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7ecaeb947e1ab9/Desktop/excel-challenge/"/>
    </mc:Choice>
  </mc:AlternateContent>
  <xr:revisionPtr revIDLastSave="706" documentId="13_ncr:1_{EE428ABB-496F-4627-B382-667950918CB9}" xr6:coauthVersionLast="47" xr6:coauthVersionMax="47" xr10:uidLastSave="{A84903ED-5CB1-4F80-B6C1-17F9DB92B7E9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Sheet1!$A$1:$T$4115</definedName>
    <definedName name="_xlnm._FilterDatabase" localSheetId="4" hidden="1">Sheet5!$A$1:$H$13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2" i="6"/>
  <c r="N3" i="6"/>
  <c r="M3" i="6"/>
  <c r="L3" i="6"/>
  <c r="K3" i="6"/>
  <c r="J3" i="6"/>
  <c r="I3" i="6"/>
  <c r="N2" i="6"/>
  <c r="M2" i="6"/>
  <c r="L2" i="6"/>
  <c r="K2" i="6"/>
  <c r="J2" i="6"/>
  <c r="I2" i="6"/>
  <c r="D3" i="5"/>
  <c r="D4" i="5"/>
  <c r="D5" i="5"/>
  <c r="D6" i="5"/>
  <c r="D7" i="5"/>
  <c r="D8" i="5"/>
  <c r="D9" i="5"/>
  <c r="D10" i="5"/>
  <c r="D11" i="5"/>
  <c r="D12" i="5"/>
  <c r="C6" i="5"/>
  <c r="C5" i="5"/>
  <c r="C4" i="5"/>
  <c r="C3" i="5"/>
  <c r="C7" i="5"/>
  <c r="C8" i="5"/>
  <c r="C9" i="5"/>
  <c r="C10" i="5"/>
  <c r="C11" i="5"/>
  <c r="C12" i="5"/>
  <c r="D13" i="5"/>
  <c r="C13" i="5"/>
  <c r="D2" i="5"/>
  <c r="C2" i="5"/>
  <c r="B8" i="5"/>
  <c r="B13" i="5"/>
  <c r="B12" i="5"/>
  <c r="B11" i="5"/>
  <c r="B10" i="5"/>
  <c r="B9" i="5"/>
  <c r="B7" i="5"/>
  <c r="B6" i="5"/>
  <c r="B5" i="5"/>
  <c r="B4" i="5"/>
  <c r="B3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2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5" i="5" l="1"/>
  <c r="H5" i="5" s="1"/>
  <c r="E4" i="5"/>
  <c r="F4" i="5" s="1"/>
  <c r="E3" i="5"/>
  <c r="F3" i="5" s="1"/>
  <c r="E2" i="5"/>
  <c r="G2" i="5" s="1"/>
  <c r="G3" i="5" l="1"/>
  <c r="G4" i="5"/>
  <c r="F2" i="5"/>
  <c r="H4" i="5"/>
  <c r="H3" i="5"/>
  <c r="G5" i="5"/>
  <c r="H2" i="5"/>
  <c r="F5" i="5"/>
  <c r="E6" i="5"/>
  <c r="G6" i="5" l="1"/>
  <c r="H6" i="5"/>
  <c r="F6" i="5"/>
  <c r="E7" i="5"/>
  <c r="F7" i="5" l="1"/>
  <c r="H7" i="5"/>
  <c r="G7" i="5"/>
  <c r="E8" i="5"/>
  <c r="H8" i="5" l="1"/>
  <c r="F8" i="5"/>
  <c r="G8" i="5"/>
  <c r="E9" i="5"/>
  <c r="G9" i="5" l="1"/>
  <c r="H9" i="5"/>
  <c r="F9" i="5"/>
  <c r="E10" i="5"/>
  <c r="H10" i="5" l="1"/>
  <c r="G10" i="5"/>
  <c r="F10" i="5"/>
  <c r="E11" i="5"/>
  <c r="F11" i="5" l="1"/>
  <c r="H11" i="5"/>
  <c r="G11" i="5"/>
  <c r="E12" i="5"/>
  <c r="G12" i="5" l="1"/>
  <c r="F12" i="5"/>
  <c r="H12" i="5"/>
  <c r="E13" i="5"/>
  <c r="F13" i="5" l="1"/>
  <c r="H13" i="5"/>
  <c r="G13" i="5"/>
</calcChain>
</file>

<file path=xl/sharedStrings.xml><?xml version="1.0" encoding="utf-8"?>
<sst xmlns="http://schemas.openxmlformats.org/spreadsheetml/2006/main" count="28549" uniqueCount="8408">
  <si>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</si>
  <si>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</si>
  <si>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</si>
  <si>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</si>
  <si>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</si>
  <si>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</si>
  <si>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</si>
  <si>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</si>
  <si>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</si>
  <si>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</si>
  <si>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</si>
  <si>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</si>
  <si>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</si>
  <si>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</si>
  <si>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</si>
  <si>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</si>
  <si>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</si>
  <si>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</si>
  <si>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</si>
  <si>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</si>
  <si>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</si>
  <si>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</si>
  <si>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</si>
  <si>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</si>
  <si>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</si>
  <si>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</si>
  <si>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</si>
  <si>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</si>
  <si>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</si>
  <si>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</si>
  <si>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</si>
  <si>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</si>
  <si>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</si>
  <si>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</si>
  <si>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</si>
  <si>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</si>
  <si>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</si>
  <si>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</si>
  <si>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</si>
  <si>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</si>
  <si>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</si>
  <si>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</si>
  <si>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</si>
  <si>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</si>
  <si>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</si>
  <si>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</si>
  <si>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</si>
  <si>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</si>
  <si>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</si>
  <si>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</si>
  <si>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</si>
  <si>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</si>
  <si>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</si>
  <si>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</si>
  <si>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</si>
  <si>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</si>
  <si>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</si>
  <si>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</si>
  <si>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</si>
  <si>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</si>
  <si>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</si>
  <si>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</si>
  <si>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</si>
  <si>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</si>
  <si>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</si>
  <si>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</si>
  <si>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</si>
  <si>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</si>
  <si>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</si>
  <si>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</si>
  <si>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</si>
  <si>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</si>
  <si>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</si>
  <si>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</si>
  <si>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</si>
  <si>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</si>
  <si>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</si>
  <si>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</si>
  <si>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</si>
  <si>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</si>
  <si>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</si>
  <si>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</si>
  <si>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</si>
  <si>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</si>
  <si>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</si>
  <si>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</si>
  <si>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</si>
  <si>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</si>
  <si>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</si>
  <si>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</si>
  <si>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</si>
  <si>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</si>
  <si>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</si>
  <si>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</si>
  <si>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</si>
  <si>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</si>
  <si>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</si>
  <si>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</si>
  <si>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</si>
  <si>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</si>
  <si>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</si>
  <si>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</si>
  <si>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</si>
  <si>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</si>
  <si>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</si>
  <si>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</si>
  <si>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</si>
  <si>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</si>
  <si>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</si>
  <si>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</si>
  <si>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</si>
  <si>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</si>
  <si>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</si>
  <si>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</si>
  <si>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</si>
  <si>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</si>
  <si>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</si>
  <si>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</si>
  <si>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</si>
  <si>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</si>
  <si>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</si>
  <si>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</si>
  <si>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</si>
  <si>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</si>
  <si>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</si>
  <si>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</si>
  <si>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</si>
  <si>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</si>
  <si>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</si>
  <si>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</si>
  <si>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</si>
  <si>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</si>
  <si>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</si>
  <si>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</si>
  <si>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</si>
  <si>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</si>
  <si>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</si>
  <si>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</si>
  <si>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</si>
  <si>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</si>
  <si>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</si>
  <si>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</si>
  <si>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</si>
  <si>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</si>
  <si>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</si>
  <si>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</si>
  <si>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</si>
  <si>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</si>
  <si>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</si>
  <si>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</si>
  <si>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</si>
  <si>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</si>
  <si>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</si>
  <si>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</si>
  <si>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</si>
  <si>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</si>
  <si>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</si>
  <si>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</si>
  <si>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</si>
  <si>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</si>
  <si>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</si>
  <si>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</si>
  <si>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</si>
  <si>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</si>
  <si>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</si>
  <si>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</si>
  <si>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</si>
  <si>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</si>
  <si>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</si>
  <si>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</si>
  <si>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</si>
  <si>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</si>
  <si>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</si>
  <si>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</si>
  <si>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</si>
  <si>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</si>
  <si>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</si>
  <si>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</si>
  <si>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</si>
  <si>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</si>
  <si>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</si>
  <si>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</si>
  <si>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</si>
  <si>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</si>
  <si>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</si>
  <si>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</si>
  <si>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</si>
  <si>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</si>
  <si>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</si>
  <si>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</si>
  <si>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</si>
  <si>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</si>
  <si>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</si>
  <si>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</si>
  <si>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</si>
  <si>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</si>
  <si>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</si>
  <si>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</si>
  <si>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</si>
  <si>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</si>
  <si>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</si>
  <si>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</si>
  <si>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</si>
  <si>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</si>
  <si>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</si>
  <si>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</si>
  <si>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</si>
  <si>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</si>
  <si>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</si>
  <si>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</si>
  <si>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</si>
  <si>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</si>
  <si>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</si>
  <si>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</si>
  <si>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</si>
  <si>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</si>
  <si>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</si>
  <si>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</si>
  <si>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</si>
  <si>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</si>
  <si>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</si>
  <si>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</si>
  <si>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</si>
  <si>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</si>
  <si>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</si>
  <si>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</si>
  <si>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</si>
  <si>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</si>
  <si>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</si>
  <si>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</si>
  <si>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</si>
  <si>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</si>
  <si>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</si>
  <si>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</si>
  <si>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</si>
  <si>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</si>
  <si>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</si>
  <si>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</si>
  <si>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</si>
  <si>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</si>
  <si>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</si>
  <si>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</si>
  <si>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</si>
  <si>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</si>
  <si>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</si>
  <si>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</si>
  <si>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</si>
  <si>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</si>
  <si>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</si>
  <si>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</si>
  <si>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</si>
  <si>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</si>
  <si>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</si>
  <si>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</si>
  <si>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</si>
  <si>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</si>
  <si>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</si>
  <si>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</si>
  <si>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</si>
  <si>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</si>
  <si>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</si>
  <si>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</si>
  <si>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</si>
  <si>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</si>
  <si>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</si>
  <si>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</si>
  <si>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</si>
  <si>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</si>
  <si>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</si>
  <si>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</si>
  <si>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</si>
  <si>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</si>
  <si>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</si>
  <si>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</si>
  <si>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</si>
  <si>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</si>
  <si>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</si>
  <si>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</si>
  <si>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</si>
  <si>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</si>
  <si>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</si>
  <si>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</si>
  <si>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</si>
  <si>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</si>
  <si>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</si>
  <si>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</si>
  <si>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</si>
  <si>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</si>
  <si>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</si>
  <si>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</si>
  <si>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</si>
  <si>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</si>
  <si>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</si>
  <si>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</si>
  <si>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</si>
  <si>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</si>
  <si>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</si>
  <si>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</si>
  <si>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</si>
  <si>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</si>
  <si>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</si>
  <si>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</si>
  <si>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</si>
  <si>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</si>
  <si>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</si>
  <si>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</si>
  <si>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</si>
  <si>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</si>
  <si>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</si>
  <si>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</si>
  <si>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</si>
  <si>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</si>
  <si>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</si>
  <si>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</si>
  <si>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</si>
  <si>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</si>
  <si>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</si>
  <si>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</si>
  <si>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</si>
  <si>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</si>
  <si>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</si>
  <si>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</si>
  <si>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</si>
  <si>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</si>
  <si>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</si>
  <si>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</si>
  <si>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</si>
  <si>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</si>
  <si>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</si>
  <si>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</si>
  <si>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</si>
  <si>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</si>
  <si>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</si>
  <si>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</si>
  <si>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</si>
  <si>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</si>
  <si>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</si>
  <si>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</si>
  <si>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</si>
  <si>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</si>
  <si>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</si>
  <si>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</si>
  <si>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</si>
  <si>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</si>
  <si>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</si>
  <si>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</si>
  <si>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</si>
  <si>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</si>
  <si>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</si>
  <si>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</si>
  <si>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</si>
  <si>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</si>
  <si>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</si>
  <si>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</si>
  <si>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</si>
  <si>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</si>
  <si>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</si>
  <si>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</si>
  <si>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</si>
  <si>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</si>
  <si>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</si>
  <si>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</si>
  <si>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</si>
  <si>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</si>
  <si>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</si>
  <si>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</si>
  <si>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</si>
  <si>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</si>
  <si>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</si>
  <si>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</si>
  <si>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</si>
  <si>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</si>
  <si>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</si>
  <si>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</si>
  <si>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</si>
  <si>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</si>
  <si>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</si>
  <si>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</si>
  <si>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</si>
  <si>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</si>
  <si>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</si>
  <si>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</si>
  <si>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</si>
  <si>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</si>
  <si>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</si>
  <si>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</si>
  <si>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</si>
  <si>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</si>
  <si>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</si>
  <si>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</si>
  <si>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</si>
  <si>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</si>
  <si>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</si>
  <si>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</si>
  <si>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</si>
  <si>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</si>
  <si>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</si>
  <si>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</si>
  <si>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</si>
  <si>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</si>
  <si>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</si>
  <si>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</si>
  <si>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</si>
  <si>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</si>
  <si>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</si>
  <si>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</si>
  <si>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</si>
  <si>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</si>
  <si>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</si>
  <si>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</si>
  <si>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</si>
  <si>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</si>
  <si>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</si>
  <si>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</si>
  <si>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</si>
  <si>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</si>
  <si>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</si>
  <si>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</si>
  <si>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</si>
  <si>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</si>
  <si>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</si>
  <si>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</si>
  <si>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</si>
  <si>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</si>
  <si>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</si>
  <si>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</si>
  <si>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</si>
  <si>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</si>
  <si>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</si>
  <si>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</si>
  <si>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</si>
  <si>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</si>
  <si>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</si>
  <si>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</si>
  <si>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</si>
  <si>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</si>
  <si>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</si>
  <si>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</si>
  <si>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</si>
  <si>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</si>
  <si>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</si>
  <si>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</si>
  <si>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</si>
  <si>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</si>
  <si>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</si>
  <si>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</si>
  <si>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</si>
  <si>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</si>
  <si>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</si>
  <si>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</si>
  <si>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</si>
  <si>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</si>
  <si>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</si>
  <si>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</si>
  <si>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</si>
  <si>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</si>
  <si>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</si>
  <si>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</si>
  <si>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</si>
  <si>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</si>
  <si>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</si>
  <si>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</si>
  <si>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</si>
  <si>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</si>
  <si>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</si>
  <si>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</si>
  <si>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</si>
  <si>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</si>
  <si>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</si>
  <si>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</si>
  <si>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</si>
  <si>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</si>
  <si>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</si>
  <si>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</si>
  <si>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</si>
  <si>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</si>
  <si>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</si>
  <si>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</si>
  <si>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</si>
  <si>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</si>
  <si>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</si>
  <si>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</si>
  <si>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</si>
  <si>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</si>
  <si>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</si>
  <si>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</si>
  <si>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</si>
  <si>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</si>
  <si>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</si>
  <si>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</si>
  <si>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</si>
  <si>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</si>
  <si>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</si>
  <si>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</si>
  <si>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</si>
  <si>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</si>
  <si>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</si>
  <si>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</si>
  <si>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</si>
  <si>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</si>
  <si>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</si>
  <si>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</si>
  <si>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</si>
  <si>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</si>
  <si>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</si>
  <si>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</si>
  <si>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</si>
  <si>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</si>
  <si>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</si>
  <si>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</si>
  <si>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</si>
  <si>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</si>
  <si>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</si>
  <si>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</si>
  <si>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</si>
  <si>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</si>
  <si>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</si>
  <si>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</si>
  <si>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</si>
  <si>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</si>
  <si>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</si>
  <si>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</si>
  <si>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</si>
  <si>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</si>
  <si>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</si>
  <si>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</si>
  <si>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</si>
  <si>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</si>
  <si>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</si>
  <si>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</si>
  <si>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</si>
  <si>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</si>
  <si>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</si>
  <si>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</si>
  <si>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</si>
  <si>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</si>
  <si>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</si>
  <si>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</si>
  <si>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</si>
  <si>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</si>
  <si>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</si>
  <si>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</si>
  <si>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</si>
  <si>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</si>
  <si>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</si>
  <si>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</si>
  <si>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</si>
  <si>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</si>
  <si>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</si>
  <si>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</si>
  <si>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</si>
  <si>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</si>
  <si>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</si>
  <si>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</si>
  <si>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</si>
  <si>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</si>
  <si>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</si>
  <si>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</si>
  <si>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</si>
  <si>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</si>
  <si>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</si>
  <si>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</si>
  <si>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</si>
  <si>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</si>
  <si>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</si>
  <si>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</si>
  <si>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</si>
  <si>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</si>
  <si>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</si>
  <si>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</si>
  <si>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</si>
  <si>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</si>
  <si>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</si>
  <si>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</si>
  <si>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</si>
  <si>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</si>
  <si>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</si>
  <si>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</si>
  <si>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</si>
  <si>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</si>
  <si>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</si>
  <si>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</si>
  <si>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</si>
  <si>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</si>
  <si>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</si>
  <si>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</si>
  <si>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</si>
  <si>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</si>
  <si>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</si>
  <si>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</si>
  <si>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</si>
  <si>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</si>
  <si>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</si>
  <si>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</si>
  <si>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</si>
  <si>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</si>
  <si>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</si>
  <si>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</si>
  <si>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</si>
  <si>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</si>
  <si>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</si>
  <si>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</si>
  <si>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</si>
  <si>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</si>
  <si>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</si>
  <si>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</si>
  <si>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</si>
  <si>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</si>
  <si>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</si>
  <si>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</si>
  <si>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</si>
  <si>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</si>
  <si>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</si>
  <si>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</si>
  <si>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</si>
  <si>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</si>
  <si>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</si>
  <si>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</si>
  <si>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</si>
  <si>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</si>
  <si>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</si>
  <si>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</si>
  <si>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</si>
  <si>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</si>
  <si>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</si>
  <si>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</si>
  <si>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</si>
  <si>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</si>
  <si>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</si>
  <si>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</si>
  <si>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</si>
  <si>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</si>
  <si>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</si>
  <si>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</si>
  <si>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</si>
  <si>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</si>
  <si>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</si>
  <si>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</si>
  <si>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</si>
  <si>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</si>
  <si>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</si>
  <si>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</si>
  <si>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</si>
  <si>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</si>
  <si>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</si>
  <si>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</si>
  <si>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</si>
  <si>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</si>
  <si>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</si>
  <si>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</si>
  <si>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</si>
  <si>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</si>
  <si>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</si>
  <si>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</si>
  <si>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</si>
  <si>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</si>
  <si>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</si>
  <si>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</si>
  <si>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</si>
  <si>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</si>
  <si>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</si>
  <si>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</si>
  <si>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</si>
  <si>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</si>
  <si>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</si>
  <si>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</si>
  <si>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</si>
  <si>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</si>
  <si>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</si>
  <si>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</si>
  <si>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</si>
  <si>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</si>
  <si>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</si>
  <si>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</si>
  <si>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</si>
  <si>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</si>
  <si>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</si>
  <si>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</si>
  <si>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</si>
  <si>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</si>
  <si>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</si>
  <si>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</si>
  <si>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</si>
  <si>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</si>
  <si>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</si>
  <si>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</si>
  <si>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</si>
  <si>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</si>
  <si>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</si>
  <si>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</si>
  <si>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</si>
  <si>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</si>
  <si>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</si>
  <si>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</si>
  <si>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</si>
  <si>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</si>
  <si>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</si>
  <si>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</si>
  <si>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</si>
  <si>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</si>
  <si>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</si>
  <si>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</si>
  <si>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</si>
  <si>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</si>
  <si>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</si>
  <si>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</si>
  <si>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</si>
  <si>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</si>
  <si>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</si>
  <si>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</si>
  <si>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</si>
  <si>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</si>
  <si>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</si>
  <si>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</si>
  <si>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</si>
  <si>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</si>
  <si>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</si>
  <si>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</si>
  <si>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</si>
  <si>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</si>
  <si>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</si>
  <si>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</si>
  <si>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</si>
  <si>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</si>
  <si>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</si>
  <si>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</si>
  <si>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</si>
  <si>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</si>
  <si>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</si>
  <si>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</si>
  <si>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</si>
  <si>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</si>
  <si>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</si>
  <si>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</si>
  <si>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</si>
  <si>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</si>
  <si>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</si>
  <si>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</si>
  <si>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</si>
  <si>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</si>
  <si>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</si>
  <si>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</si>
  <si>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</si>
  <si>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</si>
  <si>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</si>
  <si>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</si>
  <si>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</si>
  <si>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</si>
  <si>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</si>
  <si>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</si>
  <si>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</si>
  <si>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</si>
  <si>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</si>
  <si>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</si>
  <si>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</si>
  <si>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</si>
  <si>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</si>
  <si>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</si>
  <si>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</si>
  <si>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</si>
  <si>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</si>
  <si>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</si>
  <si>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</si>
  <si>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</si>
  <si>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</si>
  <si>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</si>
  <si>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</si>
  <si>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</si>
  <si>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</si>
  <si>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</si>
  <si>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</si>
  <si>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</si>
  <si>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</si>
  <si>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</si>
  <si>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</si>
  <si>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</si>
  <si>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</si>
  <si>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</si>
  <si>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</si>
  <si>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</si>
  <si>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</si>
  <si>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</si>
  <si>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</si>
  <si>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</si>
  <si>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</si>
  <si>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</si>
  <si>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</si>
  <si>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</si>
  <si>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</si>
  <si>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</si>
  <si>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</si>
  <si>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</si>
  <si>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</si>
  <si>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</si>
  <si>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</si>
  <si>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</si>
  <si>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</si>
  <si>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</si>
  <si>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</si>
  <si>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</si>
  <si>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</si>
  <si>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</si>
  <si>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</si>
  <si>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</si>
  <si>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</si>
  <si>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</si>
  <si>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</si>
  <si>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</si>
  <si>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</si>
  <si>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</si>
  <si>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</si>
  <si>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</si>
  <si>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</si>
  <si>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</si>
  <si>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</si>
  <si>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</si>
  <si>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</si>
  <si>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</si>
  <si>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</si>
  <si>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</si>
  <si>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</si>
  <si>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</si>
  <si>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</si>
  <si>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</si>
  <si>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</si>
  <si>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</si>
  <si>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</si>
  <si>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</si>
  <si>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</si>
  <si>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</si>
  <si>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</si>
  <si>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</si>
  <si>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</si>
  <si>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</si>
  <si>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</si>
  <si>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</si>
  <si>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</si>
  <si>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</si>
  <si>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</si>
  <si>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</si>
  <si>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</si>
  <si>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</si>
  <si>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</si>
  <si>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</si>
  <si>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</si>
  <si>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</si>
  <si>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</si>
  <si>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</si>
  <si>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</si>
  <si>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</si>
  <si>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</si>
  <si>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</si>
  <si>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</si>
  <si>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</si>
  <si>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</si>
  <si>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</si>
  <si>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</si>
  <si>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</si>
  <si>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</si>
  <si>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</si>
  <si>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</si>
  <si>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</si>
  <si>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</si>
  <si>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</si>
  <si>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</si>
  <si>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</si>
  <si>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</si>
  <si>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</si>
  <si>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</si>
  <si>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</si>
  <si>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</si>
  <si>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</si>
  <si>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</si>
  <si>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</si>
  <si>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</si>
  <si>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</si>
  <si>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</si>
  <si>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</si>
  <si>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</si>
  <si>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</si>
  <si>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</si>
  <si>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</si>
  <si>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</si>
  <si>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</si>
  <si>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</si>
  <si>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</si>
  <si>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</si>
  <si>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</si>
  <si>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</si>
  <si>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</si>
  <si>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</si>
  <si>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</si>
  <si>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</si>
  <si>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</si>
  <si>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</si>
  <si>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</si>
  <si>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</si>
  <si>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</si>
  <si>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</si>
  <si>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</si>
  <si>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</si>
  <si>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</si>
  <si>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</si>
  <si>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</si>
  <si>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</si>
  <si>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</si>
  <si>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</si>
  <si>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</si>
  <si>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</si>
  <si>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</si>
  <si>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</si>
  <si>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</si>
  <si>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</si>
  <si>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</si>
  <si>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</si>
  <si>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</si>
  <si>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</si>
  <si>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</si>
  <si>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</si>
  <si>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</si>
  <si>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</si>
  <si>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</si>
  <si>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</si>
  <si>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</si>
  <si>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</si>
  <si>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</si>
  <si>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</si>
  <si>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</si>
  <si>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</si>
  <si>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</si>
  <si>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</si>
  <si>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</si>
  <si>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</si>
  <si>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</si>
  <si>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</si>
  <si>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</si>
  <si>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</si>
  <si>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</si>
  <si>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</si>
  <si>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</si>
  <si>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</si>
  <si>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</si>
  <si>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</si>
  <si>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</si>
  <si>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</si>
  <si>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</si>
  <si>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</si>
  <si>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</si>
  <si>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</si>
  <si>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</si>
  <si>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</si>
  <si>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</si>
  <si>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</si>
  <si>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</si>
  <si>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</si>
  <si>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</si>
  <si>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</si>
  <si>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</si>
  <si>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</si>
  <si>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</si>
  <si>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</si>
  <si>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</si>
  <si>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</si>
  <si>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</si>
  <si>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</si>
  <si>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</si>
  <si>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</si>
  <si>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</si>
  <si>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</si>
  <si>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</si>
  <si>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</si>
  <si>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</si>
  <si>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</si>
  <si>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</si>
  <si>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</si>
  <si>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</si>
  <si>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</si>
  <si>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</si>
  <si>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</si>
  <si>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</si>
  <si>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</si>
  <si>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</si>
  <si>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</si>
  <si>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</si>
  <si>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</si>
  <si>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</si>
  <si>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</si>
  <si>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</si>
  <si>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</si>
  <si>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</si>
  <si>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</si>
  <si>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</si>
  <si>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</si>
  <si>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</si>
  <si>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</si>
  <si>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</si>
  <si>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</si>
  <si>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</si>
  <si>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</si>
  <si>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</si>
  <si>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</si>
  <si>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</si>
  <si>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</si>
  <si>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</si>
  <si>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</si>
  <si>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</si>
  <si>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</si>
  <si>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</si>
  <si>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</si>
  <si>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</si>
  <si>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</si>
  <si>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</si>
  <si>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</si>
  <si>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</si>
  <si>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</si>
  <si>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</si>
  <si>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</si>
  <si>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</si>
  <si>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</si>
  <si>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</si>
  <si>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</si>
  <si>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</si>
  <si>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</si>
  <si>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</si>
  <si>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</si>
  <si>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</si>
  <si>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</si>
  <si>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</si>
  <si>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</si>
  <si>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</si>
  <si>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</si>
  <si>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</si>
  <si>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</si>
  <si>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</si>
  <si>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</si>
  <si>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</si>
  <si>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</si>
  <si>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</si>
  <si>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</si>
  <si>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</si>
  <si>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</si>
  <si>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</si>
  <si>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</si>
  <si>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</si>
  <si>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</si>
  <si>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</si>
  <si>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</si>
  <si>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</si>
  <si>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</si>
  <si>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</si>
  <si>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</si>
  <si>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</si>
  <si>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</si>
  <si>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</si>
  <si>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</si>
  <si>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</si>
  <si>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</si>
  <si>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</si>
  <si>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</si>
  <si>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</si>
  <si>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</si>
  <si>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</si>
  <si>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</si>
  <si>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</si>
  <si>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</si>
  <si>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</si>
  <si>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</si>
  <si>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</si>
  <si>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</si>
  <si>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</si>
  <si>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</si>
  <si>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</si>
  <si>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</si>
  <si>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</si>
  <si>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</si>
  <si>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</si>
  <si>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</si>
  <si>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</si>
  <si>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</si>
  <si>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</si>
  <si>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</si>
  <si>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</si>
  <si>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</si>
  <si>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</si>
  <si>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</si>
  <si>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</si>
  <si>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</si>
  <si>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</si>
  <si>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</si>
  <si>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</si>
  <si>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</si>
  <si>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</si>
  <si>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</si>
  <si>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</si>
  <si>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</si>
  <si>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</si>
  <si>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</si>
  <si>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</si>
  <si>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</si>
  <si>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</si>
  <si>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</si>
  <si>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</si>
  <si>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</si>
  <si>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</si>
  <si>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</si>
  <si>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</si>
  <si>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</si>
  <si>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</si>
  <si>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</si>
  <si>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</si>
  <si>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</si>
  <si>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</si>
  <si>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</si>
  <si>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</si>
  <si>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</si>
  <si>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</si>
  <si>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</si>
  <si>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</si>
  <si>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</si>
  <si>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</si>
  <si>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</si>
  <si>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</si>
  <si>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</si>
  <si>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</si>
  <si>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</si>
  <si>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</si>
  <si>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</si>
  <si>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</si>
  <si>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</si>
  <si>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</si>
  <si>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</si>
  <si>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</si>
  <si>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</si>
  <si>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</si>
  <si>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</si>
  <si>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</si>
  <si>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</si>
  <si>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</si>
  <si>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</si>
  <si>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</si>
  <si>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</si>
  <si>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</si>
  <si>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</si>
  <si>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</si>
  <si>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</si>
  <si>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</si>
  <si>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</si>
  <si>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</si>
  <si>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</si>
  <si>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</si>
  <si>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</si>
  <si>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</si>
  <si>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</si>
  <si>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</si>
  <si>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</si>
  <si>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</si>
  <si>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</si>
  <si>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</si>
  <si>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</si>
  <si>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</si>
  <si>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</si>
  <si>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</si>
  <si>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</si>
  <si>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</si>
  <si>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</si>
  <si>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</si>
  <si>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</si>
  <si>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</si>
  <si>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</si>
  <si>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</si>
  <si>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</si>
  <si>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</si>
  <si>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</si>
  <si>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</si>
  <si>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</si>
  <si>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</si>
  <si>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</si>
  <si>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</si>
  <si>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</si>
  <si>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</si>
  <si>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</si>
  <si>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</si>
  <si>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</si>
  <si>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</si>
  <si>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</si>
  <si>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</si>
  <si>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</si>
  <si>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</si>
  <si>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</si>
  <si>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</si>
  <si>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</si>
  <si>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</si>
  <si>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</si>
  <si>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</si>
  <si>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</si>
  <si>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</si>
  <si>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</si>
  <si>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</si>
  <si>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</si>
  <si>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</si>
  <si>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</si>
  <si>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</si>
  <si>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</si>
  <si>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</si>
  <si>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</si>
  <si>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</si>
  <si>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</si>
  <si>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</si>
  <si>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</si>
  <si>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</si>
  <si>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</si>
  <si>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</si>
  <si>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</si>
  <si>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</si>
  <si>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</si>
  <si>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</si>
  <si>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</si>
  <si>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</si>
  <si>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</si>
  <si>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</si>
  <si>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</si>
  <si>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</si>
  <si>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</si>
  <si>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</si>
  <si>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</si>
  <si>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</si>
  <si>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</si>
  <si>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</si>
  <si>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</si>
  <si>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</si>
  <si>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</si>
  <si>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</si>
  <si>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</si>
  <si>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</si>
  <si>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</si>
  <si>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</si>
  <si>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</si>
  <si>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</si>
  <si>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</si>
  <si>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</si>
  <si>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</si>
  <si>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</si>
  <si>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</si>
  <si>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</si>
  <si>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</si>
  <si>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</si>
  <si>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</si>
  <si>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</si>
  <si>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</si>
  <si>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</si>
  <si>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</si>
  <si>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</si>
  <si>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</si>
  <si>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</si>
  <si>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</si>
  <si>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</si>
  <si>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</si>
  <si>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</si>
  <si>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</si>
  <si>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</si>
  <si>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</si>
  <si>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</si>
  <si>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</si>
  <si>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</si>
  <si>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</si>
  <si>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</si>
  <si>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</si>
  <si>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</si>
  <si>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</si>
  <si>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</si>
  <si>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</si>
  <si>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</si>
  <si>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</si>
  <si>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</si>
  <si>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</si>
  <si>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</si>
  <si>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</si>
  <si>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</si>
  <si>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</si>
  <si>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</si>
  <si>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</si>
  <si>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</si>
  <si>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</si>
  <si>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</si>
  <si>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</si>
  <si>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</si>
  <si>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</si>
  <si>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</si>
  <si>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</si>
  <si>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</si>
  <si>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</si>
  <si>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</si>
  <si>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</si>
  <si>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</si>
  <si>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</si>
  <si>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</si>
  <si>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</si>
  <si>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</si>
  <si>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</si>
  <si>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</si>
  <si>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</si>
  <si>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</si>
  <si>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</si>
  <si>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</si>
  <si>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</si>
  <si>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</si>
  <si>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</si>
  <si>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</si>
  <si>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</si>
  <si>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</si>
  <si>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</si>
  <si>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</si>
  <si>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</si>
  <si>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</si>
  <si>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</si>
  <si>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</si>
  <si>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</si>
  <si>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</si>
  <si>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</si>
  <si>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</si>
  <si>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</si>
  <si>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</si>
  <si>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</si>
  <si>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</si>
  <si>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</si>
  <si>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</si>
  <si>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</si>
  <si>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</si>
  <si>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</si>
  <si>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</si>
  <si>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</si>
  <si>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</si>
  <si>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</si>
  <si>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</si>
  <si>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</si>
  <si>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</si>
  <si>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</si>
  <si>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</si>
  <si>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</si>
  <si>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</si>
  <si>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</si>
  <si>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</si>
  <si>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</si>
  <si>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</si>
  <si>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</si>
  <si>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</si>
  <si>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</si>
  <si>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</si>
  <si>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</si>
  <si>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</si>
  <si>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</si>
  <si>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</si>
  <si>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</si>
  <si>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</si>
  <si>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</si>
  <si>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</si>
  <si>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</si>
  <si>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</si>
  <si>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</si>
  <si>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</si>
  <si>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</si>
  <si>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</si>
  <si>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</si>
  <si>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</si>
  <si>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</si>
  <si>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</si>
  <si>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</si>
  <si>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</si>
  <si>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</si>
  <si>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</si>
  <si>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</si>
  <si>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</si>
  <si>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</si>
  <si>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</si>
  <si>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</si>
  <si>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</si>
  <si>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</si>
  <si>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</si>
  <si>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</si>
  <si>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</si>
  <si>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</si>
  <si>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</si>
  <si>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</si>
  <si>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</si>
  <si>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</si>
  <si>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</si>
  <si>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</si>
  <si>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</si>
  <si>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</si>
  <si>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</si>
  <si>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</si>
  <si>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</si>
  <si>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</si>
  <si>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</si>
  <si>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</si>
  <si>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</si>
  <si>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</si>
  <si>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</si>
  <si>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</si>
  <si>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</si>
  <si>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</si>
  <si>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</si>
  <si>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</si>
  <si>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</si>
  <si>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</si>
  <si>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</si>
  <si>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</si>
  <si>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</si>
  <si>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</si>
  <si>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</si>
  <si>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</si>
  <si>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</si>
  <si>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</si>
  <si>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</si>
  <si>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</si>
  <si>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</si>
  <si>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</si>
  <si>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</si>
  <si>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</si>
  <si>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</si>
  <si>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</si>
  <si>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</si>
  <si>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</si>
  <si>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</si>
  <si>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</si>
  <si>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</si>
  <si>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</si>
  <si>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</si>
  <si>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</si>
  <si>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</si>
  <si>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</si>
  <si>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</si>
  <si>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</si>
  <si>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</si>
  <si>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</si>
  <si>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</si>
  <si>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</si>
  <si>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</si>
  <si>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</si>
  <si>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</si>
  <si>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</si>
  <si>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</si>
  <si>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</si>
  <si>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</si>
  <si>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</si>
  <si>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</si>
  <si>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</si>
  <si>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</si>
  <si>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</si>
  <si>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</si>
  <si>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</si>
  <si>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</si>
  <si>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</si>
  <si>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</si>
  <si>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</si>
  <si>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</si>
  <si>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</si>
  <si>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</si>
  <si>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</si>
  <si>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</si>
  <si>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</si>
  <si>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</si>
  <si>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</si>
  <si>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</si>
  <si>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</si>
  <si>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</si>
  <si>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</si>
  <si>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</si>
  <si>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</si>
  <si>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</si>
  <si>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</si>
  <si>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</si>
  <si>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</si>
  <si>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</si>
  <si>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</si>
  <si>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</si>
  <si>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</si>
  <si>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</si>
  <si>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</si>
  <si>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</si>
  <si>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</si>
  <si>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</si>
  <si>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</si>
  <si>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</si>
  <si>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</si>
  <si>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</si>
  <si>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</si>
  <si>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</si>
  <si>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</si>
  <si>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</si>
  <si>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</si>
  <si>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</si>
  <si>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</si>
  <si>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</si>
  <si>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</si>
  <si>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</si>
  <si>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</si>
  <si>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</si>
  <si>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</si>
  <si>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</si>
  <si>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</si>
  <si>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</si>
  <si>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</si>
  <si>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</si>
  <si>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</si>
  <si>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</si>
  <si>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</si>
  <si>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</si>
  <si>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</si>
  <si>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</si>
  <si>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</si>
  <si>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</si>
  <si>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</si>
  <si>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</si>
  <si>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</si>
  <si>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</si>
  <si>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</si>
  <si>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</si>
  <si>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</si>
  <si>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</si>
  <si>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</si>
  <si>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</si>
  <si>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</si>
  <si>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</si>
  <si>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</si>
  <si>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</si>
  <si>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</si>
  <si>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</si>
  <si>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</si>
  <si>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</si>
  <si>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</si>
  <si>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</si>
  <si>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</si>
  <si>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</si>
  <si>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</si>
  <si>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</si>
  <si>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</si>
  <si>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</si>
  <si>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</si>
  <si>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</si>
  <si>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</si>
  <si>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</si>
  <si>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</si>
  <si>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</si>
  <si>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</si>
  <si>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</si>
  <si>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</si>
  <si>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</si>
  <si>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</si>
  <si>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</si>
  <si>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</si>
  <si>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</si>
  <si>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</si>
  <si>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</si>
  <si>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</si>
  <si>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</si>
  <si>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</si>
  <si>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</si>
  <si>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</si>
  <si>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</si>
  <si>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</si>
  <si>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</si>
  <si>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</si>
  <si>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</si>
  <si>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</si>
  <si>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</si>
  <si>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</si>
  <si>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</si>
  <si>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</si>
  <si>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</si>
  <si>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</si>
  <si>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</si>
  <si>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</si>
  <si>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</si>
  <si>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</si>
  <si>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</si>
  <si>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</si>
  <si>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</si>
  <si>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</si>
  <si>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</si>
  <si>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</si>
  <si>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</si>
  <si>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</si>
  <si>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</si>
  <si>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</si>
  <si>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</si>
  <si>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</si>
  <si>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</si>
  <si>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</si>
  <si>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</si>
  <si>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</si>
  <si>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</si>
  <si>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</si>
  <si>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</si>
  <si>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</si>
  <si>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</si>
  <si>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</si>
  <si>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</si>
  <si>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</si>
  <si>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</si>
  <si>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</si>
  <si>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</si>
  <si>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</si>
  <si>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</si>
  <si>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</si>
  <si>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</si>
  <si>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</si>
  <si>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</si>
  <si>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</si>
  <si>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</si>
  <si>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</si>
  <si>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</si>
  <si>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</si>
  <si>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</si>
  <si>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</si>
  <si>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</si>
  <si>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</si>
  <si>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</si>
  <si>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</si>
  <si>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</si>
  <si>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</si>
  <si>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</si>
  <si>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</si>
  <si>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</si>
  <si>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</si>
  <si>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</si>
  <si>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</si>
  <si>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</si>
  <si>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</si>
  <si>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</si>
  <si>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</si>
  <si>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</si>
  <si>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</si>
  <si>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</si>
  <si>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</si>
  <si>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</si>
  <si>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</si>
  <si>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</si>
  <si>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</si>
  <si>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</si>
  <si>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</si>
  <si>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</si>
  <si>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</si>
  <si>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</si>
  <si>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</si>
  <si>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</si>
  <si>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</si>
  <si>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</si>
  <si>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</si>
  <si>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</si>
  <si>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</si>
  <si>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</si>
  <si>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</si>
  <si>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</si>
  <si>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</si>
  <si>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</si>
  <si>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</si>
  <si>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</si>
  <si>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</si>
  <si>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</si>
  <si>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</si>
  <si>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</si>
  <si>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</si>
  <si>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</si>
  <si>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</si>
  <si>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</si>
  <si>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</si>
  <si>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</si>
  <si>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</si>
  <si>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</si>
  <si>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</si>
  <si>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</si>
  <si>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</si>
  <si>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</si>
  <si>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</si>
  <si>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</si>
  <si>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</si>
  <si>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</si>
  <si>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</si>
  <si>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</si>
  <si>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</si>
  <si>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</si>
  <si>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</si>
  <si>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</si>
  <si>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</si>
  <si>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</si>
  <si>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</si>
  <si>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</si>
  <si>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</si>
  <si>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</si>
  <si>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</si>
  <si>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</si>
  <si>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</si>
  <si>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</si>
  <si>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</si>
  <si>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</si>
  <si>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</si>
  <si>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</si>
  <si>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</si>
  <si>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</si>
  <si>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</si>
  <si>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</si>
  <si>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</si>
  <si>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</si>
  <si>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</si>
  <si>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</si>
  <si>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</si>
  <si>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</si>
  <si>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</si>
  <si>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</si>
  <si>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</si>
  <si>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</si>
  <si>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</si>
  <si>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</si>
  <si>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</si>
  <si>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</si>
  <si>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</si>
  <si>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</si>
  <si>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</si>
  <si>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</si>
  <si>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</si>
  <si>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</si>
  <si>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</si>
  <si>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</si>
  <si>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</si>
  <si>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</si>
  <si>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</si>
  <si>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</si>
  <si>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</si>
  <si>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</si>
  <si>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</si>
  <si>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</si>
  <si>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</si>
  <si>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</si>
  <si>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</si>
  <si>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</si>
  <si>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</si>
  <si>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</si>
  <si>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</si>
  <si>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</si>
  <si>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</si>
  <si>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</si>
  <si>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</si>
  <si>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</si>
  <si>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</si>
  <si>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</si>
  <si>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</si>
  <si>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</si>
  <si>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</si>
  <si>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</si>
  <si>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</si>
  <si>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</si>
  <si>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</si>
  <si>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</si>
  <si>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</si>
  <si>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</si>
  <si>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</si>
  <si>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</si>
  <si>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</si>
  <si>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</si>
  <si>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</si>
  <si>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</si>
  <si>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</si>
  <si>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</si>
  <si>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</si>
  <si>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</si>
  <si>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</si>
  <si>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</si>
  <si>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</si>
  <si>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</si>
  <si>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</si>
  <si>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</si>
  <si>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</si>
  <si>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</si>
  <si>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</si>
  <si>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</si>
  <si>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</si>
  <si>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</si>
  <si>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</si>
  <si>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</si>
  <si>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</si>
  <si>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</si>
  <si>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</si>
  <si>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</si>
  <si>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</si>
  <si>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</si>
  <si>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</si>
  <si>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</si>
  <si>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</si>
  <si>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</si>
  <si>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</si>
  <si>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</si>
  <si>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</si>
  <si>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</si>
  <si>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</si>
  <si>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</si>
  <si>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</si>
  <si>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</si>
  <si>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</si>
  <si>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</si>
  <si>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</si>
  <si>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</si>
  <si>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</si>
  <si>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</si>
  <si>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</si>
  <si>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</si>
  <si>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</si>
  <si>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</si>
  <si>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</si>
  <si>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</si>
  <si>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</si>
  <si>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</si>
  <si>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</si>
  <si>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</si>
  <si>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</si>
  <si>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</si>
  <si>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</si>
  <si>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</si>
  <si>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</si>
  <si>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</si>
  <si>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</si>
  <si>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</si>
  <si>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</si>
  <si>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</si>
  <si>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</si>
  <si>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</si>
  <si>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</si>
  <si>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</si>
  <si>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</si>
  <si>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</si>
  <si>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</si>
  <si>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</si>
  <si>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</si>
  <si>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</si>
  <si>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</si>
  <si>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</si>
  <si>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</si>
  <si>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</si>
  <si>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</si>
  <si>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</si>
  <si>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</si>
  <si>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</si>
  <si>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</si>
  <si>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</si>
  <si>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</si>
  <si>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</si>
  <si>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</si>
  <si>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</si>
  <si>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</si>
  <si>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</si>
  <si>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</si>
  <si>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</si>
  <si>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</si>
  <si>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</si>
  <si>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</si>
  <si>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</si>
  <si>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</si>
  <si>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</si>
  <si>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</si>
  <si>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</si>
  <si>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</si>
  <si>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</si>
  <si>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</si>
  <si>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</si>
  <si>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</si>
  <si>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</si>
  <si>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</si>
  <si>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</si>
  <si>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</si>
  <si>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</si>
  <si>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</si>
  <si>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</si>
  <si>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</si>
  <si>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</si>
  <si>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</si>
  <si>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</si>
  <si>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</si>
  <si>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</si>
  <si>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</si>
  <si>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</si>
  <si>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</si>
  <si>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</si>
  <si>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</si>
  <si>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</si>
  <si>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</si>
  <si>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</si>
  <si>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</si>
  <si>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</si>
  <si>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</si>
  <si>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</si>
  <si>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</si>
  <si>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</si>
  <si>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</si>
  <si>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</si>
  <si>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</si>
  <si>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</si>
  <si>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</si>
  <si>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</si>
  <si>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</si>
  <si>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</si>
  <si>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</si>
  <si>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</si>
  <si>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</si>
  <si>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</si>
  <si>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</si>
  <si>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</si>
  <si>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</si>
  <si>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</si>
  <si>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</si>
  <si>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</si>
  <si>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</si>
  <si>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</si>
  <si>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</si>
  <si>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</si>
  <si>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</si>
  <si>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</si>
  <si>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</si>
  <si>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</si>
  <si>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</si>
  <si>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</si>
  <si>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</si>
  <si>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</si>
  <si>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</si>
  <si>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</si>
  <si>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</si>
  <si>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</si>
  <si>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</si>
  <si>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</si>
  <si>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</si>
  <si>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</si>
  <si>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</si>
  <si>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</si>
  <si>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</si>
  <si>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</si>
  <si>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</si>
  <si>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</si>
  <si>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</si>
  <si>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</si>
  <si>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</si>
  <si>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</si>
  <si>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</si>
  <si>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</si>
  <si>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</si>
  <si>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</si>
  <si>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</si>
  <si>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</si>
  <si>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</si>
  <si>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</si>
  <si>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</si>
  <si>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</si>
  <si>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</si>
  <si>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</si>
  <si>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</si>
  <si>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</si>
  <si>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</si>
  <si>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</si>
  <si>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</si>
  <si>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</si>
  <si>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</si>
  <si>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</si>
  <si>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</si>
  <si>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</si>
  <si>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</si>
  <si>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</si>
  <si>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</si>
  <si>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</si>
  <si>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</si>
  <si>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</si>
  <si>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</si>
  <si>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</si>
  <si>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</si>
  <si>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</si>
  <si>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</si>
  <si>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</si>
  <si>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</si>
  <si>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</si>
  <si>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</si>
  <si>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</si>
  <si>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</si>
  <si>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</si>
  <si>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</si>
  <si>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</si>
  <si>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</si>
  <si>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</si>
  <si>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</si>
  <si>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</si>
  <si>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</si>
  <si>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</si>
  <si>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</si>
  <si>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</si>
  <si>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</si>
  <si>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</si>
  <si>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</si>
  <si>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</si>
  <si>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</si>
  <si>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</si>
  <si>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</si>
  <si>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</si>
  <si>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</si>
  <si>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</si>
  <si>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</si>
  <si>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</si>
  <si>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</si>
  <si>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</si>
  <si>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</si>
  <si>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</si>
  <si>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</si>
  <si>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</si>
  <si>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</si>
  <si>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</si>
  <si>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</si>
  <si>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</si>
  <si>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</si>
  <si>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</si>
  <si>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</si>
  <si>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</si>
  <si>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</si>
  <si>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</si>
  <si>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</si>
  <si>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</si>
  <si>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</si>
  <si>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</si>
  <si>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</si>
  <si>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</si>
  <si>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</si>
  <si>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</si>
  <si>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</si>
  <si>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</si>
  <si>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</si>
  <si>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</si>
  <si>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</si>
  <si>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</si>
  <si>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</si>
  <si>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</si>
  <si>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</si>
  <si>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</si>
  <si>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</si>
  <si>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</si>
  <si>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</si>
  <si>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</si>
  <si>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</si>
  <si>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</si>
  <si>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</si>
  <si>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</si>
  <si>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</si>
  <si>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</si>
  <si>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</si>
  <si>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</si>
  <si>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</si>
  <si>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</si>
  <si>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</si>
  <si>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</si>
  <si>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</si>
  <si>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</si>
  <si>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</si>
  <si>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</si>
  <si>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</si>
  <si>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</si>
  <si>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</si>
  <si>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</si>
  <si>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</si>
  <si>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</si>
  <si>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</si>
  <si>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</si>
  <si>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</si>
  <si>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</si>
  <si>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</si>
  <si>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</si>
  <si>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</si>
  <si>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</si>
  <si>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</si>
  <si>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</si>
  <si>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</si>
  <si>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</si>
  <si>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</si>
  <si>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</si>
  <si>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</si>
  <si>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</si>
  <si>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</si>
  <si>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</si>
  <si>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</si>
  <si>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</si>
  <si>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</si>
  <si>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</si>
  <si>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</si>
  <si>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</si>
  <si>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</si>
  <si>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</si>
  <si>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</si>
  <si>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</si>
  <si>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</si>
  <si>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</si>
  <si>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</si>
  <si>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</si>
  <si>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</si>
  <si>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</si>
  <si>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</si>
  <si>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</si>
  <si>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</si>
  <si>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</si>
  <si>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</si>
  <si>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</si>
  <si>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</si>
  <si>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</si>
  <si>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</si>
  <si>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</si>
  <si>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</si>
  <si>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</si>
  <si>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</si>
  <si>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</si>
  <si>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</si>
  <si>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</si>
  <si>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</si>
  <si>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</si>
  <si>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</si>
  <si>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</si>
  <si>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</si>
  <si>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</si>
  <si>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</si>
  <si>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</si>
  <si>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</si>
  <si>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</si>
  <si>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</si>
  <si>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</si>
  <si>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</si>
  <si>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</si>
  <si>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</si>
  <si>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</si>
  <si>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</si>
  <si>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</si>
  <si>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</si>
  <si>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</si>
  <si>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</si>
  <si>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</si>
  <si>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</si>
  <si>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</si>
  <si>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</si>
  <si>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</si>
  <si>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</si>
  <si>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</si>
  <si>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</si>
  <si>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</si>
  <si>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</si>
  <si>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</si>
  <si>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</si>
  <si>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</si>
  <si>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</si>
  <si>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</si>
  <si>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</si>
  <si>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</si>
  <si>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</si>
  <si>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</si>
  <si>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</si>
  <si>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</si>
  <si>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</si>
  <si>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</si>
  <si>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</si>
  <si>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</si>
  <si>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</si>
  <si>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</si>
  <si>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</si>
  <si>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</si>
  <si>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</si>
  <si>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</si>
  <si>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</si>
  <si>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</si>
  <si>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</si>
  <si>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</si>
  <si>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</si>
  <si>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</si>
  <si>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</si>
  <si>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</si>
  <si>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</si>
  <si>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</si>
  <si>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</si>
  <si>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</si>
  <si>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</si>
  <si>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</si>
  <si>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</si>
  <si>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</si>
  <si>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</si>
  <si>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</si>
  <si>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</si>
  <si>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</si>
  <si>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</si>
  <si>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</si>
  <si>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</si>
  <si>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</si>
  <si>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</si>
  <si>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</si>
  <si>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</si>
  <si>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</si>
  <si>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</si>
  <si>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</si>
  <si>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</si>
  <si>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</si>
  <si>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</si>
  <si>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</si>
  <si>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</si>
  <si>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</si>
  <si>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</si>
  <si>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</si>
  <si>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</si>
  <si>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</si>
  <si>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</si>
  <si>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</si>
  <si>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</si>
  <si>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</si>
  <si>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</si>
  <si>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</si>
  <si>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</si>
  <si>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</si>
  <si>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</si>
  <si>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</si>
  <si>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</si>
  <si>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</si>
  <si>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</si>
  <si>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</si>
  <si>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</si>
  <si>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</si>
  <si>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</si>
  <si>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</si>
  <si>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</si>
  <si>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</si>
  <si>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</si>
  <si>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</si>
  <si>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</si>
  <si>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</si>
  <si>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</si>
  <si>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</si>
  <si>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</si>
  <si>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</si>
  <si>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</si>
  <si>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</si>
  <si>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</si>
  <si>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</si>
  <si>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</si>
  <si>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</si>
  <si>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</si>
  <si>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</si>
  <si>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</si>
  <si>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</si>
  <si>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</si>
  <si>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</si>
  <si>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</si>
  <si>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</si>
  <si>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</si>
  <si>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</si>
  <si>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</si>
  <si>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</si>
  <si>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</si>
  <si>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</si>
  <si>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</si>
  <si>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</si>
  <si>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</si>
  <si>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</si>
  <si>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</si>
  <si>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</si>
  <si>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</si>
  <si>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</si>
  <si>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</si>
  <si>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</si>
  <si>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</si>
  <si>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</si>
  <si>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</si>
  <si>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</si>
  <si>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</si>
  <si>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</si>
  <si>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</si>
  <si>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</si>
  <si>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</si>
  <si>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</si>
  <si>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</si>
  <si>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</si>
  <si>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</si>
  <si>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</si>
  <si>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</si>
  <si>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</si>
  <si>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</si>
  <si>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</si>
  <si>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</si>
  <si>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</si>
  <si>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</si>
  <si>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</si>
  <si>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</si>
  <si>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</si>
  <si>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</si>
  <si>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</si>
  <si>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</si>
  <si>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</si>
  <si>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</si>
  <si>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</si>
  <si>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</si>
  <si>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</si>
  <si>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</si>
  <si>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</si>
  <si>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</si>
  <si>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</si>
  <si>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</si>
  <si>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</si>
  <si>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</si>
  <si>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</si>
  <si>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</si>
  <si>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</si>
  <si>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</si>
  <si>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</si>
  <si>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</si>
  <si>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</si>
  <si>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</si>
  <si>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</si>
  <si>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</si>
  <si>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</si>
  <si>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</si>
  <si>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</si>
  <si>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</si>
  <si>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</si>
  <si>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</si>
  <si>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</si>
  <si>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</si>
  <si>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</si>
  <si>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</si>
  <si>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</si>
  <si>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</si>
  <si>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</si>
  <si>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</si>
  <si>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</si>
  <si>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</si>
  <si>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</si>
  <si>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</si>
  <si>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</si>
  <si>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</si>
  <si>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</si>
  <si>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</si>
  <si>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</si>
  <si>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</si>
  <si>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</si>
  <si>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</si>
  <si>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</si>
  <si>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</si>
  <si>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</si>
  <si>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</si>
  <si>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</si>
  <si>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</si>
  <si>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</si>
  <si>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</si>
  <si>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</si>
  <si>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</si>
  <si>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</si>
  <si>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</si>
  <si>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</si>
  <si>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</si>
  <si>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</si>
  <si>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</si>
  <si>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</si>
  <si>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</si>
  <si>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</si>
  <si>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</si>
  <si>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</si>
  <si>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</si>
  <si>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</si>
  <si>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</si>
  <si>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</si>
  <si>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</si>
  <si>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</si>
  <si>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</si>
  <si>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</si>
  <si>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</si>
  <si>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</si>
  <si>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</si>
  <si>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</si>
  <si>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</si>
  <si>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</si>
  <si>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</si>
  <si>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</si>
  <si>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</si>
  <si>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</si>
  <si>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</si>
  <si>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</si>
  <si>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</si>
  <si>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</si>
  <si>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</si>
  <si>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</si>
  <si>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</si>
  <si>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</si>
  <si>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</si>
  <si>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</si>
  <si>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</si>
  <si>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</si>
  <si>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</si>
  <si>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</si>
  <si>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</si>
  <si>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</si>
  <si>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</si>
  <si>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</si>
  <si>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</si>
  <si>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</si>
  <si>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</si>
  <si>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</si>
  <si>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</si>
  <si>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</si>
  <si>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</si>
  <si>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</si>
  <si>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</si>
  <si>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</si>
  <si>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</si>
  <si>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</si>
  <si>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</si>
  <si>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</si>
  <si>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</si>
  <si>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</si>
  <si>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</si>
  <si>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</si>
  <si>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</si>
  <si>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</si>
  <si>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</si>
  <si>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</si>
  <si>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</si>
  <si>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</si>
  <si>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</si>
  <si>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</si>
  <si>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</si>
  <si>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</si>
  <si>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</si>
  <si>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</si>
  <si>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</si>
  <si>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</si>
  <si>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</si>
  <si>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</si>
  <si>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</si>
  <si>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</si>
  <si>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</si>
  <si>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</si>
  <si>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</si>
  <si>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</si>
  <si>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</si>
  <si>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</si>
  <si>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</si>
  <si>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</si>
  <si>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</si>
  <si>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</si>
  <si>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</si>
  <si>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</si>
  <si>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</si>
  <si>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</si>
  <si>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</si>
  <si>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</si>
  <si>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</si>
  <si>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</si>
  <si>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</si>
  <si>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</si>
  <si>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</si>
  <si>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</si>
  <si>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</si>
  <si>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</si>
  <si>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</si>
  <si>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</si>
  <si>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</si>
  <si>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</si>
  <si>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</si>
  <si>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</si>
  <si>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</si>
  <si>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</si>
  <si>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</si>
  <si>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</si>
  <si>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</si>
  <si>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</si>
  <si>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</si>
  <si>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</si>
  <si>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</si>
  <si>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</si>
  <si>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</si>
  <si>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</si>
  <si>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</si>
  <si>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</si>
  <si>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</si>
  <si>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</si>
  <si>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</si>
  <si>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</si>
  <si>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</si>
  <si>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</si>
  <si>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</si>
  <si>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</si>
  <si>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</si>
  <si>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</si>
  <si>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</si>
  <si>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</si>
  <si>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</si>
  <si>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</si>
  <si>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</si>
  <si>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</si>
  <si>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</si>
  <si>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</si>
  <si>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</si>
  <si>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</si>
  <si>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</si>
  <si>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</si>
  <si>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</si>
  <si>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</si>
  <si>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</si>
  <si>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</si>
  <si>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</si>
  <si>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</si>
  <si>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</si>
  <si>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</si>
  <si>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</si>
  <si>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</si>
  <si>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</si>
  <si>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</si>
  <si>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</si>
  <si>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</si>
  <si>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</si>
  <si>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</si>
  <si>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</si>
  <si>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</si>
  <si>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</si>
  <si>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</si>
  <si>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</si>
  <si>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</si>
  <si>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</si>
  <si>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</si>
  <si>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</si>
  <si>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</si>
  <si>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</si>
  <si>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</si>
  <si>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</si>
  <si>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</si>
  <si>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</si>
  <si>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</si>
  <si>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</si>
  <si>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</si>
  <si>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</si>
  <si>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</si>
  <si>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</si>
  <si>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</si>
  <si>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</si>
  <si>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</si>
  <si>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</si>
  <si>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</si>
  <si>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</si>
  <si>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</si>
  <si>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</si>
  <si>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</si>
  <si>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</si>
  <si>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</si>
  <si>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</si>
  <si>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</si>
  <si>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</si>
  <si>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</si>
  <si>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</si>
  <si>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</si>
  <si>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</si>
  <si>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</si>
  <si>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</si>
  <si>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</si>
  <si>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</si>
  <si>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</si>
  <si>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</si>
  <si>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</si>
  <si>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</si>
  <si>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</si>
  <si>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</si>
  <si>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</si>
  <si>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</si>
  <si>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</si>
  <si>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</si>
  <si>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</si>
  <si>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</si>
  <si>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</si>
  <si>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</si>
  <si>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</si>
  <si>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</si>
  <si>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</si>
  <si>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</si>
  <si>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</si>
  <si>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</si>
  <si>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</si>
  <si>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</si>
  <si>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</si>
  <si>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</si>
  <si>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</si>
  <si>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</si>
  <si>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</si>
  <si>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</si>
  <si>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</si>
  <si>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</si>
  <si>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</si>
  <si>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</si>
  <si>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</si>
  <si>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</si>
  <si>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</si>
  <si>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</si>
  <si>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</si>
  <si>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</si>
  <si>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</si>
  <si>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</si>
  <si>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</si>
  <si>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</si>
  <si>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</si>
  <si>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</si>
  <si>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</si>
  <si>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</si>
  <si>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</si>
  <si>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</si>
  <si>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</si>
  <si>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</si>
  <si>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</si>
  <si>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</si>
  <si>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</si>
  <si>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</si>
  <si>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</si>
  <si>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</si>
  <si>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</si>
  <si>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</si>
  <si>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</si>
  <si>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</si>
  <si>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</si>
  <si>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</si>
  <si>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</si>
  <si>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</si>
  <si>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</si>
  <si>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</si>
  <si>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</si>
  <si>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</si>
  <si>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</si>
  <si>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</si>
  <si>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</si>
  <si>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</si>
  <si>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</si>
  <si>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</si>
  <si>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</si>
  <si>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</si>
  <si>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</si>
  <si>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</si>
  <si>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</si>
  <si>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</si>
  <si>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</si>
  <si>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</si>
  <si>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</si>
  <si>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</si>
  <si>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</si>
  <si>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</si>
  <si>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</si>
  <si>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</si>
  <si>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</si>
  <si>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</si>
  <si>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</si>
  <si>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</si>
  <si>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</si>
  <si>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</si>
  <si>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</si>
  <si>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</si>
  <si>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</si>
  <si>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</si>
  <si>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</si>
  <si>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</si>
  <si>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</si>
  <si>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</si>
  <si>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</si>
  <si>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</si>
  <si>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</si>
  <si>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</si>
  <si>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</si>
  <si>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</si>
  <si>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</si>
  <si>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</si>
  <si>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</si>
  <si>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</si>
  <si>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</si>
  <si>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</si>
  <si>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</si>
  <si>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</si>
  <si>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</si>
  <si>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</si>
  <si>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</si>
  <si>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</si>
  <si>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</si>
  <si>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</si>
  <si>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</si>
  <si>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</si>
  <si>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</si>
  <si>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</si>
  <si>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</si>
  <si>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</si>
  <si>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</si>
  <si>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</si>
  <si>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</si>
  <si>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</si>
  <si>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</si>
  <si>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</si>
  <si>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</si>
  <si>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</si>
  <si>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</si>
  <si>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</si>
  <si>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</si>
  <si>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</si>
  <si>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</si>
  <si>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</si>
  <si>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</si>
  <si>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</si>
  <si>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</si>
  <si>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</si>
  <si>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</si>
  <si>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</si>
  <si>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</si>
  <si>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</si>
  <si>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</si>
  <si>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</si>
  <si>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</si>
  <si>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</si>
  <si>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</si>
  <si>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</si>
  <si>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</si>
  <si>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</si>
  <si>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</si>
  <si>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</si>
  <si>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</si>
  <si>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</si>
  <si>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</si>
  <si>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</si>
  <si>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</si>
  <si>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</si>
  <si>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</si>
  <si>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</si>
  <si>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</si>
  <si>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</si>
  <si>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</si>
  <si>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</si>
  <si>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</si>
  <si>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</si>
  <si>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</si>
  <si>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</si>
  <si>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</si>
  <si>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</si>
  <si>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</si>
  <si>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</si>
  <si>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</si>
  <si>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</si>
  <si>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</si>
  <si>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</si>
  <si>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</si>
  <si>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</si>
  <si>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</si>
  <si>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</si>
  <si>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</si>
  <si>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</si>
  <si>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</si>
  <si>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</si>
  <si>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</si>
  <si>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</si>
  <si>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</si>
  <si>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</si>
  <si>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</si>
  <si>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</si>
  <si>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</si>
  <si>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</si>
  <si>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</si>
  <si>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</si>
  <si>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</si>
  <si>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</si>
  <si>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</si>
  <si>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</si>
  <si>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</si>
  <si>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</si>
  <si>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</si>
  <si>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</si>
  <si>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</si>
  <si>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</si>
  <si>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</si>
  <si>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</si>
  <si>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</si>
  <si>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</si>
  <si>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</si>
  <si>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</si>
  <si>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</si>
  <si>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</si>
  <si>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</si>
  <si>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</si>
  <si>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</si>
  <si>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</si>
  <si>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</si>
  <si>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</si>
  <si>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</si>
  <si>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</si>
  <si>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</si>
  <si>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</si>
  <si>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</si>
  <si>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</si>
  <si>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</si>
  <si>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</si>
  <si>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</si>
  <si>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</si>
  <si>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</si>
  <si>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</si>
  <si>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</si>
  <si>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</si>
  <si>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</si>
  <si>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</si>
  <si>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</si>
  <si>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</si>
  <si>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</si>
  <si>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</si>
  <si>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</si>
  <si>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</si>
  <si>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</si>
  <si>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</si>
  <si>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</si>
  <si>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</si>
  <si>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</si>
  <si>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</si>
  <si>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</si>
  <si>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</si>
  <si>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</si>
  <si>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</si>
  <si>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</si>
  <si>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</si>
  <si>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</si>
  <si>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</si>
  <si>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</si>
  <si>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</si>
  <si>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</si>
  <si>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</si>
  <si>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</si>
  <si>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</si>
  <si>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</si>
  <si>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</si>
  <si>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</si>
  <si>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</si>
  <si>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</si>
  <si>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</si>
  <si>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</si>
  <si>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</si>
  <si>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</si>
  <si>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</si>
  <si>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</si>
  <si>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</si>
  <si>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</si>
  <si>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</si>
  <si>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</si>
  <si>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</si>
  <si>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</si>
  <si>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</si>
  <si>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</si>
  <si>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</si>
  <si>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</si>
  <si>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</si>
  <si>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</si>
  <si>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</si>
  <si>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</si>
  <si>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</si>
  <si>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</si>
  <si>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</si>
  <si>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</si>
  <si>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</si>
  <si>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</si>
  <si>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</si>
  <si>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</si>
  <si>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</si>
  <si>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</si>
  <si>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</si>
  <si>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</si>
  <si>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</si>
  <si>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</si>
  <si>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</si>
  <si>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</si>
  <si>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</si>
  <si>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</si>
  <si>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</si>
  <si>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</si>
  <si>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</si>
  <si>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</si>
  <si>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</si>
  <si>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</si>
  <si>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</si>
  <si>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</si>
  <si>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</si>
  <si>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</si>
  <si>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</si>
  <si>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</si>
  <si>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</si>
  <si>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</si>
  <si>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</si>
  <si>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</si>
  <si>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</si>
  <si>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</si>
  <si>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</si>
  <si>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</si>
  <si>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</si>
  <si>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</si>
  <si>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</si>
  <si>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</si>
  <si>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</si>
  <si>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</si>
  <si>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</si>
  <si>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</si>
  <si>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</si>
  <si>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</si>
  <si>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</si>
  <si>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</si>
  <si>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</si>
  <si>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</si>
  <si>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</si>
  <si>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</si>
  <si>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</si>
  <si>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</si>
  <si>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</si>
  <si>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</si>
  <si>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</si>
  <si>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</si>
  <si>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</si>
  <si>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</si>
  <si>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</si>
  <si>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</si>
  <si>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</si>
  <si>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</si>
  <si>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</si>
  <si>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</si>
  <si>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</si>
  <si>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</si>
  <si>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</si>
  <si>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</si>
  <si>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</si>
  <si>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</si>
  <si>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</si>
  <si>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</si>
  <si>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</si>
  <si>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</si>
  <si>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</si>
  <si>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</si>
  <si>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</si>
  <si>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</si>
  <si>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</si>
  <si>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</si>
  <si>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</si>
  <si>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</si>
  <si>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</si>
  <si>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</si>
  <si>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</si>
  <si>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</si>
  <si>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</si>
  <si>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</si>
  <si>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</si>
  <si>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</si>
  <si>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</si>
  <si>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</si>
  <si>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</si>
  <si>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</si>
  <si>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</si>
  <si>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</si>
  <si>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</si>
  <si>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</si>
  <si>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</si>
  <si>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</si>
  <si>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</si>
  <si>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</si>
  <si>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</si>
  <si>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</si>
  <si>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</si>
  <si>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</si>
  <si>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</si>
  <si>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</si>
  <si>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</si>
  <si>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</si>
  <si>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</si>
  <si>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</si>
  <si>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</si>
  <si>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</si>
  <si>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</si>
  <si>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</si>
  <si>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</si>
  <si>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</si>
  <si>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</si>
  <si>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</si>
  <si>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</si>
  <si>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</si>
  <si>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</si>
  <si>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</si>
  <si>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</si>
  <si>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</si>
  <si>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</si>
  <si>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</si>
  <si>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</si>
  <si>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</si>
  <si>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</si>
  <si>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</si>
  <si>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</si>
  <si>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</si>
  <si>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</si>
  <si>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</si>
  <si>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</si>
  <si>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</si>
  <si>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</si>
  <si>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</si>
  <si>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</si>
  <si>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</si>
  <si>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</si>
  <si>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</si>
  <si>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</si>
  <si>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</si>
  <si>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</si>
  <si>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</si>
  <si>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</si>
  <si>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</si>
  <si>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</si>
  <si>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</si>
  <si>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</si>
  <si>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</si>
  <si>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</si>
  <si>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</si>
  <si>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</si>
  <si>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</si>
  <si>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</si>
  <si>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</si>
  <si>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</si>
  <si>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</si>
  <si>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</si>
  <si>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</si>
  <si>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</si>
  <si>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</si>
  <si>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</si>
  <si>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</si>
  <si>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</si>
  <si>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</si>
  <si>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</si>
  <si>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</si>
  <si>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</si>
  <si>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</si>
  <si>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</si>
  <si>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</si>
  <si>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</si>
  <si>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</si>
  <si>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</si>
  <si>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</si>
  <si>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</si>
  <si>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</si>
  <si>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</si>
  <si>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</si>
  <si>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</si>
  <si>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</si>
  <si>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</si>
  <si>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</si>
  <si>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</si>
  <si>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</si>
  <si>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</si>
  <si>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</si>
  <si>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</si>
  <si>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</si>
  <si>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</si>
  <si>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</si>
  <si>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</si>
  <si>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</si>
  <si>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</si>
  <si>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</si>
  <si>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</si>
  <si>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</si>
  <si>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</si>
  <si>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</si>
  <si>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</si>
  <si>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</si>
  <si>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</si>
  <si>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</si>
  <si>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</si>
  <si>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</si>
  <si>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</si>
  <si>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</si>
  <si>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</si>
  <si>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</si>
  <si>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</si>
  <si>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</si>
  <si>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</si>
  <si>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</si>
  <si>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</si>
  <si>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</si>
  <si>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</si>
  <si>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</si>
  <si>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</si>
  <si>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</si>
  <si>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</si>
  <si>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</si>
  <si>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</si>
  <si>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</si>
  <si>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</si>
  <si>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</si>
  <si>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</si>
  <si>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</si>
  <si>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</si>
  <si>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</si>
  <si>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</si>
  <si>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</si>
  <si>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</si>
  <si>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</si>
  <si>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</si>
  <si>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</si>
  <si>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</si>
  <si>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</si>
  <si>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</si>
  <si>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</si>
  <si>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</si>
  <si>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</si>
  <si>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</si>
  <si>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</si>
  <si>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</si>
  <si>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</si>
  <si>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</si>
  <si>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</si>
  <si>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</si>
  <si>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</si>
  <si>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</si>
  <si>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</si>
  <si>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</si>
  <si>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</si>
  <si>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</si>
  <si>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</si>
  <si>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</si>
  <si>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</si>
  <si>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</si>
  <si>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</si>
  <si>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</si>
  <si>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</si>
  <si>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</si>
  <si>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</si>
  <si>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</si>
  <si>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</si>
  <si>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</si>
  <si>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</si>
  <si>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</si>
  <si>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</si>
  <si>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</si>
  <si>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</si>
  <si>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</si>
  <si>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</si>
  <si>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</si>
  <si>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</si>
  <si>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</si>
  <si>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</si>
  <si>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</si>
  <si>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</si>
  <si>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</si>
  <si>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</si>
  <si>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</si>
  <si>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</si>
  <si>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</si>
  <si>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</si>
  <si>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</si>
  <si>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</si>
  <si>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</si>
  <si>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</si>
  <si>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</si>
  <si>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</si>
  <si>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</si>
  <si>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</si>
  <si>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</si>
  <si>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</si>
  <si>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</si>
  <si>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</si>
  <si>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</si>
  <si>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</si>
  <si>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</si>
  <si>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</si>
  <si>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</si>
  <si>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</si>
  <si>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</si>
  <si>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</si>
  <si>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</si>
  <si>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</si>
  <si>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</si>
  <si>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</si>
  <si>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</si>
  <si>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</si>
  <si>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</si>
  <si>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</si>
  <si>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</si>
  <si>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</si>
  <si>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</si>
  <si>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</si>
  <si>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</si>
  <si>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</si>
  <si>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</si>
  <si>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</si>
  <si>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</si>
  <si>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</si>
  <si>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</si>
  <si>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</si>
  <si>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</si>
  <si>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</si>
  <si>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</si>
  <si>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</si>
  <si>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</si>
  <si>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</si>
  <si>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</si>
  <si>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</si>
  <si>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</si>
  <si>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</si>
  <si>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</si>
  <si>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</si>
  <si>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</si>
  <si>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</si>
  <si>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</si>
  <si>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</si>
  <si>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</si>
  <si>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</si>
  <si>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</si>
  <si>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</si>
  <si>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</si>
  <si>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</si>
  <si>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</si>
  <si>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</si>
  <si>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</si>
  <si>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</si>
  <si>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</si>
  <si>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</si>
  <si>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</si>
  <si>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</si>
  <si>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</si>
  <si>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</si>
  <si>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</si>
  <si>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</si>
  <si>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</si>
  <si>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</si>
  <si>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</si>
  <si>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</si>
  <si>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</si>
  <si>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</si>
  <si>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</si>
  <si>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</si>
  <si>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</si>
  <si>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</si>
  <si>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</si>
  <si>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</si>
  <si>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</si>
  <si>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</si>
  <si>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</si>
  <si>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</si>
  <si>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</si>
  <si>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</si>
  <si>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</si>
  <si>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</si>
  <si>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</si>
  <si>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</si>
  <si>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</si>
  <si>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</si>
  <si>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</si>
  <si>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</si>
  <si>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</si>
  <si>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</si>
  <si>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</si>
  <si>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</si>
  <si>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</si>
  <si>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</si>
  <si>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</si>
  <si>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</si>
  <si>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</si>
  <si>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</si>
  <si>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</si>
  <si>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</si>
  <si>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</si>
  <si>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</si>
  <si>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</si>
  <si>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</si>
  <si>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</si>
  <si>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</si>
  <si>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</si>
  <si>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</si>
  <si>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</si>
  <si>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</si>
  <si>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</si>
  <si>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</si>
  <si>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</si>
  <si>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</si>
  <si>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</si>
  <si>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</si>
  <si>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</si>
  <si>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</si>
  <si>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</si>
  <si>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</si>
  <si>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</si>
  <si>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</si>
  <si>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</si>
  <si>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</si>
  <si>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</si>
  <si>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</si>
  <si>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</si>
  <si>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</si>
  <si>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</si>
  <si>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</si>
  <si>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</si>
  <si>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</si>
  <si>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</si>
  <si>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</si>
  <si>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</si>
  <si>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</si>
  <si>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</si>
  <si>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</si>
  <si>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</si>
  <si>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</si>
  <si>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</si>
  <si>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</si>
  <si>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</si>
  <si>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</si>
  <si>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</si>
  <si>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</si>
  <si>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</si>
  <si>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</si>
  <si>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</si>
  <si>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</si>
  <si>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</si>
  <si>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</si>
  <si>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</si>
  <si>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</si>
  <si>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</si>
  <si>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</si>
  <si>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</si>
  <si>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</si>
  <si>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</si>
  <si>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</si>
  <si>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</si>
  <si>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</si>
  <si>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</si>
  <si>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</si>
  <si>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</si>
  <si>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</si>
  <si>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</si>
  <si>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</si>
  <si>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</si>
  <si>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</si>
  <si>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</si>
  <si>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</si>
  <si>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</si>
  <si>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</si>
  <si>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</si>
  <si>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</si>
  <si>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</si>
  <si>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</si>
  <si>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</si>
  <si>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</si>
  <si>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</si>
  <si>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</si>
  <si>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</si>
  <si>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</si>
  <si>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</si>
  <si>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</si>
  <si>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</si>
  <si>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</si>
  <si>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</si>
  <si>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</si>
  <si>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</si>
  <si>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</si>
  <si>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</si>
  <si>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</si>
  <si>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</si>
  <si>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</si>
  <si>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</si>
  <si>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</si>
  <si>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</si>
  <si>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</si>
  <si>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</si>
  <si>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</si>
  <si>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</si>
  <si>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</si>
  <si>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</si>
  <si>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</si>
  <si>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</si>
  <si>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</si>
  <si>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</si>
  <si>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</si>
  <si>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</si>
  <si>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</si>
  <si>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</si>
  <si>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</si>
  <si>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</si>
  <si>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</si>
  <si>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</si>
  <si>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</si>
  <si>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</si>
  <si>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</si>
  <si>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</si>
  <si>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</si>
  <si>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</si>
  <si>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</si>
  <si>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</si>
  <si>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</si>
  <si>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</si>
  <si>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</si>
  <si>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</si>
  <si>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</si>
  <si>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</si>
  <si>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</si>
  <si>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</si>
  <si>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</si>
  <si>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</si>
  <si>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</si>
  <si>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</si>
  <si>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</si>
  <si>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</si>
  <si>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</si>
  <si>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</si>
  <si>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</si>
  <si>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</si>
  <si>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</si>
  <si>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</si>
  <si>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</si>
  <si>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</si>
  <si>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</si>
  <si>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</si>
  <si>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</si>
  <si>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</si>
  <si>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</si>
  <si>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</si>
  <si>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</si>
  <si>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</si>
  <si>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</si>
  <si>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</si>
  <si>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</si>
  <si>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</si>
  <si>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</si>
  <si>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</si>
  <si>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</si>
  <si>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</si>
  <si>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</si>
  <si>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</si>
  <si>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</si>
  <si>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</si>
  <si>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</si>
  <si>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</si>
  <si>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</si>
  <si>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</si>
  <si>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</si>
  <si>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</si>
  <si>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</si>
  <si>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</si>
  <si>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</si>
  <si>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</si>
  <si>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</si>
  <si>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</si>
  <si>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</si>
  <si>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</si>
  <si>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</si>
  <si>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</si>
  <si>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</si>
  <si>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</si>
  <si>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</si>
  <si>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</si>
  <si>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</si>
  <si>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</si>
  <si>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</si>
  <si>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</si>
  <si>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</si>
  <si>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</si>
  <si>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</si>
  <si>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</si>
  <si>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</si>
  <si>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</si>
  <si>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</si>
  <si>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</si>
  <si>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</si>
  <si>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</si>
  <si>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</si>
  <si>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</si>
  <si>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</si>
  <si>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</si>
  <si>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</si>
  <si>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</si>
  <si>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</si>
  <si>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</si>
  <si>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</si>
  <si>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</si>
  <si>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</si>
  <si>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</si>
  <si>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</si>
  <si>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</si>
  <si>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</si>
  <si>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</si>
  <si>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</si>
  <si>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</si>
  <si>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</si>
  <si>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</si>
  <si>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</si>
  <si>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</si>
  <si>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</si>
  <si>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</si>
  <si>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</si>
  <si>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</si>
  <si>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</si>
  <si>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</si>
  <si>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</si>
  <si>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</si>
  <si>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</si>
  <si>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</si>
  <si>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</si>
  <si>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</si>
  <si>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</si>
  <si>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</si>
  <si>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</si>
  <si>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</si>
  <si>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</si>
  <si>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</si>
  <si>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</si>
  <si>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</si>
  <si>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</si>
  <si>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</si>
  <si>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</si>
  <si>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</si>
  <si>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</si>
  <si>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</si>
  <si>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</si>
  <si>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</si>
  <si>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</si>
  <si>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</si>
  <si>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</si>
  <si>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</si>
  <si>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</si>
  <si>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</si>
  <si>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</si>
  <si>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</si>
  <si>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</si>
  <si>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</si>
  <si>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</si>
  <si>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</si>
  <si>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</si>
  <si>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</si>
  <si>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</si>
  <si>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</si>
  <si>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</si>
  <si>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</si>
  <si>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</si>
  <si>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</si>
  <si>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</si>
  <si>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</si>
  <si>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</si>
  <si>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</si>
  <si>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</si>
  <si>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</si>
  <si>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</si>
  <si>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</si>
  <si>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</si>
  <si>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</si>
  <si>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</si>
  <si>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</si>
  <si>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</si>
  <si>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</si>
  <si>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</si>
  <si>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</si>
  <si>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</si>
  <si>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</si>
  <si>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</si>
  <si>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</si>
  <si>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</si>
  <si>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</si>
  <si>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</si>
  <si>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</si>
  <si>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</si>
  <si>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</si>
  <si>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</si>
  <si>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</si>
  <si>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</si>
  <si>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</si>
  <si>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</si>
  <si>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</si>
  <si>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</si>
  <si>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</si>
  <si>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</si>
  <si>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</si>
  <si>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</si>
  <si>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</si>
  <si>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</si>
  <si>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</si>
  <si>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</si>
  <si>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</si>
  <si>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</si>
  <si>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</si>
  <si>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</si>
  <si>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</si>
  <si>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</si>
  <si>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</si>
  <si>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</si>
  <si>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</si>
  <si>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</si>
  <si>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</si>
  <si>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</si>
  <si>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</si>
  <si>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</si>
  <si>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</si>
  <si>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</si>
  <si>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</si>
  <si>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</si>
  <si>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</si>
  <si>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</si>
  <si>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</si>
  <si>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</si>
  <si>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</si>
  <si>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</si>
  <si>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</si>
  <si>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</si>
  <si>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</si>
  <si>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</si>
  <si>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</si>
  <si>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</si>
  <si>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</si>
  <si>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</si>
  <si>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</si>
  <si>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</si>
  <si>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</si>
  <si>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</si>
  <si>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</si>
  <si>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</si>
  <si>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</si>
  <si>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</si>
  <si>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</si>
  <si>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</si>
  <si>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</si>
  <si>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</si>
  <si>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</si>
  <si>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</si>
  <si>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</si>
  <si>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</si>
  <si>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</si>
  <si>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</si>
  <si>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</si>
  <si>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</si>
  <si>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</si>
  <si>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</si>
  <si>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</si>
  <si>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</si>
  <si>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</si>
  <si>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</si>
  <si>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</si>
  <si>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</si>
  <si>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</si>
  <si>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</si>
  <si>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</si>
  <si>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</si>
  <si>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</si>
  <si>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</si>
  <si>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</si>
  <si>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</si>
  <si>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</si>
  <si>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</si>
  <si>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</si>
  <si>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</si>
  <si>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</si>
  <si>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</si>
  <si>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</si>
  <si>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</si>
  <si>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</si>
  <si>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</si>
  <si>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</si>
  <si>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</si>
  <si>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</si>
  <si>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</si>
  <si>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</si>
  <si>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</si>
  <si>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</si>
  <si>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</si>
  <si>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</si>
  <si>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</si>
  <si>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</si>
  <si>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</si>
  <si>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</si>
  <si>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</si>
  <si>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</si>
  <si>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</si>
  <si>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</si>
  <si>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</si>
  <si>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</si>
  <si>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</si>
  <si>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</si>
  <si>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</si>
  <si>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</si>
  <si>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</si>
  <si>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</si>
  <si>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</si>
  <si>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</si>
  <si>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</si>
  <si>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</si>
  <si>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</si>
  <si>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</si>
  <si>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</si>
  <si>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</si>
  <si>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</si>
  <si>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</si>
  <si>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</si>
  <si>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</si>
  <si>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</si>
  <si>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</si>
  <si>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</si>
  <si>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</si>
  <si>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</si>
  <si>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</si>
  <si>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</si>
  <si>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</si>
  <si>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</si>
  <si>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</si>
  <si>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</si>
  <si>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</si>
  <si>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</si>
  <si>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</si>
  <si>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</si>
  <si>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</si>
  <si>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</si>
  <si>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</si>
  <si>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</si>
  <si>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</si>
  <si>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</si>
  <si>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</si>
  <si>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</si>
  <si>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</si>
  <si>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</si>
  <si>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</si>
  <si>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</si>
  <si>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</si>
  <si>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</si>
  <si>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</si>
  <si>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</si>
  <si>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</si>
  <si>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</si>
  <si>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</si>
  <si>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</si>
  <si>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</si>
  <si>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</si>
  <si>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</si>
  <si>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</si>
  <si>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</si>
  <si>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</si>
  <si>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</si>
  <si>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</si>
  <si>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</si>
  <si>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</si>
  <si>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</si>
  <si>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</si>
  <si>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</si>
  <si>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</si>
  <si>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</si>
  <si>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</si>
  <si>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</si>
  <si>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</si>
  <si>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</si>
  <si>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</si>
  <si>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</si>
  <si>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</si>
  <si>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</si>
  <si>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</si>
  <si>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</si>
  <si>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</si>
  <si>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</si>
  <si>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</si>
  <si>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</si>
  <si>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</si>
  <si>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</si>
  <si>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</si>
  <si>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</si>
  <si>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</si>
  <si>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</si>
  <si>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</si>
  <si>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</si>
  <si>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</si>
  <si>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</si>
  <si>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</si>
  <si>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</si>
  <si>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</si>
  <si>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</si>
  <si>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</si>
  <si>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</si>
  <si>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</si>
  <si>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</si>
  <si>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</si>
  <si>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</si>
  <si>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</si>
  <si>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</si>
  <si>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</si>
  <si>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</si>
  <si>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</si>
  <si>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</si>
  <si>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</si>
  <si>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</si>
  <si>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</si>
  <si>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</si>
  <si>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</si>
  <si>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</si>
  <si>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</si>
  <si>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</si>
  <si>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</si>
  <si>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</si>
  <si>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</si>
  <si>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</si>
  <si>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</si>
  <si>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</si>
  <si>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</si>
  <si>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</si>
  <si>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</si>
  <si>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</si>
  <si>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</si>
  <si>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</si>
  <si>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</si>
  <si>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</si>
  <si>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</si>
  <si>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</si>
  <si>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</si>
  <si>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</si>
  <si>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</si>
  <si>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</si>
  <si>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</si>
  <si>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</si>
  <si>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</si>
  <si>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</si>
  <si>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</si>
  <si>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</si>
  <si>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</si>
  <si>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</si>
  <si>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</si>
  <si>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</si>
  <si>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</si>
  <si>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</si>
  <si>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</si>
  <si>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</si>
  <si>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</si>
  <si>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</si>
  <si>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</si>
  <si>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</si>
  <si>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</si>
  <si>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</si>
  <si>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</si>
  <si>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</si>
  <si>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</si>
  <si>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</si>
  <si>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</si>
  <si>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</si>
  <si>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</si>
  <si>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</si>
  <si>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</si>
  <si>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</si>
  <si>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</si>
  <si>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</si>
  <si>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</si>
  <si>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</si>
  <si>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</si>
  <si>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</si>
  <si>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</si>
  <si>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</si>
  <si>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</si>
  <si>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</si>
  <si>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</si>
  <si>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</si>
  <si>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</si>
  <si>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</si>
  <si>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</si>
  <si>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</si>
  <si>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</si>
  <si>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</si>
  <si>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</si>
  <si>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</si>
  <si>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</si>
  <si>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</si>
  <si>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</si>
  <si>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</si>
  <si>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</si>
  <si>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</si>
  <si>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</si>
  <si>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</si>
  <si>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</si>
  <si>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</si>
  <si>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</si>
  <si>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</si>
  <si>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</si>
  <si>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</si>
  <si>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</si>
  <si>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</si>
  <si>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</si>
  <si>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</si>
  <si>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</si>
  <si>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</si>
  <si>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</si>
  <si>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</si>
  <si>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</si>
  <si>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</si>
  <si>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</si>
  <si>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</si>
  <si>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</si>
  <si>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</si>
  <si>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</si>
  <si>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</si>
  <si>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</si>
  <si>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</si>
  <si>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</si>
  <si>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</si>
  <si>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</si>
  <si>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</si>
  <si>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</si>
  <si>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</si>
  <si>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</si>
  <si>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</si>
  <si>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</si>
  <si>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</si>
  <si>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</si>
  <si>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</si>
  <si>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</si>
  <si>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</si>
  <si>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</si>
  <si>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</si>
  <si>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</si>
  <si>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</si>
  <si>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</si>
  <si>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</si>
  <si>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</si>
  <si>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</si>
  <si>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</si>
  <si>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</si>
  <si>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</si>
  <si>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</si>
  <si>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</si>
  <si>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</si>
  <si>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</si>
  <si>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</si>
  <si>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</si>
  <si>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</si>
  <si>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</si>
  <si>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</si>
  <si>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</si>
  <si>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</si>
  <si>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</si>
  <si>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</si>
  <si>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</si>
  <si>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</si>
  <si>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</si>
  <si>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</si>
  <si>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</si>
  <si>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</si>
  <si>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</si>
  <si>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</si>
  <si>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</si>
  <si>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</si>
  <si>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</si>
  <si>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</si>
  <si>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</si>
  <si>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</si>
  <si>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</si>
  <si>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</si>
  <si>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</si>
  <si>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</si>
  <si>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</si>
  <si>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</si>
  <si>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</si>
  <si>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</si>
  <si>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</si>
  <si>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</si>
  <si>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</si>
  <si>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</si>
  <si>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</si>
  <si>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</si>
  <si>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</si>
  <si>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</si>
  <si>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</si>
  <si>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</si>
  <si>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</si>
  <si>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</si>
  <si>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</si>
  <si>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</si>
  <si>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</si>
  <si>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</si>
  <si>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</si>
  <si>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</si>
  <si>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</si>
  <si>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</si>
  <si>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</si>
  <si>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</si>
  <si>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</si>
  <si>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</si>
  <si>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</si>
  <si>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</si>
  <si>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</si>
  <si>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</si>
  <si>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</si>
  <si>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</si>
  <si>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</si>
  <si>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</si>
  <si>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</si>
  <si>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</si>
  <si>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</si>
  <si>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</si>
  <si>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</si>
  <si>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</si>
  <si>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</si>
  <si>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</si>
  <si>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</si>
  <si>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</si>
  <si>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</si>
  <si>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</si>
  <si>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</si>
  <si>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</si>
  <si>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</si>
  <si>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</si>
  <si>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</si>
  <si>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</si>
  <si>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</si>
  <si>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</si>
  <si>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</si>
  <si>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</si>
  <si>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</si>
  <si>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</si>
  <si>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</si>
  <si>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</si>
  <si>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</si>
  <si>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</si>
  <si>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</si>
  <si>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</si>
  <si>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</si>
  <si>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</si>
  <si>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</si>
  <si>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</si>
  <si>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</si>
  <si>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</si>
  <si>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</si>
  <si>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</si>
  <si>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</si>
  <si>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</si>
  <si>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</si>
  <si>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</si>
  <si>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</si>
  <si>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</si>
  <si>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</si>
  <si>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</si>
  <si>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</si>
  <si>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</si>
  <si>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</si>
  <si>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</si>
  <si>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</si>
  <si>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</si>
  <si>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</si>
  <si>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</si>
  <si>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</si>
  <si>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</si>
  <si>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</si>
  <si>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</si>
  <si>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</si>
  <si>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</si>
  <si>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</si>
  <si>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</si>
  <si>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</si>
  <si>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</si>
  <si>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</si>
  <si>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</si>
  <si>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</si>
  <si>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</si>
  <si>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</si>
  <si>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</si>
  <si>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</si>
  <si>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</si>
  <si>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</si>
  <si>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</si>
  <si>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</si>
  <si>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</si>
  <si>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</si>
  <si>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</si>
  <si>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</si>
  <si>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</si>
  <si>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</si>
  <si>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</si>
  <si>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</si>
  <si>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</si>
  <si>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</si>
  <si>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</si>
  <si>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</si>
  <si>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</si>
  <si>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</si>
  <si>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</si>
  <si>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</si>
  <si>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</si>
  <si>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</si>
  <si>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</si>
  <si>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</si>
  <si>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</si>
  <si>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</si>
  <si>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</si>
  <si>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</si>
  <si>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</si>
  <si>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</si>
  <si>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</si>
  <si>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</si>
  <si>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</si>
  <si>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</si>
  <si>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</si>
  <si>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</si>
  <si>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</si>
  <si>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</si>
  <si>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</si>
  <si>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</si>
  <si>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</si>
  <si>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</si>
  <si>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</si>
  <si>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</si>
  <si>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</si>
  <si>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</si>
  <si>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</si>
  <si>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</si>
  <si>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</si>
  <si>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</si>
  <si>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</si>
  <si>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</si>
  <si>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</si>
  <si>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</si>
  <si>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</si>
  <si>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</si>
  <si>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</si>
  <si>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</si>
  <si>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</si>
  <si>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</si>
  <si>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</si>
  <si>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</si>
  <si>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</si>
  <si>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</si>
  <si>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</si>
  <si>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</si>
  <si>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</si>
  <si>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</si>
  <si>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</si>
  <si>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</si>
  <si>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</si>
  <si>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</si>
  <si>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</si>
  <si>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</si>
  <si>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</si>
  <si>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</si>
  <si>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</si>
  <si>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</si>
  <si>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</si>
  <si>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</si>
  <si>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</si>
  <si>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</si>
  <si>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</si>
  <si>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</si>
  <si>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</si>
  <si>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</si>
  <si>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</si>
  <si>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</si>
  <si>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</si>
  <si>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</si>
  <si>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</si>
  <si>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</si>
  <si>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</si>
  <si>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</si>
  <si>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</si>
  <si>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</si>
  <si>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</si>
  <si>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</si>
  <si>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</si>
  <si>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</si>
  <si>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</si>
  <si>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</si>
  <si>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</si>
  <si>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</si>
  <si>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</si>
  <si>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</si>
  <si>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</si>
  <si>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</si>
  <si>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</si>
  <si>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</si>
  <si>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</si>
  <si>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</si>
  <si>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</si>
  <si>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</si>
  <si>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</si>
  <si>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</si>
  <si>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</si>
  <si>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</si>
  <si>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</si>
  <si>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</si>
  <si>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</si>
  <si>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</si>
  <si>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</si>
  <si>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</si>
  <si>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</si>
  <si>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</si>
  <si>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</si>
  <si>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</si>
  <si>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</si>
  <si>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</si>
  <si>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</si>
  <si>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</si>
  <si>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</si>
  <si>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</si>
  <si>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</si>
  <si>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</si>
  <si>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</si>
  <si>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</si>
  <si>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</si>
  <si>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</si>
  <si>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</si>
  <si>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</si>
  <si>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</si>
  <si>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</si>
  <si>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</si>
  <si>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</si>
  <si>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</si>
  <si>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</si>
  <si>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</si>
  <si>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</si>
  <si>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</si>
  <si>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</si>
  <si>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</si>
  <si>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</si>
  <si>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</si>
  <si>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</si>
  <si>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</si>
  <si>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</si>
  <si>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</si>
  <si>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</si>
  <si>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</si>
  <si>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</si>
  <si>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</si>
  <si>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</si>
  <si>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</si>
  <si>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</si>
  <si>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</si>
  <si>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</si>
  <si>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</si>
  <si>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</si>
  <si>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</si>
  <si>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</si>
  <si>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</si>
  <si>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</si>
  <si>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</si>
  <si>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</si>
  <si>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</si>
  <si>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</si>
  <si>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</si>
  <si>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</si>
  <si>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</si>
  <si>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</si>
  <si>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</si>
  <si>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</si>
  <si>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</si>
  <si>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</si>
  <si>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</si>
  <si>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</si>
  <si>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</si>
  <si>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</si>
  <si>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</si>
  <si>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</si>
  <si>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</si>
  <si>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</si>
  <si>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</si>
  <si>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</si>
  <si>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</si>
  <si>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</si>
  <si>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</si>
  <si>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</si>
  <si>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</si>
  <si>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</si>
  <si>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</si>
  <si>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</si>
  <si>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</si>
  <si>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</si>
  <si>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</si>
  <si>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</si>
  <si>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</si>
  <si>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</si>
  <si>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</si>
  <si>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</si>
  <si>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</si>
  <si>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</si>
  <si>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</si>
  <si>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</si>
  <si>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</si>
  <si>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</si>
  <si>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</si>
  <si>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</si>
  <si>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</si>
  <si>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</si>
  <si>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</si>
  <si>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</si>
  <si>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</si>
  <si>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</si>
  <si>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</si>
  <si>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</si>
  <si>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</si>
  <si>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</si>
  <si>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</si>
  <si>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</si>
  <si>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</si>
  <si>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</si>
  <si>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</si>
  <si>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</si>
  <si>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</si>
  <si>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</si>
  <si>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</si>
  <si>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</si>
  <si>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</si>
  <si>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</si>
  <si>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</si>
  <si>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</si>
  <si>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</si>
  <si>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</si>
  <si>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</si>
  <si>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</si>
  <si>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</si>
  <si>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</si>
  <si>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</si>
  <si>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</si>
  <si>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</si>
  <si>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</si>
  <si>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</si>
  <si>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</si>
  <si>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</si>
  <si>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</si>
  <si>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</si>
  <si>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</si>
  <si>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</si>
  <si>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</si>
  <si>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</si>
  <si>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</si>
  <si>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</si>
  <si>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</si>
  <si>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</si>
  <si>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</si>
  <si>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</si>
  <si>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</si>
  <si>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</si>
  <si>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</si>
  <si>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</si>
  <si>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</si>
  <si>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</si>
  <si>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</si>
  <si>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</si>
  <si>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</si>
  <si>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</si>
  <si>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</si>
  <si>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</si>
  <si>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</si>
  <si>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</si>
  <si>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</si>
  <si>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</si>
  <si>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</si>
  <si>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</si>
  <si>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</si>
  <si>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</si>
  <si>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</si>
  <si>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</si>
  <si>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</si>
  <si>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</si>
  <si>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</si>
  <si>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</si>
  <si>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</si>
  <si>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</si>
  <si>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</si>
  <si>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</si>
  <si>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</si>
  <si>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</si>
  <si>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</si>
  <si>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</si>
  <si>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</si>
  <si>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</si>
  <si>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</si>
  <si>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</si>
  <si>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</si>
  <si>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</si>
  <si>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</si>
  <si>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</si>
  <si>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</si>
  <si>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</si>
  <si>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</si>
  <si>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</si>
  <si>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</si>
  <si>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</si>
  <si>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</si>
  <si>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</si>
  <si>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</si>
  <si>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</si>
  <si>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</si>
  <si>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</si>
  <si>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</si>
  <si>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</si>
  <si>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</si>
  <si>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</si>
  <si>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</si>
  <si>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</si>
  <si>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</si>
  <si>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</si>
  <si>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</si>
  <si>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</si>
  <si>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</si>
  <si>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</si>
  <si>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</si>
  <si>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</si>
  <si>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</si>
  <si>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</si>
  <si>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</si>
  <si>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</si>
  <si>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</si>
  <si>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</si>
  <si>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</si>
  <si>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</si>
  <si>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</si>
  <si>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</si>
  <si>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</si>
  <si>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</si>
  <si>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</si>
  <si>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</si>
  <si>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</si>
  <si>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</si>
  <si>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</si>
  <si>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</si>
  <si>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</si>
  <si>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</si>
  <si>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</si>
  <si>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</si>
  <si>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</si>
  <si>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</si>
  <si>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</si>
  <si>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</si>
  <si>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</si>
  <si>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</si>
  <si>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</si>
  <si>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</si>
  <si>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</si>
  <si>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</si>
  <si>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</si>
  <si>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</si>
  <si>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</si>
  <si>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</si>
  <si>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</si>
  <si>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</si>
  <si>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</si>
  <si>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</si>
  <si>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</si>
  <si>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</si>
  <si>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</si>
  <si>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</si>
  <si>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</si>
  <si>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</si>
  <si>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</si>
  <si>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</si>
  <si>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</si>
  <si>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</si>
  <si>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</si>
  <si>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</si>
  <si>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</si>
  <si>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</si>
  <si>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</si>
  <si>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</si>
  <si>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</si>
  <si>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</si>
  <si>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</si>
  <si>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</si>
  <si>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</si>
  <si>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</si>
  <si>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</si>
  <si>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</si>
  <si>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</si>
  <si>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</si>
  <si>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</si>
  <si>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</si>
  <si>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</si>
  <si>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</si>
  <si>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</si>
  <si>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</si>
  <si>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</si>
  <si>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</si>
  <si>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</si>
  <si>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</si>
  <si>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</si>
  <si>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</si>
  <si>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</si>
  <si>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</si>
  <si>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</si>
  <si>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</si>
  <si>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</si>
  <si>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</si>
  <si>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</si>
  <si>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</si>
  <si>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</si>
  <si>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</si>
  <si>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</si>
  <si>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</si>
  <si>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</si>
  <si>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</si>
  <si>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</si>
  <si>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</si>
  <si>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</si>
  <si>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</si>
  <si>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</si>
  <si>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</si>
  <si>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</si>
  <si>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</si>
  <si>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</si>
  <si>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</si>
  <si>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</si>
  <si>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</si>
  <si>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</si>
  <si>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</si>
  <si>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</si>
  <si>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</si>
  <si>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</si>
  <si>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</si>
  <si>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</si>
  <si>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</si>
  <si>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</si>
  <si>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</si>
  <si>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</si>
  <si>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</si>
  <si>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</si>
  <si>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</si>
  <si>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</si>
  <si>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</si>
  <si>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</si>
  <si>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</si>
  <si>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</si>
  <si>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</si>
  <si>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</si>
  <si>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</si>
  <si>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</si>
  <si>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</si>
  <si>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</si>
  <si>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</si>
  <si>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</si>
  <si>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</si>
  <si>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</si>
  <si>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</si>
  <si>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</si>
  <si>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</si>
  <si>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</si>
  <si>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</si>
  <si>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</si>
  <si>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</si>
  <si>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</si>
  <si>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</si>
  <si>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</si>
  <si>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</si>
  <si>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</si>
  <si>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</si>
  <si>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</si>
  <si>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</si>
  <si>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</si>
  <si>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</si>
  <si>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</si>
  <si>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</si>
  <si>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</si>
  <si>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</si>
  <si>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</si>
  <si>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</si>
  <si>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</si>
  <si>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</si>
  <si>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</si>
  <si>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</si>
  <si>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</si>
  <si>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</si>
  <si>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</si>
  <si>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</si>
  <si>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</si>
  <si>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</si>
  <si>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</si>
  <si>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</si>
  <si>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</si>
  <si>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</si>
  <si>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</si>
  <si>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</si>
  <si>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</si>
  <si>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</si>
  <si>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</si>
  <si>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</si>
  <si>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</si>
  <si>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</si>
  <si>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</si>
  <si>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</si>
  <si>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</si>
  <si>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</si>
  <si>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</si>
  <si>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</si>
  <si>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</si>
  <si>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</si>
  <si>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</si>
  <si>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</si>
  <si>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</si>
  <si>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</si>
  <si>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</si>
  <si>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</si>
  <si>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</si>
  <si>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</si>
  <si>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</si>
  <si>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</si>
  <si>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</si>
  <si>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</si>
  <si>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</si>
  <si>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</si>
  <si>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</si>
  <si>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</si>
  <si>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</si>
  <si>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</si>
  <si>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</si>
  <si>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</si>
  <si>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</si>
  <si>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</si>
  <si>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</si>
  <si>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</si>
  <si>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</si>
  <si>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</si>
  <si>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</si>
  <si>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</si>
  <si>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</si>
  <si>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</si>
  <si>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</si>
  <si>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</si>
  <si>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</si>
  <si>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</si>
  <si>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</si>
  <si>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</si>
  <si>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</si>
  <si>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</si>
  <si>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</si>
  <si>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</si>
  <si>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</si>
  <si>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</si>
  <si>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</si>
  <si>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</si>
  <si>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</si>
  <si>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</si>
  <si>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</si>
  <si>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</si>
  <si>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</si>
  <si>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</si>
  <si>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</si>
  <si>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</si>
  <si>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</si>
  <si>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</si>
  <si>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</si>
  <si>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</si>
  <si>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</si>
  <si>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</si>
  <si>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</si>
  <si>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</si>
  <si>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</si>
  <si>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</si>
  <si>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</si>
  <si>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</si>
  <si>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</si>
  <si>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</si>
  <si>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</si>
  <si>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</si>
  <si>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</si>
  <si>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</si>
  <si>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</si>
  <si>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</si>
  <si>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</si>
  <si>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</si>
  <si>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</si>
  <si>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</si>
  <si>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</si>
  <si>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</si>
  <si>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</si>
  <si>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</si>
  <si>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</si>
  <si>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</si>
  <si>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</si>
  <si>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</si>
  <si>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</si>
  <si>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</si>
  <si>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</si>
  <si>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</si>
  <si>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</si>
  <si>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</si>
  <si>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</si>
  <si>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</si>
  <si>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</si>
  <si>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</si>
  <si>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</si>
  <si>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</si>
  <si>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</si>
  <si>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</si>
  <si>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</si>
  <si>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</si>
  <si>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</si>
  <si>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</si>
  <si>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</si>
  <si>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</si>
  <si>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</si>
  <si>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</si>
  <si>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</si>
  <si>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</si>
  <si>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</si>
  <si>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</si>
  <si>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</si>
  <si>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</si>
  <si>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</si>
  <si>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</si>
  <si>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</si>
  <si>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</si>
  <si>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</si>
  <si>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</si>
  <si>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</si>
  <si>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</si>
  <si>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</si>
  <si>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</si>
  <si>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</si>
  <si>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</si>
  <si>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</si>
  <si>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</si>
  <si>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</si>
  <si>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</si>
  <si>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</si>
  <si>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</si>
  <si>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</si>
  <si>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</si>
  <si>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</si>
  <si>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</si>
  <si>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</si>
  <si>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</si>
  <si>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</si>
  <si>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</si>
  <si>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</si>
  <si>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</si>
  <si>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</si>
  <si>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</si>
  <si>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</si>
  <si>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</si>
  <si>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</si>
  <si>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</si>
  <si>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</si>
  <si>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</si>
  <si>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</si>
  <si>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</si>
  <si>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</si>
  <si>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</si>
  <si>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</si>
  <si>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</si>
  <si>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</si>
  <si>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</si>
  <si>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</si>
  <si>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</si>
  <si>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</si>
  <si>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</si>
  <si>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</si>
  <si>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</si>
  <si>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</si>
  <si>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</si>
  <si>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</si>
  <si>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</si>
  <si>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</si>
  <si>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</si>
  <si>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</si>
  <si>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</si>
  <si>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</si>
  <si>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</si>
  <si>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</si>
  <si>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</si>
  <si>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</si>
  <si>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</si>
  <si>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</si>
  <si>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</si>
  <si>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</si>
  <si>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</si>
  <si>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</si>
  <si>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</si>
  <si>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</si>
  <si>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</si>
  <si>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</si>
  <si>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</si>
  <si>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</si>
  <si>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</si>
  <si>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</si>
  <si>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</si>
  <si>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</si>
  <si>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</si>
  <si>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</si>
  <si>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</si>
  <si>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</si>
  <si>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</si>
  <si>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</si>
  <si>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</si>
  <si>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</si>
  <si>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</si>
  <si>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</si>
  <si>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</si>
  <si>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</si>
  <si>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</si>
  <si>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</si>
  <si>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</si>
  <si>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</si>
  <si>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</si>
  <si>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</si>
  <si>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</si>
  <si>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</si>
  <si>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</si>
  <si>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</si>
  <si>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</si>
  <si>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</si>
  <si>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</si>
  <si>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</si>
  <si>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</si>
  <si>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</si>
  <si>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</si>
  <si>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</si>
  <si>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</si>
  <si>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</si>
  <si>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</si>
  <si>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</si>
  <si>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</si>
  <si>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</si>
  <si>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</si>
  <si>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</si>
  <si>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</si>
  <si>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</si>
  <si>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</si>
  <si>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</si>
  <si>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</si>
  <si>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</si>
  <si>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</si>
  <si>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</si>
  <si>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</si>
  <si>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</si>
  <si>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</si>
  <si>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</si>
  <si>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</si>
  <si>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</si>
  <si>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</si>
  <si>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</si>
  <si>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</si>
  <si>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</si>
  <si>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</si>
  <si>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</si>
  <si>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</si>
  <si>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</si>
  <si>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</si>
  <si>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</si>
  <si>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</si>
  <si>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</si>
  <si>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</si>
  <si>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</si>
  <si>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</si>
  <si>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</si>
  <si>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</si>
  <si>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</si>
  <si>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</si>
  <si>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</si>
  <si>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</si>
  <si>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</si>
  <si>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</si>
  <si>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</si>
  <si>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</si>
  <si>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</si>
  <si>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</si>
  <si>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</si>
  <si>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</si>
  <si>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</si>
  <si>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</si>
  <si>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</si>
  <si>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</si>
  <si>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</si>
  <si>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</si>
  <si>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</si>
  <si>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</si>
  <si>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</si>
  <si>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</si>
  <si>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</si>
  <si>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</si>
  <si>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</si>
  <si>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</si>
  <si>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</si>
  <si>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</si>
  <si>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</si>
  <si>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</si>
  <si>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</si>
  <si>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</si>
  <si>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</si>
  <si>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</si>
  <si>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</si>
  <si>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</si>
  <si>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</si>
  <si>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</si>
  <si>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</si>
  <si>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</si>
  <si>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</si>
  <si>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</si>
  <si>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</si>
  <si>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</si>
  <si>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</si>
  <si>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</si>
  <si>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</si>
  <si>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</si>
  <si>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</si>
  <si>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</si>
  <si>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</si>
  <si>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</si>
  <si>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</si>
  <si>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</si>
  <si>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</si>
  <si>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</si>
  <si>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</si>
  <si>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</si>
  <si>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</si>
  <si>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</si>
  <si>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</si>
  <si>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</si>
  <si>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</si>
  <si>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</si>
  <si>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</si>
  <si>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</si>
  <si>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</si>
  <si>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</si>
  <si>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</si>
  <si>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</si>
  <si>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</si>
  <si>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</si>
  <si>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</si>
  <si>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</si>
  <si>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</si>
  <si>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</si>
  <si>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</si>
  <si>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</si>
  <si>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</si>
  <si>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</si>
  <si>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</si>
  <si>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</si>
  <si>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</si>
  <si>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</si>
  <si>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</si>
  <si>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</si>
  <si>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</si>
  <si>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</si>
  <si>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</si>
  <si>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</si>
  <si>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</si>
  <si>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</si>
  <si>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</si>
  <si>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</si>
  <si>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</si>
  <si>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</si>
  <si>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</si>
  <si>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</si>
  <si>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</si>
  <si>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</si>
  <si>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</si>
  <si>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</si>
  <si>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</si>
  <si>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</si>
  <si>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</si>
  <si>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</si>
  <si>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</si>
  <si>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</si>
  <si>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</si>
  <si>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</si>
  <si>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</si>
  <si>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</si>
  <si>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</si>
  <si>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</si>
  <si>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</si>
  <si>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</si>
  <si>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</si>
  <si>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</si>
  <si>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</si>
  <si>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</si>
  <si>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</si>
  <si>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</si>
  <si>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</si>
  <si>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</si>
  <si>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</si>
  <si>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</si>
  <si>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</si>
  <si>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</si>
  <si>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</si>
  <si>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</si>
  <si>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</si>
  <si>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</si>
  <si>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</si>
  <si>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</si>
  <si>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</si>
  <si>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</si>
  <si>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</si>
  <si>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</si>
  <si>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</si>
  <si>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</si>
  <si>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</si>
  <si>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</si>
  <si>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</si>
  <si>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</si>
  <si>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</si>
  <si>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</si>
  <si>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</si>
  <si>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</si>
  <si>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</si>
  <si>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</si>
  <si>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</si>
  <si>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</si>
  <si>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</si>
  <si>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</si>
  <si>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</si>
  <si>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</si>
  <si>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</si>
  <si>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</si>
  <si>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</si>
  <si>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</si>
  <si>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</si>
  <si>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</si>
  <si>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</si>
  <si>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</si>
  <si>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</si>
  <si>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</si>
  <si>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</si>
  <si>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</si>
  <si>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</si>
  <si>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</si>
  <si>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</si>
  <si>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</si>
  <si>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</si>
  <si>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</si>
  <si>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</si>
  <si>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</si>
  <si>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</si>
  <si>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</si>
  <si>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</si>
  <si>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</si>
  <si>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</si>
  <si>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</si>
  <si>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</si>
  <si>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</si>
  <si>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</si>
  <si>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</si>
  <si>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</si>
  <si>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</si>
  <si>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</si>
  <si>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</si>
  <si>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</si>
  <si>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</si>
  <si>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</si>
  <si>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</si>
  <si>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</si>
  <si>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</si>
  <si>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</si>
  <si>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</si>
  <si>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</si>
  <si>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</si>
  <si>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</si>
  <si>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</si>
  <si>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</si>
  <si>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</si>
  <si>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</si>
  <si>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</si>
  <si>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</si>
  <si>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</si>
  <si>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</si>
  <si>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</si>
  <si>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</si>
  <si>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</si>
  <si>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</si>
  <si>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</si>
  <si>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</si>
  <si>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</si>
  <si>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</si>
  <si>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</si>
  <si>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</si>
  <si>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</si>
  <si>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</si>
  <si>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</si>
  <si>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</si>
  <si>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</si>
  <si>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</si>
  <si>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</si>
  <si>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</si>
  <si>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</si>
  <si>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</si>
  <si>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</si>
  <si>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</si>
  <si>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</si>
  <si>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</si>
  <si>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</si>
  <si>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</si>
  <si>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</si>
  <si>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</si>
  <si>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</si>
  <si>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</si>
  <si>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</si>
  <si>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</si>
  <si>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</si>
  <si>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</si>
  <si>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</si>
  <si>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</si>
  <si>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</si>
  <si>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</si>
  <si>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</si>
  <si>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</si>
  <si>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</si>
  <si>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</si>
  <si>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</si>
  <si>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</si>
  <si>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</si>
  <si>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</si>
  <si>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</si>
  <si>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</si>
  <si>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</si>
  <si>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</si>
  <si>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</si>
  <si>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</si>
  <si>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</si>
  <si>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</si>
  <si>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</si>
  <si>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</si>
  <si>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</si>
  <si>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</si>
  <si>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</si>
  <si>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</si>
  <si>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</si>
  <si>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</si>
  <si>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</si>
  <si>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</si>
  <si>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</si>
  <si>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</si>
  <si>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</si>
  <si>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</si>
  <si>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</si>
  <si>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</si>
  <si>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</si>
  <si>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</si>
  <si>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</si>
  <si>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</si>
  <si>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</si>
  <si>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</si>
  <si>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</si>
  <si>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</si>
  <si>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</si>
  <si>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</si>
  <si>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</si>
  <si>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</si>
  <si>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</si>
  <si>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</si>
  <si>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</si>
  <si>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</si>
  <si>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</si>
  <si>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</si>
  <si>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</si>
  <si>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</si>
  <si>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</si>
  <si>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</si>
  <si>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</si>
  <si>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</si>
  <si>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</si>
  <si>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</si>
  <si>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</si>
  <si>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</si>
  <si>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</si>
  <si>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</si>
  <si>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</si>
  <si>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</si>
  <si>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</si>
  <si>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</si>
  <si>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</si>
  <si>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</si>
  <si>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</si>
  <si>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</si>
  <si>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</si>
  <si>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</si>
  <si>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</si>
  <si>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</si>
  <si>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</si>
  <si>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</si>
  <si>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</si>
  <si>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</si>
  <si>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</si>
  <si>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</si>
  <si>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</si>
  <si>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</si>
  <si>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</si>
  <si>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</si>
  <si>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</si>
  <si>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</si>
  <si>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</si>
  <si>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</si>
  <si>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</si>
  <si>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</si>
  <si>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</si>
  <si>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</si>
  <si>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</si>
  <si>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</si>
  <si>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</si>
  <si>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</si>
  <si>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</si>
  <si>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</si>
  <si>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</si>
  <si>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</si>
  <si>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</si>
  <si>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</si>
  <si>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</si>
  <si>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</si>
  <si>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</si>
  <si>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</si>
  <si>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</si>
  <si>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</si>
  <si>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</si>
  <si>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</si>
  <si>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</si>
  <si>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</si>
  <si>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</si>
  <si>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</si>
  <si>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</si>
  <si>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</si>
  <si>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</si>
  <si>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</si>
  <si>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</si>
  <si>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</si>
  <si>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</si>
  <si>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</si>
  <si>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</si>
  <si>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</si>
  <si>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</si>
  <si>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</si>
  <si>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</si>
  <si>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</si>
  <si>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</si>
  <si>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</si>
  <si>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</si>
  <si>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</si>
  <si>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</si>
  <si>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</si>
  <si>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</si>
  <si>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</si>
  <si>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</si>
  <si>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</si>
  <si>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</si>
  <si>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</si>
  <si>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</si>
  <si>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</si>
  <si>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</si>
  <si>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</si>
  <si>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</si>
  <si>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</si>
  <si>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</si>
  <si>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</si>
  <si>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</si>
  <si>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</si>
  <si>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</si>
  <si>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</si>
  <si>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</si>
  <si>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</si>
  <si>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</si>
  <si>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</si>
  <si>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</si>
  <si>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</si>
  <si>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</si>
  <si>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</si>
  <si>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</si>
  <si>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</si>
  <si>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</si>
  <si>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</si>
  <si>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</si>
  <si>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</si>
  <si>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</si>
  <si>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</si>
  <si>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</si>
  <si>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</si>
  <si>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</si>
  <si>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</si>
  <si>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</si>
  <si>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</si>
  <si>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</si>
  <si>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</si>
  <si>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</si>
  <si>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</si>
  <si>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</si>
  <si>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</si>
  <si>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</si>
  <si>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</si>
  <si>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</si>
  <si>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</si>
  <si>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</si>
  <si>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</si>
  <si>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</si>
  <si>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</si>
  <si>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</si>
  <si>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</si>
  <si>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</si>
  <si>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</si>
  <si>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</si>
  <si>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</si>
  <si>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</si>
  <si>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</si>
  <si>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</si>
  <si>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</si>
  <si>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</si>
  <si>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</si>
  <si>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</si>
  <si>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</si>
  <si>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</si>
  <si>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</si>
  <si>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</si>
  <si>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</si>
  <si>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</si>
  <si>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</si>
  <si>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</si>
  <si>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</si>
  <si>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</si>
  <si>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</si>
  <si>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</si>
  <si>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</si>
  <si>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</si>
  <si>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</si>
  <si>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</si>
  <si>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</si>
  <si>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</si>
  <si>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</si>
  <si>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</si>
  <si>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</si>
  <si>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</si>
  <si>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</si>
  <si>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</si>
  <si>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</si>
  <si>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</si>
  <si>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</si>
  <si>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</si>
  <si>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</si>
  <si>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</si>
  <si>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</si>
  <si>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</si>
  <si>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</si>
  <si>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</si>
  <si>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</si>
  <si>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</si>
  <si>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</si>
  <si>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</si>
  <si>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</si>
  <si>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</si>
  <si>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</si>
  <si>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</si>
  <si>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</si>
  <si>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</si>
  <si>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</si>
  <si>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</si>
  <si>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</si>
  <si>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</si>
  <si>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</si>
  <si>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</si>
  <si>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</si>
  <si>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</si>
  <si>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</si>
  <si>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</si>
  <si>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</si>
  <si>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</si>
  <si>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</si>
  <si>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</si>
  <si>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</si>
  <si>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</si>
  <si>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</si>
  <si>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</si>
  <si>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</si>
  <si>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</si>
  <si>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</si>
  <si>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</si>
  <si>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</si>
  <si>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</si>
  <si>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</si>
  <si>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</si>
  <si>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</si>
  <si>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</si>
  <si>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</si>
  <si>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</si>
  <si>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</si>
  <si>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</si>
  <si>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</si>
  <si>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</si>
  <si>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</si>
  <si>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</si>
  <si>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</si>
  <si>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</si>
  <si>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</si>
  <si>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</si>
  <si>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</si>
  <si>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</si>
  <si>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</si>
  <si>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</si>
  <si>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</si>
  <si>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</si>
  <si>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</si>
  <si>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</si>
  <si>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</si>
  <si>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</si>
  <si>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</si>
  <si>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</si>
  <si>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</si>
  <si>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</si>
  <si>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</si>
  <si>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</si>
  <si>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</si>
  <si>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</si>
  <si>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</si>
  <si>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</si>
  <si>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</si>
  <si>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</si>
  <si>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</si>
  <si>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</si>
  <si>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</si>
  <si>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</si>
  <si>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</si>
  <si>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</si>
  <si>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</si>
  <si>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</si>
  <si>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</si>
  <si>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</si>
  <si>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</si>
  <si>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</si>
  <si>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</si>
  <si>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</si>
  <si>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</si>
  <si>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</si>
  <si>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</si>
  <si>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</si>
  <si>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</si>
  <si>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</si>
  <si>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</si>
  <si>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</si>
  <si>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</si>
  <si>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</si>
  <si>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</si>
  <si>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</si>
  <si>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</si>
  <si>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</si>
  <si>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</si>
  <si>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</si>
  <si>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</si>
  <si>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</si>
  <si>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</si>
  <si>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</si>
  <si>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</si>
  <si>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</si>
  <si>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</si>
  <si>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</si>
  <si>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</si>
  <si>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</si>
  <si>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</si>
  <si>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</si>
  <si>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</si>
  <si>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</si>
  <si>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</si>
  <si>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</si>
  <si>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</si>
  <si>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</si>
  <si>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</si>
  <si>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</si>
  <si>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</si>
  <si>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</si>
  <si>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</si>
  <si>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</si>
  <si>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</si>
  <si>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</si>
  <si>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</si>
  <si>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</si>
  <si>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</si>
  <si>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</si>
  <si>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</si>
  <si>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</si>
  <si>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</si>
  <si>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</si>
  <si>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</si>
  <si>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</si>
  <si>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</si>
  <si>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</si>
  <si>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</si>
  <si>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</si>
  <si>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</si>
  <si>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</si>
  <si>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</si>
  <si>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</si>
  <si>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</si>
  <si>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</si>
  <si>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</si>
  <si>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</si>
  <si>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</si>
  <si>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</si>
  <si>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</si>
  <si>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</si>
  <si>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</si>
  <si>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</si>
  <si>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</si>
  <si>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</si>
  <si>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</si>
  <si>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</si>
  <si>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</si>
  <si>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</si>
  <si>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</si>
  <si>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</si>
  <si>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</si>
  <si>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</si>
  <si>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</si>
  <si>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</si>
  <si>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</si>
  <si>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</si>
  <si>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</si>
  <si>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</si>
  <si>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</si>
  <si>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</si>
  <si>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</si>
  <si>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</si>
  <si>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</si>
  <si>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</si>
  <si>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</si>
  <si>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</si>
  <si>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</si>
  <si>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</si>
  <si>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</si>
  <si>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</si>
  <si>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</si>
  <si>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</si>
  <si>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</si>
  <si>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</si>
  <si>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</si>
  <si>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</si>
  <si>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</si>
  <si>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</si>
  <si>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</si>
  <si>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</si>
  <si>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</si>
  <si>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</si>
  <si>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</si>
  <si>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</si>
  <si>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</si>
  <si>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</si>
  <si>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</si>
  <si>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</si>
  <si>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</si>
  <si>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</si>
  <si>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</si>
  <si>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</si>
  <si>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</si>
  <si>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</si>
  <si>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</si>
  <si>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</si>
  <si>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</si>
  <si>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</si>
  <si>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</si>
  <si>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</si>
  <si>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</si>
  <si>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</si>
  <si>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</si>
  <si>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</si>
  <si>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</si>
  <si>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</si>
  <si>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</si>
  <si>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</si>
  <si>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</si>
  <si>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</si>
  <si>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</si>
  <si>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</si>
  <si>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</si>
  <si>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</si>
  <si>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</si>
  <si>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</si>
  <si>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</si>
  <si>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</si>
  <si>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</si>
  <si>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</si>
  <si>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</si>
  <si>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</si>
  <si>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</si>
  <si>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</si>
  <si>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</si>
  <si>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</si>
  <si>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</si>
  <si>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</si>
  <si>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</si>
  <si>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</si>
  <si>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</si>
  <si>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</si>
  <si>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</si>
  <si>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</si>
  <si>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</si>
  <si>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</si>
  <si>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</si>
  <si>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</si>
  <si>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</si>
  <si>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</si>
  <si>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</si>
  <si>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</si>
  <si>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</si>
  <si>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</si>
  <si>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</si>
  <si>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</si>
  <si>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</si>
  <si>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</si>
  <si>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</si>
  <si>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</si>
  <si>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</si>
  <si>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</si>
  <si>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</si>
  <si>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</si>
  <si>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</si>
  <si>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</si>
  <si>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</si>
  <si>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</si>
  <si>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</si>
  <si>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</si>
  <si>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</si>
  <si>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</si>
  <si>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</si>
  <si>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</si>
  <si>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</si>
  <si>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</si>
  <si>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</si>
  <si>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</si>
  <si>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</si>
  <si>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</si>
  <si>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</si>
  <si>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</si>
  <si>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</si>
  <si>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</si>
  <si>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</si>
  <si>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</si>
  <si>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</si>
  <si>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</si>
  <si>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</si>
  <si>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</si>
  <si>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</si>
  <si>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</si>
  <si>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</si>
  <si>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</si>
  <si>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</si>
  <si>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</si>
  <si>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</si>
  <si>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</si>
  <si>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</si>
  <si>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</si>
  <si>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</si>
  <si>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</si>
  <si>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</si>
  <si>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</si>
  <si>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</si>
  <si>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</si>
  <si>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</si>
  <si>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</si>
  <si>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</si>
  <si>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</si>
  <si>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</si>
  <si>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</si>
  <si>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</si>
  <si>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</si>
  <si>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</si>
  <si>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</si>
  <si>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</si>
  <si>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</si>
  <si>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</si>
  <si>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</si>
  <si>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</si>
  <si>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</si>
  <si>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</si>
  <si>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</si>
  <si>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</si>
  <si>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</si>
  <si>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</si>
  <si>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</si>
  <si>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</si>
  <si>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</si>
  <si>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</si>
  <si>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</si>
  <si>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</si>
  <si>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</si>
  <si>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</si>
  <si>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</si>
  <si>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</si>
  <si>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</si>
  <si>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</si>
  <si>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</si>
  <si>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</si>
  <si>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</si>
  <si>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</si>
  <si>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</si>
  <si>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</si>
  <si>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</si>
  <si>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</si>
  <si>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</si>
  <si>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</si>
  <si>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</si>
  <si>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</si>
  <si>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</si>
  <si>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</si>
  <si>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</si>
  <si>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</si>
  <si>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</si>
  <si>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</si>
  <si>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</si>
  <si>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</si>
  <si>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</si>
  <si>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</si>
  <si>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</si>
  <si>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</si>
  <si>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</si>
  <si>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</si>
  <si>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</si>
  <si>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</si>
  <si>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</si>
  <si>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</si>
  <si>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</si>
  <si>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</si>
  <si>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</si>
  <si>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</si>
  <si>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</si>
  <si>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</si>
  <si>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</si>
  <si>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</si>
  <si>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</si>
  <si>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</si>
  <si>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</si>
  <si>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</si>
  <si>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</si>
  <si>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</si>
  <si>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</si>
  <si>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</si>
  <si>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</si>
  <si>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</si>
  <si>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</si>
  <si>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</si>
  <si>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</si>
  <si>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</si>
  <si>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</si>
  <si>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</si>
  <si>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</si>
  <si>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</si>
  <si>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</si>
  <si>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</si>
  <si>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</si>
  <si>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</si>
  <si>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</si>
  <si>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</si>
  <si>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</si>
  <si>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</si>
  <si>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</si>
  <si>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</si>
  <si>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</si>
  <si>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</si>
  <si>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</si>
  <si>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</si>
  <si>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</si>
  <si>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</si>
  <si>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</si>
  <si>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</si>
  <si>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</si>
  <si>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</si>
  <si>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</si>
  <si>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</si>
  <si>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</si>
  <si>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</si>
  <si>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</si>
  <si>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</si>
  <si>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</si>
  <si>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</si>
  <si>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</si>
  <si>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</si>
  <si>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</si>
  <si>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</si>
  <si>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</si>
  <si>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</si>
  <si>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</si>
  <si>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</si>
  <si>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</si>
  <si>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</si>
  <si>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</si>
  <si>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</si>
  <si>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</si>
  <si>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</si>
  <si>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</si>
  <si>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</si>
  <si>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</si>
  <si>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</si>
  <si>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</si>
  <si>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</si>
  <si>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</si>
  <si>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</si>
  <si>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</si>
  <si>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</si>
  <si>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</si>
  <si>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</si>
  <si>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</si>
  <si>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</si>
  <si>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</si>
  <si>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</si>
  <si>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</si>
  <si>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</si>
  <si>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</si>
  <si>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</si>
  <si>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</si>
  <si>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</si>
  <si>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</si>
  <si>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</si>
  <si>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</si>
  <si>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</si>
  <si>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</si>
  <si>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</si>
  <si>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</si>
  <si>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</si>
  <si>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</si>
  <si>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</si>
  <si>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</si>
  <si>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</si>
  <si>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</si>
  <si>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</si>
  <si>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</si>
  <si>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</si>
  <si>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</si>
  <si>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</si>
  <si>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</si>
  <si>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</si>
  <si>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</si>
  <si>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</si>
  <si>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</si>
  <si>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</si>
  <si>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</si>
  <si>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</si>
  <si>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</si>
  <si>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</si>
  <si>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</si>
  <si>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</si>
  <si>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</si>
  <si>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</si>
  <si>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</si>
  <si>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</si>
  <si>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</si>
  <si>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</si>
  <si>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</si>
  <si>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</si>
  <si>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</si>
  <si>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</si>
  <si>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</si>
  <si>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</si>
  <si>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</si>
  <si>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</si>
  <si>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</si>
  <si>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</si>
  <si>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</si>
  <si>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</si>
  <si>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</si>
  <si>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</si>
  <si>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</si>
  <si>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</si>
  <si>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</si>
  <si>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</si>
  <si>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</si>
  <si>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</si>
  <si>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</si>
  <si>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</si>
  <si>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</si>
  <si>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</si>
  <si>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</si>
  <si>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</si>
  <si>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</si>
  <si>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</si>
  <si>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</si>
  <si>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</si>
  <si>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</si>
  <si>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</si>
  <si>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</si>
  <si>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</si>
  <si>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</si>
  <si>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</si>
  <si>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</si>
  <si>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</si>
  <si>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</si>
  <si>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</si>
  <si>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</si>
  <si>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</si>
  <si>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</si>
  <si>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</si>
  <si>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</si>
  <si>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</si>
  <si>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</si>
  <si>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</si>
  <si>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</si>
  <si>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</si>
  <si>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</si>
  <si>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</si>
  <si>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</si>
  <si>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</si>
  <si>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</si>
  <si>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</si>
  <si>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</si>
  <si>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</si>
  <si>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</si>
  <si>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</si>
  <si>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</si>
  <si>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</si>
  <si>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</si>
  <si>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</si>
  <si>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</si>
  <si>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</si>
  <si>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</si>
  <si>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</si>
  <si>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</si>
  <si>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</si>
  <si>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</si>
  <si>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</si>
  <si>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</si>
  <si>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</si>
  <si>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</si>
  <si>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</si>
  <si>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</si>
  <si>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</si>
  <si>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</si>
  <si>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</si>
  <si>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</si>
  <si>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</si>
  <si>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</si>
  <si>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</si>
  <si>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</si>
  <si>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</si>
  <si>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</si>
  <si>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</si>
  <si>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</si>
  <si>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</si>
  <si>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</si>
  <si>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</si>
  <si>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</si>
  <si>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</si>
  <si>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</si>
  <si>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</si>
  <si>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</si>
  <si>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</si>
  <si>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</si>
  <si>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</si>
  <si>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</si>
  <si>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</si>
  <si>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</si>
  <si>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</si>
  <si>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</si>
  <si>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</si>
  <si>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</si>
  <si>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</si>
  <si>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</si>
  <si>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</si>
  <si>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</si>
  <si>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</si>
  <si>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</si>
  <si>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</si>
  <si>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</si>
  <si>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</si>
  <si>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</si>
  <si>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</si>
  <si>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</si>
  <si>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</si>
  <si>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</si>
  <si>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</si>
  <si>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</si>
  <si>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</si>
  <si>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</si>
  <si>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</si>
  <si>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</si>
  <si>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</si>
  <si>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</si>
  <si>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</si>
  <si>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</si>
  <si>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</si>
  <si>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</si>
  <si>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</si>
  <si>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</si>
  <si>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</si>
  <si>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</si>
  <si>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</si>
  <si>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</si>
  <si>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</si>
  <si>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</si>
  <si>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</si>
  <si>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</si>
  <si>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</si>
  <si>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</si>
  <si>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</si>
  <si>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</si>
  <si>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</si>
  <si>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</si>
  <si>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</si>
  <si>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</si>
  <si>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</si>
  <si>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</si>
  <si>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</si>
  <si>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</si>
  <si>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</si>
  <si>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</si>
  <si>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</si>
  <si>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</si>
  <si>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</si>
  <si>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</si>
  <si>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</si>
  <si>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</si>
  <si>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</si>
  <si>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</si>
  <si>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</si>
  <si>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</si>
  <si>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</si>
  <si>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</si>
  <si>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</si>
  <si>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</si>
  <si>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</si>
  <si>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</si>
  <si>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</si>
  <si>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</si>
  <si>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</si>
  <si>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</si>
  <si>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</si>
  <si>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</si>
  <si>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</si>
  <si>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</si>
  <si>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</si>
  <si>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</si>
  <si>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</si>
  <si>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</si>
  <si>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</si>
  <si>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</si>
  <si>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</si>
  <si>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</si>
  <si>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</si>
  <si>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</si>
  <si>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</si>
  <si>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</si>
  <si>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</si>
  <si>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</si>
  <si>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</si>
  <si>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</si>
  <si>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</si>
  <si>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</si>
  <si>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</si>
  <si>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</si>
  <si>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</si>
  <si>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</si>
  <si>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</si>
  <si>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</si>
  <si>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</si>
  <si>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</si>
  <si>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</si>
  <si>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</si>
  <si>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</si>
  <si>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</si>
  <si>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</si>
  <si>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</si>
  <si>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</si>
  <si>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</si>
  <si>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</si>
  <si>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</si>
  <si>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</si>
  <si>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</si>
  <si>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</si>
  <si>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</si>
  <si>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</si>
  <si>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</si>
  <si>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</si>
  <si>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</si>
  <si>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</si>
  <si>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</si>
  <si>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</si>
  <si>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</si>
  <si>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</si>
  <si>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</si>
  <si>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</si>
  <si>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</si>
  <si>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</si>
  <si>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</si>
  <si>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</si>
  <si>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</si>
  <si>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</si>
  <si>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</si>
  <si>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</si>
  <si>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</si>
  <si>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</si>
  <si>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</si>
  <si>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</si>
  <si>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</si>
  <si>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</si>
  <si>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</si>
  <si>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</si>
  <si>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</si>
  <si>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</si>
  <si>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</si>
  <si>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</si>
  <si>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</si>
  <si>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</si>
  <si>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</si>
  <si>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</si>
  <si>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</si>
  <si>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</si>
  <si>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</si>
  <si>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</si>
  <si>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</si>
  <si>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</si>
  <si>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</si>
  <si>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</si>
  <si>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</si>
  <si>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</si>
  <si>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</si>
  <si>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</si>
  <si>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</si>
  <si>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</si>
  <si>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</si>
  <si>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</si>
  <si>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</si>
  <si>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</si>
  <si>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</si>
  <si>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</si>
  <si>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</si>
  <si>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</si>
  <si>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</si>
  <si>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</si>
  <si>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</si>
  <si>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</si>
  <si>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</si>
  <si>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</si>
  <si>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</si>
  <si>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</si>
  <si>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</si>
  <si>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</si>
  <si>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</si>
  <si>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</si>
  <si>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</si>
  <si>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</si>
  <si>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</si>
  <si>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</si>
  <si>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</si>
  <si>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</si>
  <si>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</si>
  <si>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</si>
  <si>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</si>
  <si>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</si>
  <si>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</si>
  <si>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</si>
  <si>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</si>
  <si>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</si>
  <si>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</si>
  <si>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</si>
  <si>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</si>
  <si>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</si>
  <si>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</si>
  <si>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</si>
  <si>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</si>
  <si>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</si>
  <si>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</si>
  <si>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</si>
  <si>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</si>
  <si>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</si>
  <si>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</si>
  <si>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</si>
  <si>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</si>
  <si>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</si>
  <si>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</si>
  <si>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</si>
  <si>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</si>
  <si>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</si>
  <si>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</si>
  <si>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</si>
  <si>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</si>
  <si>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</si>
  <si>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</si>
  <si>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</si>
  <si>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</si>
  <si>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</si>
  <si>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</si>
  <si>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</si>
  <si>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</si>
  <si>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</si>
  <si>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</si>
  <si>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</si>
  <si>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</si>
  <si>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</si>
  <si>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</si>
  <si>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</si>
  <si>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</si>
  <si>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</si>
  <si>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</si>
  <si>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</si>
  <si>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</si>
  <si>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</si>
  <si>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</si>
  <si>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</si>
  <si>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</si>
  <si>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</si>
  <si>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</si>
  <si>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</si>
  <si>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</si>
  <si>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</si>
  <si>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</si>
  <si>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</si>
  <si>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</si>
  <si>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</si>
  <si>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</si>
  <si>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</si>
  <si>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</si>
  <si>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</si>
  <si>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</si>
  <si>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</si>
  <si>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</si>
  <si>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</si>
  <si>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</si>
  <si>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</si>
  <si>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</si>
  <si>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</si>
  <si>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</si>
  <si>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</si>
  <si>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</si>
  <si>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</si>
  <si>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</si>
  <si>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</si>
  <si>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</si>
  <si>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</si>
  <si>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</si>
  <si>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</si>
  <si>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</si>
  <si>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</si>
  <si>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</si>
  <si>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</si>
  <si>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</si>
  <si>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</si>
  <si>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</si>
  <si>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</si>
  <si>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</si>
  <si>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</si>
  <si>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</si>
  <si>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</si>
  <si>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</si>
  <si>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</si>
  <si>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</si>
  <si>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</si>
  <si>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</si>
  <si>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</si>
  <si>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</si>
  <si>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</si>
  <si>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</si>
  <si>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</si>
  <si>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</si>
  <si>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</si>
  <si>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</si>
  <si>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</si>
  <si>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</si>
  <si>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</si>
  <si>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</si>
  <si>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</si>
  <si>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</si>
  <si>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</si>
  <si>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</si>
  <si>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</si>
  <si>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</si>
  <si>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</si>
  <si>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</si>
  <si>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</si>
  <si>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</si>
  <si>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</si>
  <si>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</si>
  <si>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</si>
  <si>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</si>
  <si>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</si>
  <si>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</si>
  <si>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</si>
  <si>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</si>
  <si>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</si>
  <si>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</si>
  <si>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</si>
  <si>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</si>
  <si>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</si>
  <si>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</si>
  <si>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</si>
  <si>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</si>
  <si>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</si>
  <si>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</si>
  <si>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</si>
  <si>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</si>
  <si>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</si>
  <si>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</si>
  <si>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</si>
  <si>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</si>
  <si>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</si>
  <si>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</si>
  <si>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</si>
  <si>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</si>
  <si>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</si>
  <si>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</si>
  <si>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</si>
  <si>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</si>
  <si>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</si>
  <si>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</si>
  <si>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</si>
  <si>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</si>
  <si>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</si>
  <si>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</si>
  <si>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</si>
  <si>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</si>
  <si>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</si>
  <si>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</si>
  <si>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</si>
  <si>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</si>
  <si>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</si>
  <si>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</si>
  <si>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</si>
  <si>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</si>
  <si>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</si>
  <si>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</si>
  <si>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</si>
  <si>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</si>
  <si>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</si>
  <si>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</si>
  <si>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</si>
  <si>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</si>
  <si>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</si>
  <si>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</si>
  <si>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</si>
  <si>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</si>
  <si>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</si>
  <si>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</si>
  <si>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</si>
  <si>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</si>
  <si>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</si>
  <si>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</si>
  <si>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</si>
  <si>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</si>
  <si>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</si>
  <si>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</si>
  <si>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</si>
  <si>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</si>
  <si>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</si>
  <si>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</si>
  <si>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</si>
  <si>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</si>
  <si>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</si>
  <si>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</si>
  <si>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</si>
  <si>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</si>
  <si>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</si>
  <si>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</si>
  <si>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</si>
  <si>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</si>
  <si>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</si>
  <si>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</si>
  <si>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</si>
  <si>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</si>
  <si>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</si>
  <si>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</si>
  <si>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</si>
  <si>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</si>
  <si>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</si>
  <si>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</si>
  <si>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</si>
  <si>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</si>
  <si>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</si>
  <si>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</si>
  <si>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</si>
  <si>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</si>
  <si>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</si>
  <si>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</si>
  <si>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</si>
  <si>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</si>
  <si>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</si>
  <si>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</si>
  <si>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</si>
  <si>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</si>
  <si>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</si>
  <si>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</si>
  <si>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</si>
  <si>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</si>
  <si>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</si>
  <si>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</si>
  <si>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</si>
  <si>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</si>
  <si>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</si>
  <si>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</si>
  <si>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</si>
  <si>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</si>
  <si>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</si>
  <si>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</si>
  <si>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</si>
  <si>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</si>
  <si>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</si>
  <si>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</si>
  <si>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</si>
  <si>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</si>
  <si>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</si>
  <si>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</si>
  <si>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</si>
  <si>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</si>
  <si>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</si>
  <si>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</si>
  <si>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</si>
  <si>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</si>
  <si>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</si>
  <si>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</si>
  <si>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</si>
  <si>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</si>
  <si>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</si>
  <si>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</si>
  <si>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</si>
  <si>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</si>
  <si>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</si>
  <si>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</si>
  <si>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</si>
  <si>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</si>
  <si>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</si>
  <si>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</si>
  <si>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</si>
  <si>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</si>
  <si>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</si>
  <si>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</si>
  <si>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</si>
  <si>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</si>
  <si>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</si>
  <si>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</si>
  <si>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</si>
  <si>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</si>
  <si>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</si>
  <si>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</si>
  <si>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</si>
  <si>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</si>
  <si>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</si>
  <si>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</si>
  <si>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</si>
  <si>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</si>
  <si>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</si>
  <si>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</si>
  <si>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</si>
  <si>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</si>
  <si>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</si>
  <si>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</si>
  <si>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</si>
  <si>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</si>
  <si>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</si>
  <si>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</si>
  <si>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</si>
  <si>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</si>
  <si>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</si>
  <si>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</si>
  <si>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</si>
  <si>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</si>
  <si>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</si>
  <si>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</si>
  <si>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</si>
  <si>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</si>
  <si>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</si>
  <si>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</si>
  <si>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</si>
  <si>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</si>
  <si>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</si>
  <si>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</si>
  <si>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</si>
  <si>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</si>
  <si>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</si>
  <si>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</si>
  <si>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</si>
  <si>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</si>
  <si>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</si>
  <si>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</si>
  <si>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</si>
  <si>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</si>
  <si>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</si>
  <si>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</si>
  <si>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</si>
  <si>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</si>
  <si>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</si>
  <si>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</si>
  <si>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</si>
  <si>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</si>
  <si>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</si>
  <si>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</si>
  <si>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</si>
  <si>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</si>
  <si>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</si>
  <si>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</si>
  <si>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</si>
  <si>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</si>
  <si>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</si>
  <si>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</si>
  <si>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</si>
  <si>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</si>
  <si>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</si>
  <si>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</si>
  <si>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</si>
  <si>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</si>
  <si>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</si>
  <si>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</si>
  <si>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</si>
  <si>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</si>
  <si>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</si>
  <si>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</si>
  <si>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</si>
  <si>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</si>
  <si>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</si>
  <si>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</si>
  <si>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</si>
  <si>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</si>
  <si>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</si>
  <si>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</si>
  <si>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</si>
  <si>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</si>
  <si>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</si>
  <si>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</si>
  <si>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</si>
  <si>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</si>
  <si>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</si>
  <si>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</si>
  <si>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</si>
  <si>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</si>
  <si>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</si>
  <si>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</si>
  <si>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</si>
  <si>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</si>
  <si>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</si>
  <si>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</si>
  <si>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</si>
  <si>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</si>
  <si>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</si>
  <si>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</si>
  <si>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</si>
  <si>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</si>
  <si>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</si>
  <si>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</si>
  <si>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</si>
  <si>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</si>
  <si>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</si>
  <si>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</si>
  <si>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</si>
  <si>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</si>
  <si>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</si>
  <si>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</si>
  <si>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</si>
  <si>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</si>
  <si>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</si>
  <si>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</si>
  <si>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</si>
  <si>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</si>
  <si>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</si>
  <si>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</si>
  <si>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</si>
  <si>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</si>
  <si>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</si>
  <si>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</si>
  <si>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</si>
  <si>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</si>
  <si>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</si>
  <si>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</si>
  <si>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</si>
  <si>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</si>
  <si>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</si>
  <si>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</si>
  <si>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</si>
  <si>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</si>
  <si>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</si>
  <si>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</si>
  <si>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</si>
  <si>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</si>
  <si>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</si>
  <si>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</si>
  <si>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</si>
  <si>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</si>
  <si>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</si>
  <si>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</si>
  <si>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</si>
  <si>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</si>
  <si>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</si>
  <si>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</si>
  <si>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</si>
  <si>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</si>
  <si>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</si>
  <si>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</si>
  <si>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</si>
  <si>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</si>
  <si>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</si>
  <si>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</si>
  <si>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</si>
  <si>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</si>
  <si>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</si>
  <si>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</si>
  <si>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</si>
  <si>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</si>
  <si>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</si>
  <si>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</si>
  <si>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</si>
  <si>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</si>
  <si>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</si>
  <si>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</si>
  <si>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</si>
  <si>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</si>
  <si>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</si>
  <si>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</si>
  <si>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</si>
  <si>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</si>
  <si>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</si>
  <si>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</si>
  <si>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</si>
  <si>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</si>
  <si>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</si>
  <si>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</si>
  <si>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</si>
  <si>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</si>
  <si>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</si>
  <si>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</si>
  <si>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</si>
  <si>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</si>
  <si>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</si>
  <si>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</si>
  <si>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</si>
  <si>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</si>
  <si>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</si>
  <si>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</si>
  <si>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</si>
  <si>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</si>
  <si>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</si>
  <si>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</si>
  <si>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</si>
  <si>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</si>
  <si>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</si>
  <si>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</si>
  <si>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</si>
  <si>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</si>
  <si>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</si>
  <si>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</si>
  <si>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</si>
  <si>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</si>
  <si>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</si>
  <si>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</si>
  <si>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</si>
  <si>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</si>
  <si>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</si>
  <si>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</si>
  <si>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</si>
  <si>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</si>
  <si>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</si>
  <si>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</si>
  <si>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</si>
  <si>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</si>
  <si>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</si>
  <si>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</si>
  <si>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</si>
  <si>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</si>
  <si>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</si>
  <si>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</si>
  <si>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</si>
  <si>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</si>
  <si>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</si>
  <si>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</si>
  <si>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</si>
  <si>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</si>
  <si>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</si>
  <si>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</si>
  <si>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</si>
  <si>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</si>
  <si>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</si>
  <si>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</si>
  <si>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</si>
  <si>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</si>
  <si>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</si>
  <si>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</si>
  <si>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</si>
  <si>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</si>
  <si>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</si>
  <si>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</si>
  <si>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</si>
  <si>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</si>
  <si>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</si>
  <si>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</si>
  <si>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</si>
  <si>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</si>
  <si>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</si>
  <si>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</si>
  <si>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</si>
  <si>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</si>
  <si>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</si>
  <si>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</si>
  <si>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</si>
  <si>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</si>
  <si>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</si>
  <si>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</si>
  <si>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</si>
  <si>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</si>
  <si>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</si>
  <si>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</si>
  <si>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</si>
  <si>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</si>
  <si>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</si>
  <si>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</si>
  <si>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</si>
  <si>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</si>
  <si>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</si>
  <si>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</si>
  <si>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</si>
  <si>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</si>
  <si>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</si>
  <si>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</si>
  <si>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</si>
  <si>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</si>
  <si>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</si>
  <si>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</si>
  <si>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</si>
  <si>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</si>
  <si>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</si>
  <si>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</si>
  <si>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</si>
  <si>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</si>
  <si>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</si>
  <si>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</si>
  <si>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</si>
  <si>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</si>
  <si>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</si>
  <si>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</si>
  <si>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</si>
  <si>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</si>
  <si>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</si>
  <si>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</si>
  <si>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</si>
  <si>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</si>
  <si>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</si>
  <si>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</si>
  <si>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</si>
  <si>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</si>
  <si>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</si>
  <si>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</si>
  <si>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</si>
  <si>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</si>
  <si>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</si>
  <si>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</si>
  <si>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</si>
  <si>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</si>
  <si>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</si>
  <si>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</si>
  <si>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</si>
  <si>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</si>
  <si>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</si>
  <si>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</si>
  <si>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</si>
  <si>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</si>
  <si>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</si>
  <si>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</si>
  <si>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</si>
  <si>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</si>
  <si>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</si>
  <si>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</si>
  <si>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</si>
  <si>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</si>
  <si>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</si>
  <si>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</si>
  <si>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</si>
  <si>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</si>
  <si>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</si>
  <si>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</si>
  <si>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</si>
  <si>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</si>
  <si>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</si>
  <si>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</si>
  <si>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</si>
  <si>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</si>
  <si>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</si>
  <si>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</si>
  <si>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</si>
  <si>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</si>
  <si>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</si>
  <si>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</si>
  <si>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</si>
  <si>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</si>
  <si>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</si>
  <si>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</si>
  <si>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</si>
  <si>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</si>
  <si>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</si>
  <si>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</si>
  <si>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</si>
  <si>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</si>
  <si>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</si>
  <si>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</si>
  <si>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</si>
  <si>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</si>
  <si>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</si>
  <si>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</si>
  <si>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</si>
  <si>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</si>
  <si>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</si>
  <si>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</si>
  <si>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</si>
  <si>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</si>
  <si>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</si>
  <si>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</si>
  <si>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</si>
  <si>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</si>
  <si>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</si>
  <si>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</si>
  <si>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</si>
  <si>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</si>
  <si>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</si>
  <si>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</si>
  <si>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</si>
  <si>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</si>
  <si>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</si>
  <si>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</si>
  <si>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</si>
  <si>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</si>
  <si>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</si>
  <si>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</si>
  <si>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</si>
  <si>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</si>
  <si>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</si>
  <si>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</si>
  <si>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</si>
  <si>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</si>
  <si>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</si>
  <si>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</si>
  <si>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</si>
  <si>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</si>
  <si>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</si>
  <si>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</si>
  <si>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</si>
  <si>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</si>
  <si>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</si>
  <si>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</si>
  <si>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</si>
  <si>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</si>
  <si>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</si>
  <si>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</si>
  <si>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</si>
  <si>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</si>
  <si>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</si>
  <si>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</si>
  <si>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</si>
  <si>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</si>
  <si>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</si>
  <si>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</si>
  <si>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</si>
  <si>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</si>
  <si>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</si>
  <si>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</si>
  <si>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</si>
  <si>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</si>
  <si>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</si>
  <si>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</si>
  <si>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</si>
  <si>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</si>
  <si>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</si>
  <si>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</si>
  <si>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</si>
  <si>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</si>
  <si>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</si>
  <si>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</si>
  <si>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</si>
  <si>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</si>
  <si>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</si>
  <si>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</si>
  <si>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</si>
  <si>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</si>
  <si>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</si>
  <si>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</si>
  <si>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</si>
  <si>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</si>
  <si>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</si>
  <si>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</si>
  <si>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</si>
  <si>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</si>
  <si>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</si>
  <si>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</si>
  <si>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</si>
  <si>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</si>
  <si>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</si>
  <si>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</si>
  <si>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</si>
  <si>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</si>
  <si>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</si>
  <si>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</si>
  <si>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</si>
  <si>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</si>
  <si>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</si>
  <si>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</si>
  <si>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</si>
  <si>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</si>
  <si>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</si>
  <si>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</si>
  <si>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</si>
  <si>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</si>
  <si>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</si>
  <si>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</si>
  <si>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</si>
  <si>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</si>
  <si>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</si>
  <si>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</si>
  <si>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</si>
  <si>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</si>
  <si>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</si>
  <si>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</si>
  <si>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</si>
  <si>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</si>
  <si>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</si>
  <si>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</si>
  <si>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</si>
  <si>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</si>
  <si>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</si>
  <si>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</si>
  <si>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</si>
  <si>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</si>
  <si>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</si>
  <si>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</si>
  <si>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</si>
  <si>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</si>
  <si>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</si>
  <si>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</si>
  <si>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</si>
  <si>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</si>
  <si>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</si>
  <si>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</si>
  <si>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</si>
  <si>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</si>
  <si>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</si>
  <si>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</si>
  <si>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</si>
  <si>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</si>
  <si>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</si>
  <si>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</si>
  <si>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</si>
  <si>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</si>
  <si>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</si>
  <si>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</si>
  <si>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</si>
  <si>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</si>
  <si>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</si>
  <si>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</si>
  <si>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</si>
  <si>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</si>
  <si>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</si>
  <si>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</si>
  <si>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</si>
  <si>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</si>
  <si>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</si>
  <si>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</si>
  <si>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</si>
  <si>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</si>
  <si>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</si>
  <si>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</si>
  <si>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</si>
  <si>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</si>
  <si>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</si>
  <si>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</si>
  <si>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</si>
  <si>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</si>
  <si>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</si>
  <si>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</si>
  <si>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</si>
  <si>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</si>
  <si>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</si>
  <si>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</si>
  <si>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</si>
  <si>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</si>
  <si>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</si>
  <si>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</si>
  <si>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</si>
  <si>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</si>
  <si>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</si>
  <si>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</si>
  <si>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</si>
  <si>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</si>
  <si>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</si>
  <si>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</si>
  <si>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</si>
  <si>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</si>
  <si>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</si>
  <si>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</si>
  <si>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</si>
  <si>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</si>
  <si>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</si>
  <si>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</si>
  <si>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</si>
  <si>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</si>
  <si>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</si>
  <si>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</si>
  <si>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</si>
  <si>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</si>
  <si>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</si>
  <si>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</si>
  <si>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</si>
  <si>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</si>
  <si>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</si>
  <si>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</si>
  <si>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</si>
  <si>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</si>
  <si>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</si>
  <si>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</si>
  <si>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</si>
  <si>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</si>
  <si>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</si>
  <si>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</si>
  <si>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</si>
  <si>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</si>
  <si>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</si>
  <si>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</si>
  <si>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</si>
  <si>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</si>
  <si>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</si>
  <si>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</si>
  <si>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</si>
  <si>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</si>
  <si>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</si>
  <si>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</si>
  <si>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</si>
  <si>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</si>
  <si>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</si>
  <si>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</si>
  <si>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</si>
  <si>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</si>
  <si>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</si>
  <si>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</si>
  <si>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</si>
  <si>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</si>
  <si>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</si>
  <si>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</si>
  <si>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</si>
  <si>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</si>
  <si>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</si>
  <si>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</si>
  <si>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</si>
  <si>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</si>
  <si>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</si>
  <si>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</si>
  <si>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</si>
  <si>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</si>
  <si>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</si>
  <si>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</si>
  <si>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</si>
  <si>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</si>
  <si>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</si>
  <si>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</si>
  <si>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</si>
  <si>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</si>
  <si>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</si>
  <si>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</si>
  <si>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</si>
  <si>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</si>
  <si>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</si>
  <si>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</si>
  <si>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</si>
  <si>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</si>
  <si>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</si>
  <si>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</si>
  <si>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</si>
  <si>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</si>
  <si>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</si>
  <si>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</si>
  <si>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</si>
  <si>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</si>
  <si>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</si>
  <si>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</si>
  <si>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</si>
  <si>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</si>
  <si>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</si>
  <si>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</si>
  <si>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</si>
  <si>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</si>
  <si>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</si>
  <si>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</si>
  <si>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</si>
  <si>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</si>
  <si>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</si>
  <si>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</si>
  <si>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</si>
  <si>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</si>
  <si>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</si>
  <si>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</si>
  <si>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</si>
  <si>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</si>
  <si>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</si>
  <si>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</si>
  <si>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</si>
  <si>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</si>
  <si>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</si>
  <si>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</si>
  <si>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</si>
  <si>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</si>
  <si>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</si>
  <si>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</si>
  <si>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</si>
  <si>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</si>
  <si>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</si>
  <si>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</si>
  <si>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</si>
  <si>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</si>
  <si>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</si>
  <si>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</si>
  <si>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</si>
  <si>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</si>
  <si>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</si>
  <si>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</si>
  <si>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</si>
  <si>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</si>
  <si>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</si>
  <si>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</si>
  <si>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</si>
  <si>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</si>
  <si>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</si>
  <si>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</si>
  <si>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</si>
  <si>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</si>
  <si>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</si>
  <si>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</si>
  <si>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</si>
  <si>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</si>
  <si>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</si>
  <si>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</si>
  <si>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</si>
  <si>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</si>
  <si>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</si>
  <si>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</si>
  <si>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</si>
  <si>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</si>
  <si>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</si>
  <si>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</si>
  <si>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</si>
  <si>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</si>
  <si>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</si>
  <si>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</si>
  <si>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</si>
  <si>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</si>
  <si>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</si>
  <si>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</si>
  <si>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</si>
  <si>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</si>
  <si>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</si>
  <si>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</si>
  <si>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</si>
  <si>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</si>
  <si>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</si>
  <si>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</si>
  <si>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</si>
  <si>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</si>
  <si>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</si>
  <si>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</si>
  <si>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</si>
  <si>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</si>
  <si>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</si>
  <si>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</si>
  <si>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</si>
  <si>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</si>
  <si>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</si>
  <si>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</si>
  <si>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</si>
  <si>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</si>
  <si>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</si>
  <si>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</si>
  <si>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</si>
  <si>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</si>
  <si>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</si>
  <si>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</si>
  <si>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</si>
  <si>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</si>
  <si>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</si>
  <si>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</si>
  <si>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</si>
  <si>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</si>
  <si>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</si>
  <si>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</si>
  <si>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</si>
  <si>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</si>
  <si>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</si>
  <si>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</si>
  <si>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</si>
  <si>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</si>
  <si>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</si>
  <si>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</si>
  <si>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</si>
  <si>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</si>
  <si>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</si>
  <si>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</si>
  <si>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</si>
  <si>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</si>
  <si>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</si>
  <si>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</si>
  <si>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</si>
  <si>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</si>
  <si>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</si>
  <si>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</si>
  <si>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</si>
  <si>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</si>
  <si>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</si>
  <si>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</si>
  <si>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</si>
  <si>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</si>
  <si>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</si>
  <si>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</si>
  <si>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</si>
  <si>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</si>
  <si>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</si>
  <si>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</si>
  <si>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</si>
  <si>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</si>
  <si>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</si>
  <si>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</si>
  <si>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</si>
  <si>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</si>
  <si>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</si>
  <si>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</si>
  <si>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</si>
  <si>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</si>
  <si>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</si>
  <si>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</si>
  <si>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</si>
  <si>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</si>
  <si>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</si>
  <si>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</si>
  <si>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</si>
  <si>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</si>
  <si>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</si>
  <si>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</si>
  <si>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</si>
  <si>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</si>
  <si>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</si>
  <si>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</si>
  <si>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</si>
  <si>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</si>
  <si>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</si>
  <si>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</si>
  <si>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</si>
  <si>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</si>
  <si>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</si>
  <si>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</si>
  <si>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</si>
  <si>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</si>
  <si>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</si>
  <si>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</si>
  <si>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</si>
  <si>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</si>
  <si>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</si>
  <si>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</si>
  <si>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</si>
  <si>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</si>
  <si>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</si>
  <si>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</si>
  <si>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</si>
  <si>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</si>
  <si>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</si>
  <si>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</si>
  <si>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</si>
  <si>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</si>
  <si>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</si>
  <si>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</si>
  <si>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</si>
  <si>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</si>
  <si>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</si>
  <si>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</si>
  <si>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</si>
  <si>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</si>
  <si>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</si>
  <si>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</si>
  <si>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</si>
  <si>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</si>
  <si>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</si>
  <si>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</si>
  <si>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</si>
  <si>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</si>
  <si>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</si>
  <si>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</si>
  <si>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</si>
  <si>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</si>
  <si>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</si>
  <si>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</si>
  <si>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</si>
  <si>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</si>
  <si>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</si>
  <si>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</si>
  <si>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</si>
  <si>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</si>
  <si>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</si>
  <si>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</si>
  <si>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</si>
  <si>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</si>
  <si>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</si>
  <si>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</si>
  <si>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</si>
  <si>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</si>
  <si>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</si>
  <si>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</si>
  <si>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</si>
  <si>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</si>
  <si>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</si>
  <si>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</si>
  <si>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</si>
  <si>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</si>
  <si>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</si>
  <si>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</si>
  <si>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</si>
  <si>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</si>
  <si>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</si>
  <si>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</si>
  <si>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</si>
  <si>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</si>
  <si>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</si>
  <si>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</si>
  <si>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</si>
  <si>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</si>
  <si>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</si>
  <si>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</si>
  <si>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</si>
  <si>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</si>
  <si>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</si>
  <si>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</si>
  <si>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</si>
  <si>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</si>
  <si>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</si>
  <si>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</si>
  <si>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</si>
  <si>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</si>
  <si>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</si>
  <si>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</si>
  <si>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</si>
  <si>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</si>
  <si>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</si>
  <si>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</si>
  <si>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</si>
  <si>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</si>
  <si>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</si>
  <si>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</si>
  <si>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</si>
  <si>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</si>
  <si>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</si>
  <si>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</si>
  <si>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</si>
  <si>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</si>
  <si>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</si>
  <si>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</si>
  <si>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</si>
  <si>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</si>
  <si>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</si>
  <si>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</si>
  <si>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</si>
  <si>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</si>
  <si>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</si>
  <si>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</si>
  <si>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</si>
  <si>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</si>
  <si>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</si>
  <si>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</si>
  <si>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</si>
  <si>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</si>
  <si>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</si>
  <si>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</si>
  <si>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</si>
  <si>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</si>
  <si>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</si>
  <si>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</si>
  <si>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</si>
  <si>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</si>
  <si>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</si>
  <si>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</si>
  <si>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</si>
  <si>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</si>
  <si>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</si>
  <si>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</si>
  <si>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</si>
  <si>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</si>
  <si>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</si>
  <si>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</si>
  <si>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</si>
  <si>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</si>
  <si>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</si>
  <si>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</si>
  <si>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</si>
  <si>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</si>
  <si>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</si>
  <si>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</si>
  <si>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</si>
  <si>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</si>
  <si>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</si>
  <si>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</si>
  <si>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</si>
  <si>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</si>
  <si>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</si>
  <si>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</si>
  <si>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</si>
  <si>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</si>
  <si>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</si>
  <si>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</si>
  <si>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</si>
  <si>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</si>
  <si>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</si>
  <si>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</si>
  <si>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</si>
  <si>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</si>
  <si>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</si>
  <si>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</si>
  <si>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</si>
  <si>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</si>
  <si>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</si>
  <si>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</si>
  <si>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</si>
  <si>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</si>
  <si>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</si>
  <si>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</si>
  <si>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</si>
  <si>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</si>
  <si>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</si>
  <si>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</si>
  <si>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</si>
  <si>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</si>
  <si>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</si>
  <si>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</si>
  <si>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</si>
  <si>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</si>
  <si>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</si>
  <si>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</si>
  <si>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</si>
  <si>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</si>
  <si>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</si>
  <si>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</si>
  <si>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</si>
  <si>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</si>
  <si>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</si>
  <si>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</si>
  <si>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</si>
  <si>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</si>
  <si>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</si>
  <si>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</si>
  <si>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</si>
  <si>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</si>
  <si>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</si>
  <si>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</si>
  <si>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</si>
  <si>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</si>
  <si>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</si>
  <si>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</si>
  <si>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</si>
  <si>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</si>
  <si>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</si>
  <si>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</si>
  <si>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</si>
  <si>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</si>
  <si>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</si>
  <si>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</si>
  <si>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</si>
  <si>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</si>
  <si>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</si>
  <si>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</si>
  <si>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</si>
  <si>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</si>
  <si>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</si>
  <si>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</si>
  <si>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</si>
  <si>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</si>
  <si>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</si>
  <si>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</si>
  <si>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</si>
  <si>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</si>
  <si>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</si>
  <si>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</si>
  <si>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</si>
  <si>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</si>
  <si>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</si>
  <si>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</si>
  <si>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</si>
  <si>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</si>
  <si>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</si>
  <si>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</si>
  <si>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</si>
  <si>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</si>
  <si>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</si>
  <si>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</si>
  <si>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</si>
  <si>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</si>
  <si>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</si>
  <si>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</si>
  <si>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</si>
  <si>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</si>
  <si>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</si>
  <si>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</si>
  <si>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</si>
  <si>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</si>
  <si>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</si>
  <si>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</si>
  <si>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</si>
  <si>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</si>
  <si>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</si>
  <si>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</si>
  <si>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</si>
  <si>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</si>
  <si>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</si>
  <si>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</si>
  <si>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</si>
  <si>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</si>
  <si>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</si>
  <si>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</si>
  <si>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</si>
  <si>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</si>
  <si>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</si>
  <si>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</si>
  <si>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</si>
  <si>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</si>
  <si>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</si>
  <si>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</si>
  <si>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</si>
  <si>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</si>
  <si>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</si>
  <si>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</si>
  <si>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</si>
  <si>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</si>
  <si>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</si>
  <si>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</si>
  <si>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</si>
  <si>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</si>
  <si>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</si>
  <si>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</si>
  <si>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</si>
  <si>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</si>
  <si>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</si>
  <si>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</si>
  <si>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</si>
  <si>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</si>
  <si>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</si>
  <si>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</si>
  <si>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</si>
  <si>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</si>
  <si>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</si>
  <si>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</si>
  <si>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</si>
  <si>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</si>
  <si>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</si>
  <si>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</si>
  <si>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</si>
  <si>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</si>
  <si>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</si>
  <si>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</si>
  <si>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</si>
  <si>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</si>
  <si>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</si>
  <si>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</si>
  <si>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</si>
  <si>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</si>
  <si>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</si>
  <si>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</si>
  <si>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</si>
  <si>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</si>
  <si>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</si>
  <si>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</si>
  <si>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</si>
  <si>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</si>
  <si>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</si>
  <si>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</si>
  <si>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</si>
  <si>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</si>
  <si>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</si>
  <si>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</si>
  <si>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</si>
  <si>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</si>
  <si>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</si>
  <si>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</si>
  <si>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</si>
  <si>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</si>
  <si>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</si>
  <si>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</si>
  <si>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</si>
  <si>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</si>
  <si>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</si>
  <si>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</si>
  <si>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</si>
  <si>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</si>
  <si>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</si>
  <si>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</si>
  <si>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</si>
  <si>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</si>
  <si>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</si>
  <si>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</si>
  <si>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</si>
  <si>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</si>
  <si>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</si>
  <si>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</si>
  <si>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</si>
  <si>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</si>
  <si>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</si>
  <si>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</si>
  <si>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</si>
  <si>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</si>
  <si>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</si>
  <si>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</si>
  <si>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</si>
  <si>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</si>
  <si>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</si>
  <si>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</si>
  <si>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</si>
  <si>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</si>
  <si>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</si>
  <si>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</si>
  <si>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</si>
  <si>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</si>
  <si>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</si>
  <si>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</si>
  <si>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</si>
  <si>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</si>
  <si>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</si>
  <si>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</si>
  <si>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</si>
  <si>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</si>
  <si>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</si>
  <si>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</si>
  <si>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</si>
  <si>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</si>
  <si>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</si>
  <si>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</si>
  <si>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</si>
  <si>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</si>
  <si>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</si>
  <si>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</si>
  <si>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</si>
  <si>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</si>
  <si>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</si>
  <si>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</si>
  <si>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</si>
  <si>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</si>
  <si>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</si>
  <si>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</si>
  <si>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</si>
  <si>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</si>
  <si>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</si>
  <si>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</si>
  <si>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</si>
  <si>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</si>
  <si>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</si>
  <si>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</si>
  <si>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</si>
  <si>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</si>
  <si>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</si>
  <si>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</si>
  <si>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</si>
  <si>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</si>
  <si>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</si>
  <si>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</si>
  <si>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</si>
  <si>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</si>
  <si>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</si>
  <si>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</si>
  <si>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</si>
  <si>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</si>
  <si>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</si>
  <si>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</si>
  <si>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</si>
  <si>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</si>
  <si>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</si>
  <si>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</si>
  <si>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</si>
  <si>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</si>
  <si>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</si>
  <si>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</si>
  <si>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</si>
  <si>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</si>
  <si>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</si>
  <si>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</si>
  <si>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</si>
  <si>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</si>
  <si>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</si>
  <si>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</si>
  <si>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</si>
  <si>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</si>
  <si>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</si>
  <si>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</si>
  <si>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</si>
  <si>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</si>
  <si>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</si>
  <si>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</si>
  <si>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</si>
  <si>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</si>
  <si>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</si>
  <si>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</si>
  <si>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</si>
  <si>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</si>
  <si>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</si>
  <si>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</si>
  <si>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</si>
  <si>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</si>
  <si>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</si>
  <si>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</si>
  <si>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</si>
  <si>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</si>
  <si>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</si>
  <si>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</si>
  <si>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</si>
  <si>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</si>
  <si>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</si>
  <si>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</si>
  <si>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</si>
  <si>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</si>
  <si>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</si>
  <si>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</si>
  <si>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</si>
  <si>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</si>
  <si>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</si>
  <si>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</si>
  <si>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</si>
  <si>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</si>
  <si>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</si>
  <si>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</si>
  <si>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</si>
  <si>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</si>
  <si>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</si>
  <si>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</si>
  <si>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</si>
  <si>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</si>
  <si>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</si>
  <si>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</si>
  <si>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</si>
  <si>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</si>
  <si>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</si>
  <si>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</si>
  <si>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</si>
  <si>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</si>
  <si>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</si>
  <si>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</si>
  <si>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</si>
  <si>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</si>
  <si>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</si>
  <si>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</si>
  <si>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</si>
  <si>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</si>
  <si>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</si>
  <si>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</si>
  <si>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</si>
  <si>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</si>
  <si>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</si>
  <si>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</si>
  <si>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</si>
  <si>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</si>
  <si>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</si>
  <si>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</si>
  <si>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</si>
  <si>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</si>
  <si>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</si>
  <si>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</si>
  <si>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</si>
  <si>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</si>
  <si>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</si>
  <si>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</si>
  <si>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</si>
  <si>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</si>
  <si>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</si>
  <si>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</si>
  <si>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</si>
  <si>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</si>
  <si>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</si>
  <si>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</si>
  <si>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</si>
  <si>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</si>
  <si>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</si>
  <si>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</si>
  <si>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</si>
  <si>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</si>
  <si>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</si>
  <si>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</si>
  <si>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</si>
  <si>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</si>
  <si>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</si>
  <si>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</si>
  <si>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</si>
  <si>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</si>
  <si>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</si>
  <si>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</si>
  <si>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</si>
  <si>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</si>
  <si>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</si>
  <si>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</si>
  <si>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</si>
  <si>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</si>
  <si>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</si>
  <si>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</si>
  <si>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</si>
  <si>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</si>
  <si>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</si>
  <si>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</si>
  <si>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</si>
  <si>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</si>
  <si>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</si>
  <si>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</si>
  <si>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</si>
  <si>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</si>
  <si>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</si>
  <si>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</si>
  <si>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</si>
  <si>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</si>
  <si>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</si>
  <si>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</si>
  <si>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</si>
  <si>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</si>
  <si>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</si>
  <si>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</si>
  <si>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</si>
  <si>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</si>
  <si>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</si>
  <si>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</si>
  <si>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</si>
  <si>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</si>
  <si>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</si>
  <si>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</si>
  <si>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</si>
  <si>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</si>
  <si>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</si>
  <si>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</si>
  <si>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</si>
  <si>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</si>
  <si>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</si>
  <si>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</si>
  <si>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</si>
  <si>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</si>
  <si>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</si>
  <si>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</si>
  <si>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</si>
  <si>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</si>
  <si>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</si>
  <si>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</si>
  <si>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</si>
  <si>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</si>
  <si>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</si>
  <si>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</si>
  <si>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</si>
  <si>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</si>
  <si>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</si>
  <si>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</si>
  <si>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</si>
  <si>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</si>
  <si>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</si>
  <si>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</si>
  <si>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</si>
  <si>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</si>
  <si>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</si>
  <si>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</si>
  <si>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</si>
  <si>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</si>
  <si>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</si>
  <si>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</si>
  <si>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</si>
  <si>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</si>
  <si>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</si>
  <si>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</si>
  <si>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</si>
  <si>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</si>
  <si>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</si>
  <si>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</si>
  <si>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</si>
  <si>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</si>
  <si>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</si>
  <si>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</si>
  <si>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</si>
  <si>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</si>
  <si>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</si>
  <si>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</si>
  <si>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</si>
  <si>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</si>
  <si>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</si>
  <si>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</si>
  <si>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</si>
  <si>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</si>
  <si>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</si>
  <si>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</si>
  <si>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</si>
  <si>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</si>
  <si>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</si>
  <si>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</si>
  <si>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</si>
  <si>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</si>
  <si>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</si>
  <si>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</si>
  <si>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</si>
  <si>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</si>
  <si>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</si>
  <si>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</si>
  <si>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</si>
  <si>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</si>
  <si>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</si>
  <si>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</si>
  <si>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</si>
  <si>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</si>
  <si>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</si>
  <si>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</si>
  <si>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</si>
  <si>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</si>
  <si>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</si>
  <si>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</si>
  <si>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</si>
  <si>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</si>
  <si>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</si>
  <si>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</si>
  <si>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</si>
  <si>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</si>
  <si>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</si>
  <si>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</si>
  <si>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</si>
  <si>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</si>
  <si>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</si>
  <si>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</si>
  <si>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</si>
  <si>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</si>
  <si>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</si>
  <si>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</si>
  <si>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</si>
  <si>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</si>
  <si>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</si>
  <si>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</si>
  <si>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</si>
  <si>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</si>
  <si>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</si>
  <si>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</si>
  <si>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</si>
  <si>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</si>
  <si>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</si>
  <si>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</si>
  <si>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</si>
  <si>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</si>
  <si>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</si>
  <si>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</si>
  <si>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</si>
  <si>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</si>
  <si>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</si>
  <si>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</si>
  <si>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</si>
  <si>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</si>
  <si>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</si>
  <si>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</si>
  <si>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</si>
  <si>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</si>
  <si>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</si>
  <si>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</si>
  <si>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</si>
  <si>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</si>
  <si>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</si>
  <si>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</si>
  <si>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</si>
  <si>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</si>
  <si>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</si>
  <si>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</si>
  <si>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</si>
  <si>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</si>
  <si>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</si>
  <si>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</si>
  <si>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</si>
  <si>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</si>
  <si>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</si>
  <si>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</si>
  <si>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</si>
  <si>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</si>
  <si>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</si>
  <si>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</si>
  <si>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</si>
  <si>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</si>
  <si>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</si>
  <si>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</si>
  <si>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</si>
  <si>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</si>
  <si>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</si>
  <si>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</si>
  <si>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</si>
  <si>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</si>
  <si>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</si>
  <si>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</si>
  <si>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</si>
  <si>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</si>
  <si>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</si>
  <si>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</si>
  <si>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</si>
  <si>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</si>
  <si>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</si>
  <si>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</si>
  <si>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</si>
  <si>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</si>
  <si>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</si>
  <si>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</si>
  <si>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</si>
  <si>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</si>
  <si>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</si>
  <si>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</si>
  <si>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</si>
  <si>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</si>
  <si>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</si>
  <si>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</si>
  <si>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</si>
  <si>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</si>
  <si>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</si>
  <si>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</si>
  <si>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</si>
  <si>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</si>
  <si>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</si>
  <si>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</si>
  <si>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</si>
  <si>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</si>
  <si>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</si>
  <si>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</si>
  <si>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</si>
  <si>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</si>
  <si>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</si>
  <si>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</si>
  <si>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</si>
  <si>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</si>
  <si>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</si>
  <si>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</si>
  <si>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</si>
  <si>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</si>
  <si>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</si>
  <si>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</si>
  <si>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</si>
  <si>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</si>
  <si>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</si>
  <si>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</si>
  <si>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</si>
  <si>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</si>
  <si>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</si>
  <si>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</si>
  <si>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</si>
  <si>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</si>
  <si>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</si>
  <si>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</si>
  <si>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</si>
  <si>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</si>
  <si>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</si>
  <si>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</si>
  <si>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</si>
  <si>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</si>
  <si>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</si>
  <si>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</si>
  <si>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</si>
  <si>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</si>
  <si>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</si>
  <si>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</si>
  <si>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</si>
  <si>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</si>
  <si>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</si>
  <si>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</si>
  <si>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</si>
  <si>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</si>
  <si>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</si>
  <si>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</si>
  <si>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</si>
  <si>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</si>
  <si>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</si>
  <si>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</si>
  <si>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</si>
  <si>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</si>
  <si>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</si>
  <si>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</si>
  <si>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</si>
  <si>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</si>
  <si>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</si>
  <si>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</si>
  <si>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</si>
  <si>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</si>
  <si>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</si>
  <si>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</si>
  <si>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</si>
  <si>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</si>
  <si>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</si>
  <si>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</si>
  <si>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</si>
  <si>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</si>
  <si>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</si>
  <si>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</si>
  <si>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</si>
  <si>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</si>
  <si>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</si>
  <si>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</si>
  <si>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</si>
  <si>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</si>
  <si>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</si>
  <si>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</si>
  <si>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</si>
  <si>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</si>
  <si>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</si>
  <si>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</si>
  <si>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</si>
  <si>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</si>
  <si>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</si>
  <si>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</si>
  <si>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</si>
  <si>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</si>
  <si>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</si>
  <si>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</si>
  <si>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</si>
  <si>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</si>
  <si>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</si>
  <si>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</si>
  <si>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</si>
  <si>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</si>
  <si>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</si>
  <si>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</si>
  <si>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</si>
  <si>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</si>
  <si>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</si>
  <si>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</si>
  <si>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</si>
  <si>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</si>
  <si>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</si>
  <si>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</si>
  <si>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</si>
  <si>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</si>
  <si>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</si>
  <si>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</si>
  <si>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</si>
  <si>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</si>
  <si>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</si>
  <si>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</si>
  <si>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</si>
  <si>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</si>
  <si>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</si>
  <si>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</si>
  <si>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</si>
  <si>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</si>
  <si>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</si>
  <si>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</si>
  <si>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</si>
  <si>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</si>
  <si>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</si>
  <si>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</si>
  <si>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</si>
  <si>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</si>
  <si>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</si>
  <si>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</si>
  <si>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</si>
  <si>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</si>
  <si>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</si>
  <si>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</si>
  <si>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</si>
  <si>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</si>
  <si>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</si>
  <si>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</si>
  <si>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</si>
  <si>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</si>
  <si>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</si>
  <si>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</si>
  <si>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</si>
  <si>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</si>
  <si>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</si>
  <si>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</si>
  <si>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</si>
  <si>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</si>
  <si>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</si>
  <si>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</si>
  <si>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</si>
  <si>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</si>
  <si>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</si>
  <si>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</si>
  <si>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</si>
  <si>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</si>
  <si>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</si>
  <si>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</si>
  <si>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</si>
  <si>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</si>
  <si>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</si>
  <si>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</si>
  <si>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</si>
  <si>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</si>
  <si>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</si>
  <si>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</si>
  <si>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</si>
  <si>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</si>
  <si>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</si>
  <si>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</si>
  <si>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</si>
  <si>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</si>
  <si>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</si>
  <si>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</si>
  <si>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</si>
  <si>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</si>
  <si>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</si>
  <si>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</si>
  <si>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</si>
  <si>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</si>
  <si>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</si>
  <si>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</si>
  <si>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</si>
  <si>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</si>
  <si>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</si>
  <si>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</si>
  <si>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</si>
  <si>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</si>
  <si>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</si>
  <si>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</si>
  <si>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</si>
  <si>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</si>
  <si>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</si>
  <si>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</si>
  <si>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</si>
  <si>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</si>
  <si>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</si>
  <si>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</si>
  <si>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</si>
  <si>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</si>
  <si>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</si>
  <si>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</si>
  <si>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</si>
  <si>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</si>
  <si>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</si>
  <si>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</si>
  <si>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</si>
  <si>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</si>
  <si>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</si>
  <si>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</si>
  <si>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</si>
  <si>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</si>
  <si>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</si>
  <si>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</si>
  <si>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</si>
  <si>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</si>
  <si>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</si>
  <si>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</si>
  <si>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</si>
  <si>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</si>
  <si>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</si>
  <si>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</si>
  <si>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</si>
  <si>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</si>
  <si>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</si>
  <si>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</si>
  <si>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</si>
  <si>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</si>
  <si>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</si>
  <si>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</si>
  <si>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</si>
  <si>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</si>
  <si>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</si>
  <si>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</si>
  <si>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</si>
  <si>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</si>
  <si>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</si>
  <si>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</si>
  <si>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</si>
  <si>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</si>
  <si>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</si>
  <si>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</si>
  <si>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</si>
  <si>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</si>
  <si>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</si>
  <si>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</si>
  <si>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</si>
  <si>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</si>
  <si>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</si>
  <si>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</si>
  <si>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</si>
  <si>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</si>
  <si>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</si>
  <si>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</si>
  <si>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</si>
  <si>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</si>
  <si>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</si>
  <si>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</si>
  <si>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</si>
  <si>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</si>
  <si>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</si>
  <si>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</si>
  <si>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</si>
  <si>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</si>
  <si>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</si>
  <si>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</si>
  <si>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</si>
  <si>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</si>
  <si>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</si>
  <si>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</si>
  <si>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</si>
  <si>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</si>
  <si>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</si>
  <si>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</si>
  <si>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</si>
  <si>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</si>
  <si>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</si>
  <si>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</si>
  <si>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</si>
  <si>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</si>
  <si>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</si>
  <si>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</si>
  <si>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</si>
  <si>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</si>
  <si>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</si>
  <si>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</si>
  <si>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</si>
  <si>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</si>
  <si>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</si>
  <si>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</si>
  <si>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</si>
  <si>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</si>
  <si>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</si>
  <si>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</si>
  <si>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</si>
  <si>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</si>
  <si>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</si>
  <si>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</si>
  <si>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</si>
  <si>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</si>
  <si>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</si>
  <si>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</si>
  <si>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</si>
  <si>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</si>
  <si>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</si>
  <si>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</si>
  <si>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</si>
  <si>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</si>
  <si>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</si>
  <si>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</si>
  <si>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</si>
  <si>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</si>
  <si>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</si>
  <si>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</si>
  <si>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</si>
  <si>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</si>
  <si>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</si>
  <si>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</si>
  <si>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</si>
  <si>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</si>
  <si>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</si>
  <si>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</si>
  <si>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</si>
  <si>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</si>
  <si>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</si>
  <si>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</si>
  <si>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</si>
  <si>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</si>
  <si>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</si>
  <si>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</si>
  <si>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</si>
  <si>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</si>
  <si>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</si>
  <si>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</si>
  <si>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</si>
  <si>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</si>
  <si>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</si>
  <si>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</si>
  <si>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</si>
  <si>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</si>
  <si>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</si>
  <si>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</si>
  <si>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</si>
  <si>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</si>
  <si>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</si>
  <si>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</si>
  <si>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</si>
  <si>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</si>
  <si>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</si>
  <si>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</si>
  <si>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</si>
  <si>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</si>
  <si>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</si>
  <si>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</si>
  <si>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</si>
  <si>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</si>
  <si>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</si>
  <si>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</si>
  <si>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</si>
  <si>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</si>
  <si>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</si>
  <si>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</si>
  <si>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</si>
  <si>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</si>
  <si>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</si>
  <si>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</si>
  <si>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</si>
  <si>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</si>
  <si>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</si>
  <si>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</si>
  <si>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</si>
  <si>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</si>
  <si>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</si>
  <si>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</si>
  <si>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</si>
  <si>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</si>
  <si>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</si>
  <si>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</si>
  <si>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</si>
  <si>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</si>
  <si>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</si>
  <si>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</si>
  <si>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</si>
  <si>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</si>
  <si>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</si>
  <si>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</si>
  <si>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</si>
  <si>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</si>
  <si>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</si>
  <si>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</si>
  <si>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</si>
  <si>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</si>
  <si>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</si>
  <si>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</si>
  <si>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</si>
  <si>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</si>
  <si>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</si>
  <si>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</si>
  <si>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</si>
  <si>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</si>
  <si>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</si>
  <si>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</si>
  <si>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</si>
  <si>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</si>
  <si>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</si>
  <si>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</si>
  <si>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</si>
  <si>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</si>
  <si>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</si>
  <si>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</si>
  <si>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</si>
  <si>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</si>
  <si>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</si>
  <si>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</si>
  <si>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</si>
  <si>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</si>
  <si>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</si>
  <si>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</si>
  <si>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</si>
  <si>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</si>
  <si>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</si>
  <si>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</si>
  <si>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</si>
  <si>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</si>
  <si>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</si>
  <si>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</si>
  <si>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</si>
  <si>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</si>
  <si>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</si>
  <si>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</si>
  <si>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</si>
  <si>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</si>
  <si>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</si>
  <si>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</si>
  <si>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</si>
  <si>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</si>
  <si>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</si>
  <si>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</si>
  <si>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</si>
  <si>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</si>
  <si>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</si>
  <si>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</si>
  <si>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</si>
  <si>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</si>
  <si>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mean</t>
  </si>
  <si>
    <t>median</t>
  </si>
  <si>
    <t>minimum</t>
  </si>
  <si>
    <t>maximum</t>
  </si>
  <si>
    <t>variance</t>
  </si>
  <si>
    <t>standard deviation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</si>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</sst>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323232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1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1919FF"/>
      <color rgb="FFFF1919"/>
      <color rgb="FF19FF19"/>
      <color rgb="FFFFEB84"/>
      <color rgb="FF000064"/>
      <color rgb="FF006400"/>
      <color rgb="FF6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191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C-423B-B5C0-28B763FEF4B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1919FF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6C-423B-B5C0-28B763FEF4B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6C-423B-B5C0-28B763FEF4B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6C-423B-B5C0-28B763FEF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3290400"/>
        <c:axId val="793292480"/>
      </c:barChart>
      <c:catAx>
        <c:axId val="79329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92480"/>
        <c:crosses val="autoZero"/>
        <c:auto val="1"/>
        <c:lblAlgn val="ctr"/>
        <c:lblOffset val="100"/>
        <c:noMultiLvlLbl val="0"/>
      </c:catAx>
      <c:valAx>
        <c:axId val="7932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9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191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A-4A16-8E04-5087E48BF26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BA-4A16-8E04-5087E48BF26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1919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BA-4A16-8E04-5087E48BF26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BA-4A16-8E04-5087E48BF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5003280"/>
        <c:axId val="495002864"/>
      </c:barChart>
      <c:catAx>
        <c:axId val="49500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02864"/>
        <c:crosses val="autoZero"/>
        <c:auto val="1"/>
        <c:lblAlgn val="ctr"/>
        <c:lblOffset val="100"/>
        <c:noMultiLvlLbl val="0"/>
      </c:catAx>
      <c:valAx>
        <c:axId val="49500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0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1919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1919FF"/>
            </a:solidFill>
            <a:round/>
          </a:ln>
          <a:effectLst/>
        </c:spPr>
        <c:marker>
          <c:spPr>
            <a:solidFill>
              <a:srgbClr val="1919FF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87-45F2-9BEC-0F8680C6C18E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1919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87-45F2-9BEC-0F8680C6C18E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87-45F2-9BEC-0F8680C6C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8033920"/>
        <c:axId val="788034336"/>
      </c:lineChart>
      <c:catAx>
        <c:axId val="78803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34336"/>
        <c:crosses val="autoZero"/>
        <c:auto val="1"/>
        <c:lblAlgn val="ctr"/>
        <c:lblOffset val="100"/>
        <c:noMultiLvlLbl val="0"/>
      </c:catAx>
      <c:valAx>
        <c:axId val="78803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3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85C7-4EAF-A224-A57A2CFB79F0}"/>
            </c:ext>
          </c:extLst>
        </c:ser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C7-4EAF-A224-A57A2CFB79F0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C7-4EAF-A224-A57A2CFB79F0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C7-4EAF-A224-A57A2CFB7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95840"/>
        <c:axId val="112229625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5C7-4EAF-A224-A57A2CFB79F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5C7-4EAF-A224-A57A2CFB79F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5C7-4EAF-A224-A57A2CFB79F0}"/>
                  </c:ext>
                </c:extLst>
              </c15:ser>
            </c15:filteredLineSeries>
          </c:ext>
        </c:extLst>
      </c:lineChart>
      <c:catAx>
        <c:axId val="112229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296256"/>
        <c:crosses val="autoZero"/>
        <c:auto val="1"/>
        <c:lblAlgn val="ctr"/>
        <c:lblOffset val="100"/>
        <c:noMultiLvlLbl val="0"/>
      </c:catAx>
      <c:valAx>
        <c:axId val="112229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29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30307</xdr:colOff>
      <xdr:row>2</xdr:row>
      <xdr:rowOff>25978</xdr:rowOff>
    </xdr:from>
    <xdr:to>
      <xdr:col>17</xdr:col>
      <xdr:colOff>225136</xdr:colOff>
      <xdr:row>29</xdr:row>
      <xdr:rowOff>155864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07A959-6008-414B-B809-8156A6B5A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0</xdr:rowOff>
    </xdr:from>
    <xdr:to>
      <xdr:col>18</xdr:col>
      <xdr:colOff>15240</xdr:colOff>
      <xdr:row>26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C68800-0CC6-49FD-903F-1F6B97E83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3810</xdr:rowOff>
    </xdr:from>
    <xdr:to>
      <xdr:col>15</xdr:col>
      <xdr:colOff>480060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9DE2B0-E967-4782-9999-B072D68D2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41910</xdr:rowOff>
    </xdr:from>
    <xdr:to>
      <xdr:col>10</xdr:col>
      <xdr:colOff>205740</xdr:colOff>
      <xdr:row>31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9A2245-14EB-489F-964F-E53D164C7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ome Olsson" refreshedDate="44370.437687500002" createdVersion="7" refreshedVersion="7" minRefreshableVersion="3" recordCount="4114" xr:uid="{E39189B8-AE18-4EE5-BC06-00308601F2D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7639585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ome Olsson" refreshedDate="44370.438703125001" createdVersion="7" refreshedVersion="7" minRefreshableVersion="3" recordCount="4115" xr:uid="{F7F8DEEF-9C3D-4753-819C-D3D7D2AD0096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5-12-20T13:45:23"/>
    <d v="2016-01-08T06:34:00"/>
  </r>
  <r>
    <m/>
    <m/>
    <m/>
    <m/>
    <m/>
    <x v="4"/>
    <x v="21"/>
    <m/>
    <m/>
    <m/>
    <m/>
    <m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5E846-F529-4DA6-8F79-45B7DD6F64E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85EF0-C60B-4FBC-81A5-E141ACF3EDE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F26AB-C1C6-4F24-B071-4DC7F45F752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Normal="100" workbookViewId="0">
      <selection activeCell="H2" sqref="H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10.77734375" bestFit="1" customWidth="1"/>
    <col min="18" max="18" width="14.66406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IF(L2&gt;0, E2/L2, 0)</f>
        <v>63.917582417582416</v>
      </c>
      <c r="Q2" t="str">
        <f>LEFT(N2, (SEARCH("/", N2, 1)-1))</f>
        <v>film &amp; video</v>
      </c>
      <c r="R2" t="str">
        <f>RIGHT(N2, (LEN(N2) - SEARCH("/", N2)))</f>
        <v>television</v>
      </c>
      <c r="S2" s="9">
        <f>(J2/86400)+DATE(1970,1,1)</f>
        <v>42177.007071759261</v>
      </c>
      <c r="T2" s="9">
        <f>(I2/86400)+DATE(1970,1,1)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IF(L3&gt;0, E3/L3, 0)</f>
        <v>185.48101265822785</v>
      </c>
      <c r="Q3" t="str">
        <f t="shared" ref="Q3:Q66" si="2">LEFT(N3, (SEARCH("/", N3, 1)-1))</f>
        <v>film &amp; video</v>
      </c>
      <c r="R3" t="str">
        <f t="shared" ref="R3:R66" si="3">RIGHT(N3, (LEN(N3) - SEARCH("/", N3)))</f>
        <v>television</v>
      </c>
      <c r="S3" s="9">
        <f t="shared" ref="S3:S66" si="4">(J3/86400)+DATE(1970,1,1)</f>
        <v>42766.600497685184</v>
      </c>
      <c r="T3" s="9">
        <f t="shared" ref="T3:T66" si="5">(I3/86400)+DATE(1970,1,1)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41874.098807870367</v>
      </c>
      <c r="T46" s="9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42196.928668981476</v>
      </c>
      <c r="T53" s="9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41701.901817129634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IF(L67&gt;0, E67/L67, 0)</f>
        <v>132.05263157894737</v>
      </c>
      <c r="Q67" t="str">
        <f t="shared" ref="Q67:Q130" si="8">LEFT(N67, (SEARCH("/", N67, 1)-1))</f>
        <v>film &amp; video</v>
      </c>
      <c r="R67" t="str">
        <f t="shared" ref="R67:R130" si="9">RIGHT(N67, (LEN(N67) - SEARCH("/", N67)))</f>
        <v>shorts</v>
      </c>
      <c r="S67" s="9">
        <f t="shared" ref="S67:S130" si="10">(J67/86400)+DATE(1970,1,1)</f>
        <v>41835.821226851855</v>
      </c>
      <c r="T67" s="9">
        <f t="shared" ref="T67:T130" si="11">(I67/86400)+DATE(1970,1,1)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41100.158877314811</v>
      </c>
      <c r="T83" s="9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40322.539386574077</v>
      </c>
      <c r="T89" s="9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41214.794837962967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>
        <f t="shared" ref="P131:P194" si="13">IF(L131&gt;0, E131/L131, 0)</f>
        <v>0</v>
      </c>
      <c r="Q131" t="str">
        <f t="shared" ref="Q131:Q194" si="14">LEFT(N131, (SEARCH("/", N131, 1)-1))</f>
        <v>film &amp; video</v>
      </c>
      <c r="R131" t="str">
        <f t="shared" ref="R131:R194" si="15">RIGHT(N131, (LEN(N131) - SEARCH("/", N131)))</f>
        <v>science fiction</v>
      </c>
      <c r="S131" s="9">
        <f t="shared" ref="S131:S194" si="16">(J131/86400)+DATE(1970,1,1)</f>
        <v>41882.937303240738</v>
      </c>
      <c r="T131" s="9">
        <f t="shared" ref="T131:T194" si="17">(I131/86400)+DATE(1970,1,1)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>
        <f t="shared" ref="P195:P258" si="19">IF(L195&gt;0, E195/L195, 0)</f>
        <v>0</v>
      </c>
      <c r="Q195" t="str">
        <f t="shared" ref="Q195:Q258" si="20">LEFT(N195, (SEARCH("/", N195, 1)-1))</f>
        <v>film &amp; video</v>
      </c>
      <c r="R195" t="str">
        <f t="shared" ref="R195:R258" si="21">RIGHT(N195, (LEN(N195) - SEARCH("/", N195)))</f>
        <v>drama</v>
      </c>
      <c r="S195" s="9">
        <f t="shared" ref="S195:S258" si="22">(J195/86400)+DATE(1970,1,1)</f>
        <v>41911.934791666667</v>
      </c>
      <c r="T195" s="9">
        <f t="shared" ref="T195:T258" si="23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IF(L259&gt;0, E259/L259, 0)</f>
        <v>66.70405357142856</v>
      </c>
      <c r="Q259" t="str">
        <f t="shared" ref="Q259:Q322" si="26">LEFT(N259, (SEARCH("/", N259, 1)-1))</f>
        <v>film &amp; video</v>
      </c>
      <c r="R259" t="str">
        <f t="shared" ref="R259:R322" si="27">RIGHT(N259, (LEN(N259) - SEARCH("/", N259)))</f>
        <v>documentary</v>
      </c>
      <c r="S259" s="9">
        <f t="shared" ref="S259:S322" si="28">(J259/86400)+DATE(1970,1,1)</f>
        <v>42479.626875000002</v>
      </c>
      <c r="T259" s="9">
        <f t="shared" ref="T259:T322" si="29">(I259/86400)+DATE(1970,1,1)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41032.071134259255</v>
      </c>
      <c r="T305" s="9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41282.944456018522</v>
      </c>
      <c r="T309" s="9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IF(L323&gt;0, E323/L323, 0)</f>
        <v>106.62314540059347</v>
      </c>
      <c r="Q323" t="str">
        <f t="shared" ref="Q323:Q386" si="32">LEFT(N323, (SEARCH("/", N323, 1)-1))</f>
        <v>film &amp; video</v>
      </c>
      <c r="R323" t="str">
        <f t="shared" ref="R323:R386" si="33">RIGHT(N323, (LEN(N323) - SEARCH("/", N323)))</f>
        <v>documentary</v>
      </c>
      <c r="S323" s="9">
        <f t="shared" ref="S323:S386" si="34">(J323/86400)+DATE(1970,1,1)</f>
        <v>42647.446597222224</v>
      </c>
      <c r="T323" s="9">
        <f t="shared" ref="T323:T386" si="35">(I323/86400)+DATE(1970,1,1)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41935.070486111115</v>
      </c>
      <c r="T361" s="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IF(L387&gt;0, E387/L387, 0)</f>
        <v>111.79535864978902</v>
      </c>
      <c r="Q387" t="str">
        <f t="shared" ref="Q387:Q450" si="38">LEFT(N387, (SEARCH("/", N387, 1)-1))</f>
        <v>film &amp; video</v>
      </c>
      <c r="R387" t="str">
        <f t="shared" ref="R387:R450" si="39">RIGHT(N387, (LEN(N387) - SEARCH("/", N387)))</f>
        <v>documentary</v>
      </c>
      <c r="S387" s="9">
        <f t="shared" ref="S387:S450" si="40">(J387/86400)+DATE(1970,1,1)</f>
        <v>41934.584502314814</v>
      </c>
      <c r="T387" s="9">
        <f t="shared" ref="T387:T450" si="41">(I387/86400)+DATE(1970,1,1)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41646.628032407403</v>
      </c>
      <c r="T406" s="9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42285.90902777778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IF(L451&gt;0, E451/L451, 0)</f>
        <v>9</v>
      </c>
      <c r="Q451" t="str">
        <f t="shared" ref="Q451:Q514" si="44">LEFT(N451, (SEARCH("/", N451, 1)-1))</f>
        <v>film &amp; video</v>
      </c>
      <c r="R451" t="str">
        <f t="shared" ref="R451:R514" si="45">RIGHT(N451, (LEN(N451) - SEARCH("/", N451)))</f>
        <v>animation</v>
      </c>
      <c r="S451" s="9">
        <f t="shared" ref="S451:S514" si="46">(J451/86400)+DATE(1970,1,1)</f>
        <v>41534.568113425928</v>
      </c>
      <c r="T451" s="9">
        <f t="shared" ref="T451:T514" si="47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41547.694456018522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</v>
      </c>
      <c r="T466" s="9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41465.500173611115</v>
      </c>
      <c r="T482" s="9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41381.505775462967</v>
      </c>
      <c r="T487" s="9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41113.968576388885</v>
      </c>
      <c r="T492" s="9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42366.982627314814</v>
      </c>
      <c r="T493" s="9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IF(L515&gt;0, E515/L515, 0)</f>
        <v>102.38235294117646</v>
      </c>
      <c r="Q515" t="str">
        <f t="shared" ref="Q515:Q578" si="50">LEFT(N515, (SEARCH("/", N515, 1)-1))</f>
        <v>film &amp; video</v>
      </c>
      <c r="R515" t="str">
        <f t="shared" ref="R515:R578" si="51">RIGHT(N515, (LEN(N515) - SEARCH("/", N515)))</f>
        <v>animation</v>
      </c>
      <c r="S515" s="9">
        <f t="shared" ref="S515:S578" si="52">(J515/86400)+DATE(1970,1,1)</f>
        <v>42552.653993055559</v>
      </c>
      <c r="T515" s="9">
        <f t="shared" ref="T515:T578" si="53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41218.391446759255</v>
      </c>
      <c r="T521" s="9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42388.798252314809</v>
      </c>
      <c r="T572" s="9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42282.716296296298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IF(L579&gt;0, E579/L579, 0)</f>
        <v>10</v>
      </c>
      <c r="Q579" t="str">
        <f t="shared" ref="Q579:Q642" si="56">LEFT(N579, (SEARCH("/", N579, 1)-1))</f>
        <v>technology</v>
      </c>
      <c r="R579" t="str">
        <f t="shared" ref="R579:R642" si="57">RIGHT(N579, (LEN(N579) - SEARCH("/", N579)))</f>
        <v>web</v>
      </c>
      <c r="S579" s="9">
        <f t="shared" ref="S579:S642" si="58">(J579/86400)+DATE(1970,1,1)</f>
        <v>42450.589143518519</v>
      </c>
      <c r="T579" s="9">
        <f t="shared" ref="T579:T642" si="59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42507.299328703702</v>
      </c>
      <c r="T635" s="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42683.420312499999</v>
      </c>
      <c r="T642" s="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IF(L643&gt;0, E643/L643, 0)</f>
        <v>151.31746031746033</v>
      </c>
      <c r="Q643" t="str">
        <f t="shared" ref="Q643:Q706" si="62">LEFT(N643, (SEARCH("/", N643, 1)-1))</f>
        <v>technology</v>
      </c>
      <c r="R643" t="str">
        <f t="shared" ref="R643:R706" si="63">RIGHT(N643, (LEN(N643) - SEARCH("/", N643)))</f>
        <v>wearables</v>
      </c>
      <c r="S643" s="9">
        <f t="shared" ref="S643:S706" si="64">(J643/86400)+DATE(1970,1,1)</f>
        <v>42199.57</v>
      </c>
      <c r="T643" s="9">
        <f t="shared" ref="T643:T706" si="65">(I643/86400)+DATE(1970,1,1)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41838.832152777773</v>
      </c>
      <c r="T668" s="9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IF(L707&gt;0, E707/L707, 0)</f>
        <v>195.4</v>
      </c>
      <c r="Q707" t="str">
        <f t="shared" ref="Q707:Q770" si="68">LEFT(N707, (SEARCH("/", N707, 1)-1))</f>
        <v>technology</v>
      </c>
      <c r="R707" t="str">
        <f t="shared" ref="R707:R770" si="69">RIGHT(N707, (LEN(N707) - SEARCH("/", N707)))</f>
        <v>wearables</v>
      </c>
      <c r="S707" s="9">
        <f t="shared" ref="S707:S770" si="70">(J707/86400)+DATE(1970,1,1)</f>
        <v>42726.491643518515</v>
      </c>
      <c r="T707" s="9">
        <f t="shared" ref="T707:T770" si="71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41857.854189814811</v>
      </c>
      <c r="T719" s="9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IF(L771&gt;0, E771/L771, 0)</f>
        <v>31.846153846153847</v>
      </c>
      <c r="Q771" t="str">
        <f t="shared" ref="Q771:Q834" si="74">LEFT(N771, (SEARCH("/", N771, 1)-1))</f>
        <v>publishing</v>
      </c>
      <c r="R771" t="str">
        <f t="shared" ref="R771:R834" si="75">RIGHT(N771, (LEN(N771) - SEARCH("/", N771)))</f>
        <v>fiction</v>
      </c>
      <c r="S771" s="9">
        <f t="shared" ref="S771:S834" si="76">(J771/86400)+DATE(1970,1,1)</f>
        <v>41604.996458333335</v>
      </c>
      <c r="T771" s="9">
        <f t="shared" ref="T771:T834" si="77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41403.000856481478</v>
      </c>
      <c r="T783" s="9">
        <f t="shared" si="77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41303.593923611115</v>
      </c>
      <c r="T787" s="9">
        <f t="shared" si="77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IF(L835&gt;0, E835/L835, 0)</f>
        <v>148.78048780487805</v>
      </c>
      <c r="Q835" t="str">
        <f t="shared" ref="Q835:Q898" si="80">LEFT(N835, (SEARCH("/", N835, 1)-1))</f>
        <v>music</v>
      </c>
      <c r="R835" t="str">
        <f t="shared" ref="R835:R898" si="81">RIGHT(N835, (LEN(N835) - SEARCH("/", N835)))</f>
        <v>rock</v>
      </c>
      <c r="S835" s="9">
        <f t="shared" ref="S835:S898" si="82">(J835/86400)+DATE(1970,1,1)</f>
        <v>41718.878182870372</v>
      </c>
      <c r="T835" s="9">
        <f t="shared" ref="T835:T898" si="83">(I835/86400)+DATE(1970,1,1)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41923.838692129633</v>
      </c>
      <c r="T843" s="9">
        <f t="shared" si="83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41597.788888888885</v>
      </c>
      <c r="T879" s="9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</v>
      </c>
      <c r="T896" s="9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42218.872986111106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>
        <f t="shared" ref="P899:P962" si="85">IF(L899&gt;0, E899/L899, 0)</f>
        <v>0</v>
      </c>
      <c r="Q899" t="str">
        <f t="shared" ref="Q899:Q962" si="86">LEFT(N899, (SEARCH("/", N899, 1)-1))</f>
        <v>music</v>
      </c>
      <c r="R899" t="str">
        <f t="shared" ref="R899:R962" si="87">RIGHT(N899, (LEN(N899) - SEARCH("/", N899)))</f>
        <v>indie rock</v>
      </c>
      <c r="S899" s="9">
        <f t="shared" ref="S899:S962" si="88">(J899/86400)+DATE(1970,1,1)</f>
        <v>41211.688750000001</v>
      </c>
      <c r="T899" s="9">
        <f t="shared" ref="T899:T962" si="89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40847.171018518522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41711.169085648144</v>
      </c>
      <c r="T935" s="9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IF(L963&gt;0, E963/L963, 0)</f>
        <v>364.35454545454547</v>
      </c>
      <c r="Q963" t="str">
        <f t="shared" ref="Q963:Q1026" si="92">LEFT(N963, (SEARCH("/", N963, 1)-1))</f>
        <v>technology</v>
      </c>
      <c r="R963" t="str">
        <f t="shared" ref="R963:R1026" si="93">RIGHT(N963, (LEN(N963) - SEARCH("/", N963)))</f>
        <v>wearables</v>
      </c>
      <c r="S963" s="9">
        <f t="shared" ref="S963:S1026" si="94">(J963/86400)+DATE(1970,1,1)</f>
        <v>42740.693692129629</v>
      </c>
      <c r="T963" s="9">
        <f t="shared" ref="T963:T1026" si="95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</v>
      </c>
      <c r="T1002" s="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IF(L1027&gt;0, E1027/L1027, 0)</f>
        <v>71.848571428571432</v>
      </c>
      <c r="Q1027" t="str">
        <f t="shared" ref="Q1027:Q1090" si="98">LEFT(N1027, (SEARCH("/", N1027, 1)-1))</f>
        <v>music</v>
      </c>
      <c r="R1027" t="str">
        <f t="shared" ref="R1027:R1090" si="99">RIGHT(N1027, (LEN(N1027) - SEARCH("/", N1027)))</f>
        <v>electronic music</v>
      </c>
      <c r="S1027" s="9">
        <f t="shared" ref="S1027:S1090" si="100">(J1027/86400)+DATE(1970,1,1)</f>
        <v>42049.833761574075</v>
      </c>
      <c r="T1027" s="9">
        <f t="shared" ref="T1027:T1090" si="101">(I1027/86400)+DATE(1970,1,1)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IF(L1091&gt;0, E1091/L1091, 0)</f>
        <v>23.959183673469386</v>
      </c>
      <c r="Q1091" t="str">
        <f t="shared" ref="Q1091:Q1154" si="104">LEFT(N1091, (SEARCH("/", N1091, 1)-1))</f>
        <v>games</v>
      </c>
      <c r="R1091" t="str">
        <f t="shared" ref="R1091:R1154" si="105">RIGHT(N1091, (LEN(N1091) - SEARCH("/", N1091)))</f>
        <v>video games</v>
      </c>
      <c r="S1091" s="9">
        <f t="shared" ref="S1091:S1154" si="106">(J1091/86400)+DATE(1970,1,1)</f>
        <v>42151.189525462964</v>
      </c>
      <c r="T1091" s="9">
        <f t="shared" ref="T1091:T1154" si="107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42224.102581018524</v>
      </c>
      <c r="T1153" s="9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IF(L1155&gt;0, E1155/L1155, 0)</f>
        <v>50</v>
      </c>
      <c r="Q1155" t="str">
        <f t="shared" ref="Q1155:Q1218" si="110">LEFT(N1155, (SEARCH("/", N1155, 1)-1))</f>
        <v>food</v>
      </c>
      <c r="R1155" t="str">
        <f t="shared" ref="R1155:R1218" si="111">RIGHT(N1155, (LEN(N1155) - SEARCH("/", N1155)))</f>
        <v>food trucks</v>
      </c>
      <c r="S1155" s="9">
        <f t="shared" ref="S1155:S1218" si="112">(J1155/86400)+DATE(1970,1,1)</f>
        <v>42143.714178240742</v>
      </c>
      <c r="T1155" s="9">
        <f t="shared" ref="T1155:T1218" si="113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41841.682314814811</v>
      </c>
      <c r="T1174" s="9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IF(L1219&gt;0, E1219/L1219, 0)</f>
        <v>148.57377049180329</v>
      </c>
      <c r="Q1219" t="str">
        <f t="shared" ref="Q1219:Q1282" si="116">LEFT(N1219, (SEARCH("/", N1219, 1)-1))</f>
        <v>photography</v>
      </c>
      <c r="R1219" t="str">
        <f t="shared" ref="R1219:R1282" si="117">RIGHT(N1219, (LEN(N1219) - SEARCH("/", N1219)))</f>
        <v>photobooks</v>
      </c>
      <c r="S1219" s="9">
        <f t="shared" ref="S1219:S1282" si="118">(J1219/86400)+DATE(1970,1,1)</f>
        <v>42535.809490740736</v>
      </c>
      <c r="T1219" s="9">
        <f t="shared" ref="T1219:T1282" si="119">(I1219/86400)+DATE(1970,1,1)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42633.461956018524</v>
      </c>
      <c r="T1221" s="9">
        <f t="shared" si="11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41355.825497685189</v>
      </c>
      <c r="T1246" s="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IF(L1283&gt;0, E1283/L1283, 0)</f>
        <v>104.72972972972973</v>
      </c>
      <c r="Q1283" t="str">
        <f t="shared" ref="Q1283:Q1346" si="122">LEFT(N1283, (SEARCH("/", N1283, 1)-1))</f>
        <v>music</v>
      </c>
      <c r="R1283" t="str">
        <f t="shared" ref="R1283:R1346" si="123">RIGHT(N1283, (LEN(N1283) - SEARCH("/", N1283)))</f>
        <v>rock</v>
      </c>
      <c r="S1283" s="9">
        <f t="shared" ref="S1283:S1346" si="124">(J1283/86400)+DATE(1970,1,1)</f>
        <v>41463.743472222224</v>
      </c>
      <c r="T1283" s="9">
        <f t="shared" ref="T1283:T1346" si="125">(I1283/86400)+DATE(1970,1,1)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42387.503229166672</v>
      </c>
      <c r="T1309" s="9">
        <f t="shared" si="12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IF(L1347&gt;0, E1347/L1347, 0)</f>
        <v>53.571428571428569</v>
      </c>
      <c r="Q1347" t="str">
        <f t="shared" ref="Q1347:Q1410" si="128">LEFT(N1347, (SEARCH("/", N1347, 1)-1))</f>
        <v>publishing</v>
      </c>
      <c r="R1347" t="str">
        <f t="shared" ref="R1347:R1410" si="129">RIGHT(N1347, (LEN(N1347) - SEARCH("/", N1347)))</f>
        <v>nonfiction</v>
      </c>
      <c r="S1347" s="9">
        <f t="shared" ref="S1347:S1410" si="130">(J1347/86400)+DATE(1970,1,1)</f>
        <v>41799.814340277779</v>
      </c>
      <c r="T1347" s="9">
        <f t="shared" ref="T1347:T1410" si="131">(I1347/86400)+DATE(1970,1,1)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41430.038888888885</v>
      </c>
      <c r="T1358" s="9">
        <f t="shared" si="131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42130.491620370369</v>
      </c>
      <c r="T1381" s="9">
        <f t="shared" si="131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42087.803310185191</v>
      </c>
      <c r="T1392" s="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>
        <f t="shared" ref="P1411:P1474" si="133">IF(L1411&gt;0, E1411/L1411, 0)</f>
        <v>0</v>
      </c>
      <c r="Q1411" t="str">
        <f t="shared" ref="Q1411:Q1474" si="134">LEFT(N1411, (SEARCH("/", N1411, 1)-1))</f>
        <v>publishing</v>
      </c>
      <c r="R1411" t="str">
        <f t="shared" ref="R1411:R1474" si="135">RIGHT(N1411, (LEN(N1411) - SEARCH("/", N1411)))</f>
        <v>translations</v>
      </c>
      <c r="S1411" s="9">
        <f t="shared" ref="S1411:S1474" si="136">(J1411/86400)+DATE(1970,1,1)</f>
        <v>41945.133506944447</v>
      </c>
      <c r="T1411" s="9">
        <f t="shared" ref="T1411:T1474" si="137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42074.060671296298</v>
      </c>
      <c r="T1431" s="9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41961.813518518524</v>
      </c>
      <c r="T1432" s="9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42040.829872685186</v>
      </c>
      <c r="T1441" s="9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IF(L1475&gt;0, E1475/L1475, 0)</f>
        <v>38.462553191489363</v>
      </c>
      <c r="Q1475" t="str">
        <f t="shared" ref="Q1475:Q1538" si="140">LEFT(N1475, (SEARCH("/", N1475, 1)-1))</f>
        <v>publishing</v>
      </c>
      <c r="R1475" t="str">
        <f t="shared" ref="R1475:R1538" si="141">RIGHT(N1475, (LEN(N1475) - SEARCH("/", N1475)))</f>
        <v>radio &amp; podcasts</v>
      </c>
      <c r="S1475" s="9">
        <f t="shared" ref="S1475:S1538" si="142">(J1475/86400)+DATE(1970,1,1)</f>
        <v>40939.979618055557</v>
      </c>
      <c r="T1475" s="9">
        <f t="shared" ref="T1475:T1538" si="143">(I1475/86400)+DATE(1970,1,1)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40254.450335648144</v>
      </c>
      <c r="T1509" s="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42221.674328703702</v>
      </c>
      <c r="T1536" s="9">
        <f t="shared" si="143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IF(L1539&gt;0, E1539/L1539, 0)</f>
        <v>96.375</v>
      </c>
      <c r="Q1539" t="str">
        <f t="shared" ref="Q1539:Q1602" si="146">LEFT(N1539, (SEARCH("/", N1539, 1)-1))</f>
        <v>photography</v>
      </c>
      <c r="R1539" t="str">
        <f t="shared" ref="R1539:R1602" si="147">RIGHT(N1539, (LEN(N1539) - SEARCH("/", N1539)))</f>
        <v>photobooks</v>
      </c>
      <c r="S1539" s="9">
        <f t="shared" ref="S1539:S1602" si="148">(J1539/86400)+DATE(1970,1,1)</f>
        <v>42552.315127314811</v>
      </c>
      <c r="T1539" s="9">
        <f t="shared" ref="T1539:T1602" si="149">(I1539/86400)+DATE(1970,1,1)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41799.524259259255</v>
      </c>
      <c r="T1577" s="9">
        <f t="shared" si="14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41054.847777777773</v>
      </c>
      <c r="T1579" s="9">
        <f t="shared" si="14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41791.057314814811</v>
      </c>
      <c r="T1602" s="9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IF(L1603&gt;0, E1603/L1603, 0)</f>
        <v>48.325535714285714</v>
      </c>
      <c r="Q1603" t="str">
        <f t="shared" ref="Q1603:Q1666" si="152">LEFT(N1603, (SEARCH("/", N1603, 1)-1))</f>
        <v>music</v>
      </c>
      <c r="R1603" t="str">
        <f t="shared" ref="R1603:R1666" si="153">RIGHT(N1603, (LEN(N1603) - SEARCH("/", N1603)))</f>
        <v>rock</v>
      </c>
      <c r="S1603" s="9">
        <f t="shared" ref="S1603:S1666" si="154">(J1603/86400)+DATE(1970,1,1)</f>
        <v>40638.092974537038</v>
      </c>
      <c r="T1603" s="9">
        <f t="shared" ref="T1603:T1666" si="155">(I1603/86400)+DATE(1970,1,1)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41950.294837962967</v>
      </c>
      <c r="T1624" s="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41521.617361111115</v>
      </c>
      <c r="T1647" s="9">
        <f t="shared" si="155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40939.761782407411</v>
      </c>
      <c r="T1666" s="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IF(L1667&gt;0, E1667/L1667, 0)</f>
        <v>44.956989247311824</v>
      </c>
      <c r="Q1667" t="str">
        <f t="shared" ref="Q1667:Q1730" si="158">LEFT(N1667, (SEARCH("/", N1667, 1)-1))</f>
        <v>music</v>
      </c>
      <c r="R1667" t="str">
        <f t="shared" ref="R1667:R1730" si="159">RIGHT(N1667, (LEN(N1667) - SEARCH("/", N1667)))</f>
        <v>pop</v>
      </c>
      <c r="S1667" s="9">
        <f t="shared" ref="S1667:S1730" si="160">(J1667/86400)+DATE(1970,1,1)</f>
        <v>40564.649456018517</v>
      </c>
      <c r="T1667" s="9">
        <f t="shared" ref="T1667:T1730" si="161">(I1667/86400)+DATE(1970,1,1)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40313.930543981478</v>
      </c>
      <c r="T1672" s="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42341.591296296298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42460.981921296298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>
        <f t="shared" ref="P1731:P1794" si="163">IF(L1731&gt;0, E1731/L1731, 0)</f>
        <v>0</v>
      </c>
      <c r="Q1731" t="str">
        <f t="shared" ref="Q1731:Q1794" si="164">LEFT(N1731, (SEARCH("/", N1731, 1)-1))</f>
        <v>music</v>
      </c>
      <c r="R1731" t="str">
        <f t="shared" ref="R1731:R1794" si="165">RIGHT(N1731, (LEN(N1731) - SEARCH("/", N1731)))</f>
        <v>faith</v>
      </c>
      <c r="S1731" s="9">
        <f t="shared" ref="S1731:S1794" si="166">(J1731/86400)+DATE(1970,1,1)</f>
        <v>42471.052152777775</v>
      </c>
      <c r="T1731" s="9">
        <f t="shared" ref="T1731:T1794" si="167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42272.087766203702</v>
      </c>
      <c r="T1732" s="9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41891.976388888885</v>
      </c>
      <c r="T1777" s="9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IF(L1795&gt;0, E1795/L1795, 0)</f>
        <v>20</v>
      </c>
      <c r="Q1795" t="str">
        <f t="shared" ref="Q1795:Q1858" si="170">LEFT(N1795, (SEARCH("/", N1795, 1)-1))</f>
        <v>photography</v>
      </c>
      <c r="R1795" t="str">
        <f t="shared" ref="R1795:R1858" si="171">RIGHT(N1795, (LEN(N1795) - SEARCH("/", N1795)))</f>
        <v>photobooks</v>
      </c>
      <c r="S1795" s="9">
        <f t="shared" ref="S1795:S1858" si="172">(J1795/86400)+DATE(1970,1,1)</f>
        <v>41940.891666666663</v>
      </c>
      <c r="T1795" s="9">
        <f t="shared" ref="T1795:T1858" si="173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IF(L1859&gt;0, E1859/L1859, 0)</f>
        <v>136.36363636363637</v>
      </c>
      <c r="Q1859" t="str">
        <f t="shared" ref="Q1859:Q1922" si="176">LEFT(N1859, (SEARCH("/", N1859, 1)-1))</f>
        <v>music</v>
      </c>
      <c r="R1859" t="str">
        <f t="shared" ref="R1859:R1922" si="177">RIGHT(N1859, (LEN(N1859) - SEARCH("/", N1859)))</f>
        <v>rock</v>
      </c>
      <c r="S1859" s="9">
        <f t="shared" ref="S1859:S1922" si="178">(J1859/86400)+DATE(1970,1,1)</f>
        <v>41864.76866898148</v>
      </c>
      <c r="T1859" s="9">
        <f t="shared" ref="T1859:T1922" si="179">(I1859/86400)+DATE(1970,1,1)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42755.492754629631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42113.875567129631</v>
      </c>
      <c r="T1921" s="9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IF(L1923&gt;0, E1923/L1923, 0)</f>
        <v>54</v>
      </c>
      <c r="Q1923" t="str">
        <f t="shared" ref="Q1923:Q1986" si="182">LEFT(N1923, (SEARCH("/", N1923, 1)-1))</f>
        <v>music</v>
      </c>
      <c r="R1923" t="str">
        <f t="shared" ref="R1923:R1986" si="183">RIGHT(N1923, (LEN(N1923) - SEARCH("/", N1923)))</f>
        <v>indie rock</v>
      </c>
      <c r="S1923" s="9">
        <f t="shared" ref="S1923:S1986" si="184">(J1923/86400)+DATE(1970,1,1)</f>
        <v>41074.221562500003</v>
      </c>
      <c r="T1923" s="9">
        <f t="shared" ref="T1923:T1986" si="185">(I1923/86400)+DATE(1970,1,1)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40911.809872685189</v>
      </c>
      <c r="T1934" s="9">
        <f t="shared" si="185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42157.251828703702</v>
      </c>
      <c r="T1947" s="9">
        <f t="shared" si="185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41689.150011574078</v>
      </c>
      <c r="T1948" s="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IF(L1987&gt;0, E1987/L1987, 0)</f>
        <v>12.75</v>
      </c>
      <c r="Q1987" t="str">
        <f t="shared" ref="Q1987:Q2050" si="188">LEFT(N1987, (SEARCH("/", N1987, 1)-1))</f>
        <v>photography</v>
      </c>
      <c r="R1987" t="str">
        <f t="shared" ref="R1987:R2050" si="189">RIGHT(N1987, (LEN(N1987) - SEARCH("/", N1987)))</f>
        <v>people</v>
      </c>
      <c r="S1987" s="9">
        <f t="shared" ref="S1987:S2050" si="190">(J1987/86400)+DATE(1970,1,1)</f>
        <v>42555.698738425926</v>
      </c>
      <c r="T1987" s="9">
        <f t="shared" ref="T1987:T2050" si="191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42329.588391203702</v>
      </c>
      <c r="T1995" s="9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41312.880775462967</v>
      </c>
      <c r="T2018" s="9">
        <f t="shared" si="191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41737.097500000003</v>
      </c>
      <c r="T2022" s="9">
        <f t="shared" si="191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42048.813877314809</v>
      </c>
      <c r="T2029" s="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IF(L2051&gt;0, E2051/L2051, 0)</f>
        <v>80.991037735849048</v>
      </c>
      <c r="Q2051" t="str">
        <f t="shared" ref="Q2051:Q2114" si="194">LEFT(N2051, (SEARCH("/", N2051, 1)-1))</f>
        <v>technology</v>
      </c>
      <c r="R2051" t="str">
        <f t="shared" ref="R2051:R2114" si="195">RIGHT(N2051, (LEN(N2051) - SEARCH("/", N2051)))</f>
        <v>hardware</v>
      </c>
      <c r="S2051" s="9">
        <f t="shared" ref="S2051:S2114" si="196">(J2051/86400)+DATE(1970,1,1)</f>
        <v>41575.527349537035</v>
      </c>
      <c r="T2051" s="9">
        <f t="shared" ref="T2051:T2114" si="197">(I2051/86400)+DATE(1970,1,1)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40395.714722222227</v>
      </c>
      <c r="T2090" s="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IF(L2115&gt;0, E2115/L2115, 0)</f>
        <v>68.598130841121488</v>
      </c>
      <c r="Q2115" t="str">
        <f t="shared" ref="Q2115:Q2178" si="200">LEFT(N2115, (SEARCH("/", N2115, 1)-1))</f>
        <v>music</v>
      </c>
      <c r="R2115" t="str">
        <f t="shared" ref="R2115:R2178" si="201">RIGHT(N2115, (LEN(N2115) - SEARCH("/", N2115)))</f>
        <v>indie rock</v>
      </c>
      <c r="S2115" s="9">
        <f t="shared" ref="S2115:S2178" si="202">(J2115/86400)+DATE(1970,1,1)</f>
        <v>41870.86546296296</v>
      </c>
      <c r="T2115" s="9">
        <f t="shared" ref="T2115:T2178" si="203">(I2115/86400)+DATE(1970,1,1)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42045.505358796298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42520.847384259258</v>
      </c>
      <c r="T2153" s="9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IF(L2179&gt;0, E2179/L2179, 0)</f>
        <v>65.868421052631575</v>
      </c>
      <c r="Q2179" t="str">
        <f t="shared" ref="Q2179:Q2242" si="206">LEFT(N2179, (SEARCH("/", N2179, 1)-1))</f>
        <v>music</v>
      </c>
      <c r="R2179" t="str">
        <f t="shared" ref="R2179:R2242" si="207">RIGHT(N2179, (LEN(N2179) - SEARCH("/", N2179)))</f>
        <v>rock</v>
      </c>
      <c r="S2179" s="9">
        <f t="shared" ref="S2179:S2242" si="208">(J2179/86400)+DATE(1970,1,1)</f>
        <v>42502.250775462962</v>
      </c>
      <c r="T2179" s="9">
        <f t="shared" ref="T2179:T2242" si="209">(I2179/86400)+DATE(1970,1,1)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41319.349988425922</v>
      </c>
      <c r="T2187" s="9">
        <f t="shared" si="20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IF(L2243&gt;0, E2243/L2243, 0)</f>
        <v>49.472392638036808</v>
      </c>
      <c r="Q2243" t="str">
        <f t="shared" ref="Q2243:Q2306" si="212">LEFT(N2243, (SEARCH("/", N2243, 1)-1))</f>
        <v>games</v>
      </c>
      <c r="R2243" t="str">
        <f t="shared" ref="R2243:R2306" si="213">RIGHT(N2243, (LEN(N2243) - SEARCH("/", N2243)))</f>
        <v>tabletop games</v>
      </c>
      <c r="S2243" s="9">
        <f t="shared" ref="S2243:S2306" si="214">(J2243/86400)+DATE(1970,1,1)</f>
        <v>42766.827546296292</v>
      </c>
      <c r="T2243" s="9">
        <f t="shared" ref="T2243:T2306" si="215">(I2243/86400)+DATE(1970,1,1)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41336.703298611115</v>
      </c>
      <c r="T2251" s="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42315.699490740742</v>
      </c>
      <c r="T2274" s="9">
        <f t="shared" si="21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42338.709108796298</v>
      </c>
      <c r="T2280" s="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IF(L2307&gt;0, E2307/L2307, 0)</f>
        <v>109.10778443113773</v>
      </c>
      <c r="Q2307" t="str">
        <f t="shared" ref="Q2307:Q2370" si="218">LEFT(N2307, (SEARCH("/", N2307, 1)-1))</f>
        <v>music</v>
      </c>
      <c r="R2307" t="str">
        <f t="shared" ref="R2307:R2370" si="219">RIGHT(N2307, (LEN(N2307) - SEARCH("/", N2307)))</f>
        <v>indie rock</v>
      </c>
      <c r="S2307" s="9">
        <f t="shared" ref="S2307:S2370" si="220">(J2307/86400)+DATE(1970,1,1)</f>
        <v>41834.695277777777</v>
      </c>
      <c r="T2307" s="9">
        <f t="shared" ref="T2307:T2370" si="221">(I2307/86400)+DATE(1970,1,1)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42096.918240740742</v>
      </c>
      <c r="T2357" s="9">
        <f t="shared" si="22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>
        <f t="shared" ref="P2371:P2434" si="223">IF(L2371&gt;0, E2371/L2371, 0)</f>
        <v>0</v>
      </c>
      <c r="Q2371" t="str">
        <f t="shared" ref="Q2371:Q2434" si="224">LEFT(N2371, (SEARCH("/", N2371, 1)-1))</f>
        <v>technology</v>
      </c>
      <c r="R2371" t="str">
        <f t="shared" ref="R2371:R2434" si="225">RIGHT(N2371, (LEN(N2371) - SEARCH("/", N2371)))</f>
        <v>web</v>
      </c>
      <c r="S2371" s="9">
        <f t="shared" ref="S2371:S2434" si="226">(J2371/86400)+DATE(1970,1,1)</f>
        <v>42380.812627314815</v>
      </c>
      <c r="T2371" s="9">
        <f t="shared" ref="T2371:T2434" si="227">(I2371/86400)+DATE(1970,1,1)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42215.662314814814</v>
      </c>
      <c r="T2375" s="9">
        <f t="shared" si="227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42164.170046296298</v>
      </c>
      <c r="T2428" s="9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>
        <f t="shared" ref="P2435:P2498" si="229">IF(L2435&gt;0, E2435/L2435, 0)</f>
        <v>0</v>
      </c>
      <c r="Q2435" t="str">
        <f t="shared" ref="Q2435:Q2498" si="230">LEFT(N2435, (SEARCH("/", N2435, 1)-1))</f>
        <v>food</v>
      </c>
      <c r="R2435" t="str">
        <f t="shared" ref="R2435:R2498" si="231">RIGHT(N2435, (LEN(N2435) - SEARCH("/", N2435)))</f>
        <v>food trucks</v>
      </c>
      <c r="S2435" s="9">
        <f t="shared" ref="S2435:S2498" si="232">(J2435/86400)+DATE(1970,1,1)</f>
        <v>42397.89980324074</v>
      </c>
      <c r="T2435" s="9">
        <f t="shared" ref="T2435:T2498" si="233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42252.277615740742</v>
      </c>
      <c r="T2437" s="9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42383.899456018524</v>
      </c>
      <c r="T2442" s="9">
        <f t="shared" si="233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41327.996435185181</v>
      </c>
      <c r="T2498" s="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IF(L2499&gt;0, E2499/L2499, 0)</f>
        <v>80.551071428571419</v>
      </c>
      <c r="Q2499" t="str">
        <f t="shared" ref="Q2499:Q2562" si="236">LEFT(N2499, (SEARCH("/", N2499, 1)-1))</f>
        <v>music</v>
      </c>
      <c r="R2499" t="str">
        <f t="shared" ref="R2499:R2562" si="237">RIGHT(N2499, (LEN(N2499) - SEARCH("/", N2499)))</f>
        <v>indie rock</v>
      </c>
      <c r="S2499" s="9">
        <f t="shared" ref="S2499:S2562" si="238">(J2499/86400)+DATE(1970,1,1)</f>
        <v>40730.878912037035</v>
      </c>
      <c r="T2499" s="9">
        <f t="shared" ref="T2499:T2562" si="239">(I2499/86400)+DATE(1970,1,1)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42244.776666666672</v>
      </c>
      <c r="T2503" s="9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41058.844571759255</v>
      </c>
      <c r="T2527" s="9">
        <f t="shared" si="23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40127.700370370367</v>
      </c>
      <c r="T2536" s="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42027.138171296298</v>
      </c>
      <c r="T2547" s="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41524.858553240745</v>
      </c>
      <c r="T2548" s="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>
        <f t="shared" ref="P2563:P2626" si="241">IF(L2563&gt;0, E2563/L2563, 0)</f>
        <v>0</v>
      </c>
      <c r="Q2563" t="str">
        <f t="shared" ref="Q2563:Q2626" si="242">LEFT(N2563, (SEARCH("/", N2563, 1)-1))</f>
        <v>food</v>
      </c>
      <c r="R2563" t="str">
        <f t="shared" ref="R2563:R2626" si="243">RIGHT(N2563, (LEN(N2563) - SEARCH("/", N2563)))</f>
        <v>food trucks</v>
      </c>
      <c r="S2563" s="9">
        <f t="shared" ref="S2563:S2626" si="244">(J2563/86400)+DATE(1970,1,1)</f>
        <v>42260.528807870374</v>
      </c>
      <c r="T2563" s="9">
        <f t="shared" ref="T2563:T2626" si="245">(I2563/86400)+DATE(1970,1,1)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42140.173252314809</v>
      </c>
      <c r="T2586" s="9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42115.747546296298</v>
      </c>
      <c r="T2623" s="9">
        <f t="shared" si="245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41144.421550925923</v>
      </c>
      <c r="T2626" s="9">
        <f t="shared" si="245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IF(L2627&gt;0, E2627/L2627, 0)</f>
        <v>27.576923076923077</v>
      </c>
      <c r="Q2627" t="str">
        <f t="shared" ref="Q2627:Q2690" si="248">LEFT(N2627, (SEARCH("/", N2627, 1)-1))</f>
        <v>technology</v>
      </c>
      <c r="R2627" t="str">
        <f t="shared" ref="R2627:R2690" si="249">RIGHT(N2627, (LEN(N2627) - SEARCH("/", N2627)))</f>
        <v>space exploration</v>
      </c>
      <c r="S2627" s="9">
        <f t="shared" ref="S2627:S2690" si="250">(J2627/86400)+DATE(1970,1,1)</f>
        <v>42658.810277777782</v>
      </c>
      <c r="T2627" s="9">
        <f t="shared" ref="T2627:T2690" si="251">(I2627/86400)+DATE(1970,1,1)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42055.600995370369</v>
      </c>
      <c r="T2656" s="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42767.688518518524</v>
      </c>
      <c r="T2658" s="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42551.884189814809</v>
      </c>
      <c r="T2660" s="9">
        <f t="shared" si="25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42275.58871527778</v>
      </c>
      <c r="T2670" s="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42319.035833333328</v>
      </c>
      <c r="T2671" s="9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IF(L2691&gt;0, E2691/L2691, 0)</f>
        <v>1</v>
      </c>
      <c r="Q2691" t="str">
        <f t="shared" ref="Q2691:Q2754" si="254">LEFT(N2691, (SEARCH("/", N2691, 1)-1))</f>
        <v>food</v>
      </c>
      <c r="R2691" t="str">
        <f t="shared" ref="R2691:R2754" si="255">RIGHT(N2691, (LEN(N2691) - SEARCH("/", N2691)))</f>
        <v>food trucks</v>
      </c>
      <c r="S2691" s="9">
        <f t="shared" ref="S2691:S2754" si="256">(J2691/86400)+DATE(1970,1,1)</f>
        <v>42551.961689814816</v>
      </c>
      <c r="T2691" s="9">
        <f t="shared" ref="T2691:T2754" si="257">(I2691/86400)+DATE(1970,1,1)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41934.914918981478</v>
      </c>
      <c r="T2719" s="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IF(L2755&gt;0, E2755/L2755, 0)</f>
        <v>47.5</v>
      </c>
      <c r="Q2755" t="str">
        <f t="shared" ref="Q2755:Q2818" si="260">LEFT(N2755, (SEARCH("/", N2755, 1)-1))</f>
        <v>publishing</v>
      </c>
      <c r="R2755" t="str">
        <f t="shared" ref="R2755:R2818" si="261">RIGHT(N2755, (LEN(N2755) - SEARCH("/", N2755)))</f>
        <v>children's books</v>
      </c>
      <c r="S2755" s="9">
        <f t="shared" ref="S2755:S2818" si="262">(J2755/86400)+DATE(1970,1,1)</f>
        <v>41117.900729166664</v>
      </c>
      <c r="T2755" s="9">
        <f t="shared" ref="T2755:T2818" si="263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41620.900474537033</v>
      </c>
      <c r="T2758" s="9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IF(L2819&gt;0, E2819/L2819, 0)</f>
        <v>23.636363636363637</v>
      </c>
      <c r="Q2819" t="str">
        <f t="shared" ref="Q2819:Q2882" si="266">LEFT(N2819, (SEARCH("/", N2819, 1)-1))</f>
        <v>theater</v>
      </c>
      <c r="R2819" t="str">
        <f t="shared" ref="R2819:R2882" si="267">RIGHT(N2819, (LEN(N2819) - SEARCH("/", N2819)))</f>
        <v>plays</v>
      </c>
      <c r="S2819" s="9">
        <f t="shared" ref="S2819:S2882" si="268">(J2819/86400)+DATE(1970,1,1)</f>
        <v>42023.634976851856</v>
      </c>
      <c r="T2819" s="9">
        <f t="shared" ref="T2819:T2882" si="269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>
        <f t="shared" ref="P2883:P2946" si="271">IF(L2883&gt;0, E2883/L2883, 0)</f>
        <v>0</v>
      </c>
      <c r="Q2883" t="str">
        <f t="shared" ref="Q2883:Q2946" si="272">LEFT(N2883, (SEARCH("/", N2883, 1)-1))</f>
        <v>theater</v>
      </c>
      <c r="R2883" t="str">
        <f t="shared" ref="R2883:R2946" si="273">RIGHT(N2883, (LEN(N2883) - SEARCH("/", N2883)))</f>
        <v>plays</v>
      </c>
      <c r="S2883" s="9">
        <f t="shared" ref="S2883:S2946" si="274">(J2883/86400)+DATE(1970,1,1)</f>
        <v>41916.597638888888</v>
      </c>
      <c r="T2883" s="9">
        <f t="shared" ref="T2883:T2946" si="275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>
        <f t="shared" ref="P2947:P3010" si="277">IF(L2947&gt;0, E2947/L2947, 0)</f>
        <v>0</v>
      </c>
      <c r="Q2947" t="str">
        <f t="shared" ref="Q2947:Q3010" si="278">LEFT(N2947, (SEARCH("/", N2947, 1)-1))</f>
        <v>theater</v>
      </c>
      <c r="R2947" t="str">
        <f t="shared" ref="R2947:R3010" si="279">RIGHT(N2947, (LEN(N2947) - SEARCH("/", N2947)))</f>
        <v>spaces</v>
      </c>
      <c r="S2947" s="9">
        <f t="shared" ref="S2947:S3010" si="280">(J2947/86400)+DATE(1970,1,1)</f>
        <v>42118.139583333337</v>
      </c>
      <c r="T2947" s="9">
        <f t="shared" ref="T2947:T3010" si="281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IF(L3011&gt;0, E3011/L3011, 0)</f>
        <v>233.8984375</v>
      </c>
      <c r="Q3011" t="str">
        <f t="shared" ref="Q3011:Q3074" si="284">LEFT(N3011, (SEARCH("/", N3011, 1)-1))</f>
        <v>theater</v>
      </c>
      <c r="R3011" t="str">
        <f t="shared" ref="R3011:R3074" si="285">RIGHT(N3011, (LEN(N3011) - SEARCH("/", N3011)))</f>
        <v>spaces</v>
      </c>
      <c r="S3011" s="9">
        <f t="shared" ref="S3011:S3074" si="286">(J3011/86400)+DATE(1970,1,1)</f>
        <v>41939.569907407407</v>
      </c>
      <c r="T3011" s="9">
        <f t="shared" ref="T3011:T3074" si="287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42630.922893518524</v>
      </c>
      <c r="T3065" s="9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IF(L3075&gt;0, E3075/L3075, 0)</f>
        <v>92.142857142857139</v>
      </c>
      <c r="Q3075" t="str">
        <f t="shared" ref="Q3075:Q3138" si="290">LEFT(N3075, (SEARCH("/", N3075, 1)-1))</f>
        <v>theater</v>
      </c>
      <c r="R3075" t="str">
        <f t="shared" ref="R3075:R3138" si="291">RIGHT(N3075, (LEN(N3075) - SEARCH("/", N3075)))</f>
        <v>spaces</v>
      </c>
      <c r="S3075" s="9">
        <f t="shared" ref="S3075:S3138" si="292">(J3075/86400)+DATE(1970,1,1)</f>
        <v>42111.684027777781</v>
      </c>
      <c r="T3075" s="9">
        <f t="shared" ref="T3075:T3138" si="293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41760.909039351856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42241.429120370369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42128.814247685186</v>
      </c>
      <c r="T3109" s="9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42435.942083333328</v>
      </c>
      <c r="T3122" s="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42427.018078703702</v>
      </c>
      <c r="T3128" s="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42800.720127314809</v>
      </c>
      <c r="T3136" s="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IF(L3139&gt;0, E3139/L3139, 0)</f>
        <v>50</v>
      </c>
      <c r="Q3139" t="str">
        <f t="shared" ref="Q3139:Q3202" si="296">LEFT(N3139, (SEARCH("/", N3139, 1)-1))</f>
        <v>theater</v>
      </c>
      <c r="R3139" t="str">
        <f t="shared" ref="R3139:R3202" si="297">RIGHT(N3139, (LEN(N3139) - SEARCH("/", N3139)))</f>
        <v>plays</v>
      </c>
      <c r="S3139" s="9">
        <f t="shared" ref="S3139:S3202" si="298">(J3139/86400)+DATE(1970,1,1)</f>
        <v>42807.885057870371</v>
      </c>
      <c r="T3139" s="9">
        <f t="shared" ref="T3139:T3202" si="299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41447.839722222227</v>
      </c>
      <c r="T3160" s="9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41878.878379629634</v>
      </c>
      <c r="T3175" s="9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IF(L3203&gt;0, E3203/L3203, 0)</f>
        <v>12.5</v>
      </c>
      <c r="Q3203" t="str">
        <f t="shared" ref="Q3203:Q3266" si="302">LEFT(N3203, (SEARCH("/", N3203, 1)-1))</f>
        <v>theater</v>
      </c>
      <c r="R3203" t="str">
        <f t="shared" ref="R3203:R3266" si="303">RIGHT(N3203, (LEN(N3203) - SEARCH("/", N3203)))</f>
        <v>musical</v>
      </c>
      <c r="S3203" s="9">
        <f t="shared" ref="S3203:S3266" si="304">(J3203/86400)+DATE(1970,1,1)</f>
        <v>41861.767094907409</v>
      </c>
      <c r="T3203" s="9">
        <f t="shared" ref="T3203:T3266" si="305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41778.637245370366</v>
      </c>
      <c r="T3211" s="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42206.835370370369</v>
      </c>
      <c r="T3225" s="9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IF(L3267&gt;0, E3267/L3267, 0)</f>
        <v>70.285714285714292</v>
      </c>
      <c r="Q3267" t="str">
        <f t="shared" ref="Q3267:Q3330" si="308">LEFT(N3267, (SEARCH("/", N3267, 1)-1))</f>
        <v>theater</v>
      </c>
      <c r="R3267" t="str">
        <f t="shared" ref="R3267:R3330" si="309">RIGHT(N3267, (LEN(N3267) - SEARCH("/", N3267)))</f>
        <v>plays</v>
      </c>
      <c r="S3267" s="9">
        <f t="shared" ref="S3267:S3330" si="310">(J3267/86400)+DATE(1970,1,1)</f>
        <v>42311.711979166663</v>
      </c>
      <c r="T3267" s="9">
        <f t="shared" ref="T3267:T3330" si="311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42499.039629629631</v>
      </c>
      <c r="T3319" s="9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IF(L3331&gt;0, E3331/L3331, 0)</f>
        <v>44.92307692307692</v>
      </c>
      <c r="Q3331" t="str">
        <f t="shared" ref="Q3331:Q3394" si="314">LEFT(N3331, (SEARCH("/", N3331, 1)-1))</f>
        <v>theater</v>
      </c>
      <c r="R3331" t="str">
        <f t="shared" ref="R3331:R3394" si="315">RIGHT(N3331, (LEN(N3331) - SEARCH("/", N3331)))</f>
        <v>plays</v>
      </c>
      <c r="S3331" s="9">
        <f t="shared" ref="S3331:S3394" si="316">(J3331/86400)+DATE(1970,1,1)</f>
        <v>41837.323009259257</v>
      </c>
      <c r="T3331" s="9">
        <f t="shared" ref="T3331:T3394" si="317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42053.732627314814</v>
      </c>
      <c r="T3379" s="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IF(L3395&gt;0, E3395/L3395, 0)</f>
        <v>36.06818181818182</v>
      </c>
      <c r="Q3395" t="str">
        <f t="shared" ref="Q3395:Q3458" si="320">LEFT(N3395, (SEARCH("/", N3395, 1)-1))</f>
        <v>theater</v>
      </c>
      <c r="R3395" t="str">
        <f t="shared" ref="R3395:R3458" si="321">RIGHT(N3395, (LEN(N3395) - SEARCH("/", N3395)))</f>
        <v>plays</v>
      </c>
      <c r="S3395" s="9">
        <f t="shared" ref="S3395:S3458" si="322">(J3395/86400)+DATE(1970,1,1)</f>
        <v>41923.921643518523</v>
      </c>
      <c r="T3395" s="9">
        <f t="shared" ref="T3395:T3458" si="323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42140.712314814809</v>
      </c>
      <c r="T3397" s="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41941.752037037033</v>
      </c>
      <c r="T3400" s="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42544.814328703702</v>
      </c>
      <c r="T3411" s="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42100.927858796298</v>
      </c>
      <c r="T3440" s="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IF(L3459&gt;0, E3459/L3459, 0)</f>
        <v>50.981818181818184</v>
      </c>
      <c r="Q3459" t="str">
        <f t="shared" ref="Q3459:Q3522" si="326">LEFT(N3459, (SEARCH("/", N3459, 1)-1))</f>
        <v>theater</v>
      </c>
      <c r="R3459" t="str">
        <f t="shared" ref="R3459:R3522" si="327">RIGHT(N3459, (LEN(N3459) - SEARCH("/", N3459)))</f>
        <v>plays</v>
      </c>
      <c r="S3459" s="9">
        <f t="shared" ref="S3459:S3522" si="328">(J3459/86400)+DATE(1970,1,1)</f>
        <v>42016.706678240742</v>
      </c>
      <c r="T3459" s="9">
        <f t="shared" ref="T3459:T3522" si="329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41852.527222222227</v>
      </c>
      <c r="T3462" s="9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41841.820486111115</v>
      </c>
      <c r="T3473" s="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41989.247546296298</v>
      </c>
      <c r="T3483" s="9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41915.762835648144</v>
      </c>
      <c r="T3497" s="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42419.919421296298</v>
      </c>
      <c r="T3502" s="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41794.817523148144</v>
      </c>
      <c r="T3519" s="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IF(L3523&gt;0, E3523/L3523, 0)</f>
        <v>45.615384615384613</v>
      </c>
      <c r="Q3523" t="str">
        <f t="shared" ref="Q3523:Q3586" si="332">LEFT(N3523, (SEARCH("/", N3523, 1)-1))</f>
        <v>theater</v>
      </c>
      <c r="R3523" t="str">
        <f t="shared" ref="R3523:R3586" si="333">RIGHT(N3523, (LEN(N3523) - SEARCH("/", N3523)))</f>
        <v>plays</v>
      </c>
      <c r="S3523" s="9">
        <f t="shared" ref="S3523:S3586" si="334">(J3523/86400)+DATE(1970,1,1)</f>
        <v>41881.361342592594</v>
      </c>
      <c r="T3523" s="9">
        <f t="shared" ref="T3523:T3586" si="335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41923.354351851856</v>
      </c>
      <c r="T3539" s="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42236.623252314814</v>
      </c>
      <c r="T3566" s="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41926.942685185189</v>
      </c>
      <c r="T3576" s="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IF(L3587&gt;0, E3587/L3587, 0)</f>
        <v>176.08695652173913</v>
      </c>
      <c r="Q3587" t="str">
        <f t="shared" ref="Q3587:Q3650" si="338">LEFT(N3587, (SEARCH("/", N3587, 1)-1))</f>
        <v>theater</v>
      </c>
      <c r="R3587" t="str">
        <f t="shared" ref="R3587:R3650" si="339">RIGHT(N3587, (LEN(N3587) - SEARCH("/", N3587)))</f>
        <v>plays</v>
      </c>
      <c r="S3587" s="9">
        <f t="shared" ref="S3587:S3650" si="340">(J3587/86400)+DATE(1970,1,1)</f>
        <v>41964.716319444444</v>
      </c>
      <c r="T3587" s="9">
        <f t="shared" ref="T3587:T3650" si="341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41789.726979166662</v>
      </c>
      <c r="T3614" s="9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42661.132245370369</v>
      </c>
      <c r="T3621" s="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IF(L3651&gt;0, E3651/L3651, 0)</f>
        <v>97.5</v>
      </c>
      <c r="Q3651" t="str">
        <f t="shared" ref="Q3651:Q3714" si="344">LEFT(N3651, (SEARCH("/", N3651, 1)-1))</f>
        <v>theater</v>
      </c>
      <c r="R3651" t="str">
        <f t="shared" ref="R3651:R3714" si="345">RIGHT(N3651, (LEN(N3651) - SEARCH("/", N3651)))</f>
        <v>plays</v>
      </c>
      <c r="S3651" s="9">
        <f t="shared" ref="S3651:S3714" si="346">(J3651/86400)+DATE(1970,1,1)</f>
        <v>41780.712893518517</v>
      </c>
      <c r="T3651" s="9">
        <f t="shared" ref="T3651:T3714" si="347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42173.970127314809</v>
      </c>
      <c r="T3669" s="9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41940.598182870366</v>
      </c>
      <c r="T3692" s="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41810.142199074078</v>
      </c>
      <c r="T3710" s="9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42134.172071759254</v>
      </c>
      <c r="T3714" s="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IF(L3715&gt;0, E3715/L3715, 0)</f>
        <v>106.84210526315789</v>
      </c>
      <c r="Q3715" t="str">
        <f t="shared" ref="Q3715:Q3778" si="350">LEFT(N3715, (SEARCH("/", N3715, 1)-1))</f>
        <v>theater</v>
      </c>
      <c r="R3715" t="str">
        <f t="shared" ref="R3715:R3778" si="351">RIGHT(N3715, (LEN(N3715) - SEARCH("/", N3715)))</f>
        <v>plays</v>
      </c>
      <c r="S3715" s="9">
        <f t="shared" ref="S3715:S3778" si="352">(J3715/86400)+DATE(1970,1,1)</f>
        <v>42505.738032407404</v>
      </c>
      <c r="T3715" s="9">
        <f t="shared" ref="T3715:T3778" si="353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41831.697939814811</v>
      </c>
      <c r="T3747" s="9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41747.471504629633</v>
      </c>
      <c r="T3760" s="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IF(L3779&gt;0, E3779/L3779, 0)</f>
        <v>48.542372881355931</v>
      </c>
      <c r="Q3779" t="str">
        <f t="shared" ref="Q3779:Q3842" si="356">LEFT(N3779, (SEARCH("/", N3779, 1)-1))</f>
        <v>theater</v>
      </c>
      <c r="R3779" t="str">
        <f t="shared" ref="R3779:R3842" si="357">RIGHT(N3779, (LEN(N3779) - SEARCH("/", N3779)))</f>
        <v>musical</v>
      </c>
      <c r="S3779" s="9">
        <f t="shared" ref="S3779:S3842" si="358">(J3779/86400)+DATE(1970,1,1)</f>
        <v>41887.111354166671</v>
      </c>
      <c r="T3779" s="9">
        <f t="shared" ref="T3779:T3842" si="359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41831.722777777773</v>
      </c>
      <c r="T3800" s="9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IF(L3843&gt;0, E3843/L3843, 0)</f>
        <v>25.647058823529413</v>
      </c>
      <c r="Q3843" t="str">
        <f t="shared" ref="Q3843:Q3906" si="362">LEFT(N3843, (SEARCH("/", N3843, 1)-1))</f>
        <v>theater</v>
      </c>
      <c r="R3843" t="str">
        <f t="shared" ref="R3843:R3906" si="363">RIGHT(N3843, (LEN(N3843) - SEARCH("/", N3843)))</f>
        <v>plays</v>
      </c>
      <c r="S3843" s="9">
        <f t="shared" ref="S3843:S3906" si="364">(J3843/86400)+DATE(1970,1,1)</f>
        <v>41780.785729166666</v>
      </c>
      <c r="T3843" s="9">
        <f t="shared" ref="T3843:T3906" si="365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42128.431064814809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41843.775011574078</v>
      </c>
      <c r="T3901" s="9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42317.826377314814</v>
      </c>
      <c r="T3903" s="9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IF(L3907&gt;0, E3907/L3907, 0)</f>
        <v>24.714285714285715</v>
      </c>
      <c r="Q3907" t="str">
        <f t="shared" ref="Q3907:Q3970" si="368">LEFT(N3907, (SEARCH("/", N3907, 1)-1))</f>
        <v>theater</v>
      </c>
      <c r="R3907" t="str">
        <f t="shared" ref="R3907:R3970" si="369">RIGHT(N3907, (LEN(N3907) - SEARCH("/", N3907)))</f>
        <v>plays</v>
      </c>
      <c r="S3907" s="9">
        <f t="shared" ref="S3907:S3970" si="370">(J3907/86400)+DATE(1970,1,1)</f>
        <v>42124.623877314814</v>
      </c>
      <c r="T3907" s="9">
        <f t="shared" ref="T3907:T3970" si="371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42114.818935185191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41829.325497685189</v>
      </c>
      <c r="T3950" s="9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41816.950370370367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IF(L3971&gt;0, E3971/L3971, 0)</f>
        <v>35.166666666666664</v>
      </c>
      <c r="Q3971" t="str">
        <f t="shared" ref="Q3971:Q4034" si="374">LEFT(N3971, (SEARCH("/", N3971, 1)-1))</f>
        <v>theater</v>
      </c>
      <c r="R3971" t="str">
        <f t="shared" ref="R3971:R4034" si="375">RIGHT(N3971, (LEN(N3971) - SEARCH("/", N3971)))</f>
        <v>plays</v>
      </c>
      <c r="S3971" s="9">
        <f t="shared" ref="S3971:S4034" si="376">(J3971/86400)+DATE(1970,1,1)</f>
        <v>42601.854699074072</v>
      </c>
      <c r="T3971" s="9">
        <f t="shared" ref="T3971:T4034" si="377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42447.863553240742</v>
      </c>
      <c r="T3972" s="9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41920.963472222225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41990.584108796298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IF(L4035&gt;0, E4035/L4035, 0)</f>
        <v>65.340319148936175</v>
      </c>
      <c r="Q4035" t="str">
        <f t="shared" ref="Q4035:Q4098" si="380">LEFT(N4035, (SEARCH("/", N4035, 1)-1))</f>
        <v>theater</v>
      </c>
      <c r="R4035" t="str">
        <f t="shared" ref="R4035:R4098" si="381">RIGHT(N4035, (LEN(N4035) - SEARCH("/", N4035)))</f>
        <v>plays</v>
      </c>
      <c r="S4035" s="9">
        <f t="shared" ref="S4035:S4098" si="382">(J4035/86400)+DATE(1970,1,1)</f>
        <v>42614.268796296295</v>
      </c>
      <c r="T4035" s="9">
        <f t="shared" ref="T4035:T4098" si="383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41804.937083333338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42534.933321759258</v>
      </c>
      <c r="T4058" s="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>
        <f t="shared" ref="P4099:P4115" si="385">IF(L4099&gt;0, E4099/L4099, 0)</f>
        <v>0</v>
      </c>
      <c r="Q4099" t="str">
        <f t="shared" ref="Q4099:Q4115" si="386">LEFT(N4099, (SEARCH("/", N4099, 1)-1))</f>
        <v>theater</v>
      </c>
      <c r="R4099" t="str">
        <f t="shared" ref="R4099:R4115" si="387">RIGHT(N4099, (LEN(N4099) - SEARCH("/", N4099)))</f>
        <v>plays</v>
      </c>
      <c r="S4099" s="9">
        <f t="shared" ref="S4099:S4115" si="388">(J4099/86400)+DATE(1970,1,1)</f>
        <v>42344.824502314819</v>
      </c>
      <c r="T4099" s="9">
        <f t="shared" ref="T4099:T4115" si="38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42512.626747685186</v>
      </c>
      <c r="T4112" s="9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 xr:uid="{00000000-0001-0000-0000-000000000000}"/>
  <conditionalFormatting sqref="F1:F1048576">
    <cfRule type="containsText" dxfId="15" priority="6" operator="containsText" text="live">
      <formula>NOT(ISERROR(SEARCH("live",F1)))</formula>
    </cfRule>
    <cfRule type="containsText" dxfId="14" priority="7" operator="containsText" text="canceled">
      <formula>NOT(ISERROR(SEARCH("canceled",F1)))</formula>
    </cfRule>
    <cfRule type="containsText" dxfId="13" priority="8" operator="containsText" text="failed">
      <formula>NOT(ISERROR(SEARCH("failed",F1)))</formula>
    </cfRule>
    <cfRule type="containsText" dxfId="12" priority="9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1919"/>
        <color rgb="FF19FF19"/>
        <color rgb="FF1919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7DCFC-1629-497A-B9B4-337C550B2105}">
  <dimension ref="A1:F14"/>
  <sheetViews>
    <sheetView zoomScale="88" workbookViewId="0">
      <selection activeCell="D3" sqref="D3"/>
    </sheetView>
  </sheetViews>
  <sheetFormatPr defaultRowHeight="14.4" x14ac:dyDescent="0.3"/>
  <cols>
    <col min="1" max="1" width="13.21875" bestFit="1" customWidth="1"/>
    <col min="2" max="2" width="15.88671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1.109375" bestFit="1" customWidth="1"/>
    <col min="7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6" x14ac:dyDescent="0.3">
      <c r="A1" s="6" t="s">
        <v>8223</v>
      </c>
      <c r="B1" t="s">
        <v>8323</v>
      </c>
    </row>
    <row r="3" spans="1:6" x14ac:dyDescent="0.3">
      <c r="A3" s="6" t="s">
        <v>8322</v>
      </c>
      <c r="B3" s="6" t="s">
        <v>8312</v>
      </c>
    </row>
    <row r="4" spans="1:6" x14ac:dyDescent="0.3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">
      <c r="A5" s="7" t="s">
        <v>8313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3">
      <c r="A6" s="7" t="s">
        <v>8314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3">
      <c r="A7" s="7" t="s">
        <v>8315</v>
      </c>
      <c r="B7" s="8">
        <v>80</v>
      </c>
      <c r="C7" s="8"/>
      <c r="D7" s="8">
        <v>140</v>
      </c>
      <c r="E7" s="8"/>
      <c r="F7" s="8">
        <v>220</v>
      </c>
    </row>
    <row r="8" spans="1:6" x14ac:dyDescent="0.3">
      <c r="A8" s="7" t="s">
        <v>8316</v>
      </c>
      <c r="B8" s="8"/>
      <c r="C8" s="8"/>
      <c r="D8" s="8"/>
      <c r="E8" s="8">
        <v>24</v>
      </c>
      <c r="F8" s="8">
        <v>24</v>
      </c>
    </row>
    <row r="9" spans="1:6" x14ac:dyDescent="0.3">
      <c r="A9" s="7" t="s">
        <v>8317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3">
      <c r="A10" s="7" t="s">
        <v>8318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3">
      <c r="A11" s="7" t="s">
        <v>8319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3">
      <c r="A12" s="7" t="s">
        <v>8320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3">
      <c r="A13" s="7" t="s">
        <v>8321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3">
      <c r="A14" s="7" t="s">
        <v>8311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81D36-94A7-4A92-8026-9344924A2F19}">
  <dimension ref="A1:F47"/>
  <sheetViews>
    <sheetView tabSelected="1" topLeftCell="A4" zoomScaleNormal="100" workbookViewId="0">
      <selection activeCell="B8" sqref="B8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8323</v>
      </c>
    </row>
    <row r="2" spans="1:6" x14ac:dyDescent="0.3">
      <c r="A2" s="6" t="s">
        <v>8308</v>
      </c>
      <c r="B2" t="s">
        <v>8323</v>
      </c>
    </row>
    <row r="4" spans="1:6" x14ac:dyDescent="0.3">
      <c r="A4" s="6" t="s">
        <v>8322</v>
      </c>
      <c r="B4" s="6" t="s">
        <v>8312</v>
      </c>
    </row>
    <row r="5" spans="1:6" x14ac:dyDescent="0.3">
      <c r="A5" s="6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3">
      <c r="A6" s="7" t="s">
        <v>8324</v>
      </c>
      <c r="B6" s="8"/>
      <c r="C6" s="8"/>
      <c r="D6" s="8">
        <v>100</v>
      </c>
      <c r="E6" s="8"/>
      <c r="F6" s="8">
        <v>100</v>
      </c>
    </row>
    <row r="7" spans="1:6" x14ac:dyDescent="0.3">
      <c r="A7" s="7" t="s">
        <v>8325</v>
      </c>
      <c r="B7" s="8"/>
      <c r="C7" s="8"/>
      <c r="D7" s="8"/>
      <c r="E7" s="8">
        <v>20</v>
      </c>
      <c r="F7" s="8">
        <v>20</v>
      </c>
    </row>
    <row r="8" spans="1:6" x14ac:dyDescent="0.3">
      <c r="A8" s="7" t="s">
        <v>8326</v>
      </c>
      <c r="B8" s="8"/>
      <c r="C8" s="8"/>
      <c r="D8" s="8"/>
      <c r="E8" s="8">
        <v>24</v>
      </c>
      <c r="F8" s="8">
        <v>24</v>
      </c>
    </row>
    <row r="9" spans="1:6" x14ac:dyDescent="0.3">
      <c r="A9" s="7" t="s">
        <v>8327</v>
      </c>
      <c r="B9" s="8"/>
      <c r="C9" s="8"/>
      <c r="D9" s="8">
        <v>40</v>
      </c>
      <c r="E9" s="8"/>
      <c r="F9" s="8">
        <v>40</v>
      </c>
    </row>
    <row r="10" spans="1:6" x14ac:dyDescent="0.3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8330</v>
      </c>
      <c r="B12" s="8"/>
      <c r="C12" s="8"/>
      <c r="D12" s="8">
        <v>80</v>
      </c>
      <c r="E12" s="8"/>
      <c r="F12" s="8">
        <v>80</v>
      </c>
    </row>
    <row r="13" spans="1:6" x14ac:dyDescent="0.3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8332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3">
      <c r="A15" s="7" t="s">
        <v>8333</v>
      </c>
      <c r="B15" s="8"/>
      <c r="C15" s="8"/>
      <c r="D15" s="8">
        <v>40</v>
      </c>
      <c r="E15" s="8"/>
      <c r="F15" s="8">
        <v>40</v>
      </c>
    </row>
    <row r="16" spans="1:6" x14ac:dyDescent="0.3">
      <c r="A16" s="7" t="s">
        <v>8334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3">
      <c r="A17" s="7" t="s">
        <v>8335</v>
      </c>
      <c r="B17" s="8"/>
      <c r="C17" s="8"/>
      <c r="D17" s="8">
        <v>20</v>
      </c>
      <c r="E17" s="8"/>
      <c r="F17" s="8">
        <v>20</v>
      </c>
    </row>
    <row r="18" spans="1:6" x14ac:dyDescent="0.3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">
      <c r="A20" s="7" t="s">
        <v>8338</v>
      </c>
      <c r="B20" s="8"/>
      <c r="C20" s="8"/>
      <c r="D20" s="8">
        <v>60</v>
      </c>
      <c r="E20" s="8"/>
      <c r="F20" s="8">
        <v>60</v>
      </c>
    </row>
    <row r="21" spans="1:6" x14ac:dyDescent="0.3">
      <c r="A21" s="7" t="s">
        <v>8339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8341</v>
      </c>
      <c r="B23" s="8"/>
      <c r="C23" s="8"/>
      <c r="D23" s="8">
        <v>40</v>
      </c>
      <c r="E23" s="8"/>
      <c r="F23" s="8">
        <v>40</v>
      </c>
    </row>
    <row r="24" spans="1:6" x14ac:dyDescent="0.3">
      <c r="A24" s="7" t="s">
        <v>8342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3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3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8345</v>
      </c>
      <c r="B27" s="8"/>
      <c r="C27" s="8"/>
      <c r="D27" s="8">
        <v>20</v>
      </c>
      <c r="E27" s="8"/>
      <c r="F27" s="8">
        <v>20</v>
      </c>
    </row>
    <row r="28" spans="1:6" x14ac:dyDescent="0.3">
      <c r="A28" s="7" t="s">
        <v>8346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">
      <c r="A29" s="7" t="s">
        <v>8347</v>
      </c>
      <c r="B29" s="8"/>
      <c r="C29" s="8"/>
      <c r="D29" s="8">
        <v>20</v>
      </c>
      <c r="E29" s="8"/>
      <c r="F29" s="8">
        <v>20</v>
      </c>
    </row>
    <row r="30" spans="1:6" x14ac:dyDescent="0.3">
      <c r="A30" s="7" t="s">
        <v>8348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3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3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8353</v>
      </c>
      <c r="B35" s="8"/>
      <c r="C35" s="8"/>
      <c r="D35" s="8"/>
      <c r="E35" s="8">
        <v>40</v>
      </c>
      <c r="F35" s="8">
        <v>40</v>
      </c>
    </row>
    <row r="36" spans="1:6" x14ac:dyDescent="0.3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8355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3">
      <c r="A38" s="7" t="s">
        <v>8356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3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3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8360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3">
      <c r="A43" s="7" t="s">
        <v>8361</v>
      </c>
      <c r="B43" s="8"/>
      <c r="C43" s="8"/>
      <c r="D43" s="8">
        <v>100</v>
      </c>
      <c r="E43" s="8"/>
      <c r="F43" s="8">
        <v>100</v>
      </c>
    </row>
    <row r="44" spans="1:6" x14ac:dyDescent="0.3">
      <c r="A44" s="7" t="s">
        <v>8362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3">
      <c r="A45" s="7" t="s">
        <v>8363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3">
      <c r="A46" s="7" t="s">
        <v>8364</v>
      </c>
      <c r="B46" s="8"/>
      <c r="C46" s="8"/>
      <c r="D46" s="8"/>
      <c r="E46" s="8">
        <v>20</v>
      </c>
      <c r="F46" s="8">
        <v>20</v>
      </c>
    </row>
    <row r="47" spans="1:6" x14ac:dyDescent="0.3">
      <c r="A47" s="7" t="s">
        <v>8311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616C3-C0B9-4884-A34B-F7757C34C5DC}">
  <dimension ref="A2:E19"/>
  <sheetViews>
    <sheetView topLeftCell="A2" workbookViewId="0">
      <selection activeCell="B11" sqref="B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6" t="s">
        <v>8308</v>
      </c>
      <c r="B2" t="s">
        <v>8323</v>
      </c>
    </row>
    <row r="3" spans="1:5" x14ac:dyDescent="0.3">
      <c r="A3" s="6" t="s">
        <v>8379</v>
      </c>
      <c r="B3" t="s">
        <v>8323</v>
      </c>
    </row>
    <row r="5" spans="1:5" x14ac:dyDescent="0.3">
      <c r="A5" s="6" t="s">
        <v>8322</v>
      </c>
      <c r="B5" s="6" t="s">
        <v>8312</v>
      </c>
    </row>
    <row r="6" spans="1:5" x14ac:dyDescent="0.3">
      <c r="A6" s="6" t="s">
        <v>8310</v>
      </c>
      <c r="B6" t="s">
        <v>8220</v>
      </c>
      <c r="C6" t="s">
        <v>8221</v>
      </c>
      <c r="D6" t="s">
        <v>8219</v>
      </c>
      <c r="E6" t="s">
        <v>8311</v>
      </c>
    </row>
    <row r="7" spans="1:5" x14ac:dyDescent="0.3">
      <c r="A7" s="10" t="s">
        <v>8373</v>
      </c>
      <c r="B7" s="8">
        <v>34</v>
      </c>
      <c r="C7" s="8">
        <v>149</v>
      </c>
      <c r="D7" s="8">
        <v>182</v>
      </c>
      <c r="E7" s="8">
        <v>365</v>
      </c>
    </row>
    <row r="8" spans="1:5" x14ac:dyDescent="0.3">
      <c r="A8" s="10" t="s">
        <v>8374</v>
      </c>
      <c r="B8" s="8">
        <v>27</v>
      </c>
      <c r="C8" s="8">
        <v>106</v>
      </c>
      <c r="D8" s="8">
        <v>202</v>
      </c>
      <c r="E8" s="8">
        <v>335</v>
      </c>
    </row>
    <row r="9" spans="1:5" x14ac:dyDescent="0.3">
      <c r="A9" s="10" t="s">
        <v>8375</v>
      </c>
      <c r="B9" s="8">
        <v>28</v>
      </c>
      <c r="C9" s="8">
        <v>108</v>
      </c>
      <c r="D9" s="8">
        <v>180</v>
      </c>
      <c r="E9" s="8">
        <v>316</v>
      </c>
    </row>
    <row r="10" spans="1:5" x14ac:dyDescent="0.3">
      <c r="A10" s="10" t="s">
        <v>8376</v>
      </c>
      <c r="B10" s="8">
        <v>27</v>
      </c>
      <c r="C10" s="8">
        <v>102</v>
      </c>
      <c r="D10" s="8">
        <v>192</v>
      </c>
      <c r="E10" s="8">
        <v>321</v>
      </c>
    </row>
    <row r="11" spans="1:5" x14ac:dyDescent="0.3">
      <c r="A11" s="10" t="s">
        <v>8367</v>
      </c>
      <c r="B11" s="8">
        <v>26</v>
      </c>
      <c r="C11" s="8">
        <v>126</v>
      </c>
      <c r="D11" s="8">
        <v>234</v>
      </c>
      <c r="E11" s="8">
        <v>386</v>
      </c>
    </row>
    <row r="12" spans="1:5" x14ac:dyDescent="0.3">
      <c r="A12" s="10" t="s">
        <v>8377</v>
      </c>
      <c r="B12" s="8">
        <v>27</v>
      </c>
      <c r="C12" s="8">
        <v>147</v>
      </c>
      <c r="D12" s="8">
        <v>211</v>
      </c>
      <c r="E12" s="8">
        <v>385</v>
      </c>
    </row>
    <row r="13" spans="1:5" x14ac:dyDescent="0.3">
      <c r="A13" s="10" t="s">
        <v>8368</v>
      </c>
      <c r="B13" s="8">
        <v>43</v>
      </c>
      <c r="C13" s="8">
        <v>150</v>
      </c>
      <c r="D13" s="8">
        <v>194</v>
      </c>
      <c r="E13" s="8">
        <v>387</v>
      </c>
    </row>
    <row r="14" spans="1:5" x14ac:dyDescent="0.3">
      <c r="A14" s="10" t="s">
        <v>8369</v>
      </c>
      <c r="B14" s="8">
        <v>33</v>
      </c>
      <c r="C14" s="8">
        <v>134</v>
      </c>
      <c r="D14" s="8">
        <v>166</v>
      </c>
      <c r="E14" s="8">
        <v>333</v>
      </c>
    </row>
    <row r="15" spans="1:5" x14ac:dyDescent="0.3">
      <c r="A15" s="10" t="s">
        <v>8370</v>
      </c>
      <c r="B15" s="8">
        <v>24</v>
      </c>
      <c r="C15" s="8">
        <v>127</v>
      </c>
      <c r="D15" s="8">
        <v>147</v>
      </c>
      <c r="E15" s="8">
        <v>298</v>
      </c>
    </row>
    <row r="16" spans="1:5" x14ac:dyDescent="0.3">
      <c r="A16" s="10" t="s">
        <v>8371</v>
      </c>
      <c r="B16" s="8">
        <v>20</v>
      </c>
      <c r="C16" s="8">
        <v>149</v>
      </c>
      <c r="D16" s="8">
        <v>183</v>
      </c>
      <c r="E16" s="8">
        <v>352</v>
      </c>
    </row>
    <row r="17" spans="1:5" x14ac:dyDescent="0.3">
      <c r="A17" s="10" t="s">
        <v>8372</v>
      </c>
      <c r="B17" s="8">
        <v>37</v>
      </c>
      <c r="C17" s="8">
        <v>114</v>
      </c>
      <c r="D17" s="8">
        <v>183</v>
      </c>
      <c r="E17" s="8">
        <v>334</v>
      </c>
    </row>
    <row r="18" spans="1:5" x14ac:dyDescent="0.3">
      <c r="A18" s="10" t="s">
        <v>8378</v>
      </c>
      <c r="B18" s="8">
        <v>23</v>
      </c>
      <c r="C18" s="8">
        <v>118</v>
      </c>
      <c r="D18" s="8">
        <v>111</v>
      </c>
      <c r="E18" s="8">
        <v>252</v>
      </c>
    </row>
    <row r="19" spans="1:5" x14ac:dyDescent="0.3">
      <c r="A19" s="10" t="s">
        <v>8311</v>
      </c>
      <c r="B19" s="8">
        <v>349</v>
      </c>
      <c r="C19" s="8">
        <v>1530</v>
      </c>
      <c r="D19" s="8">
        <v>2185</v>
      </c>
      <c r="E19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F930D-552C-4B12-84BD-1BA0EBC4B533}">
  <dimension ref="A1:H13"/>
  <sheetViews>
    <sheetView workbookViewId="0">
      <selection activeCell="J12" sqref="J12"/>
    </sheetView>
  </sheetViews>
  <sheetFormatPr defaultRowHeight="14.4" x14ac:dyDescent="0.3"/>
  <cols>
    <col min="1" max="1" width="15.21875" bestFit="1" customWidth="1"/>
    <col min="2" max="2" width="17.21875" hidden="1" customWidth="1"/>
    <col min="3" max="3" width="13.33203125" customWidth="1"/>
    <col min="4" max="4" width="16.109375" customWidth="1"/>
    <col min="5" max="5" width="12.44140625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5" t="s">
        <v>8380</v>
      </c>
      <c r="B1" s="5" t="s">
        <v>8393</v>
      </c>
      <c r="C1" s="5" t="s">
        <v>8394</v>
      </c>
      <c r="D1" s="5" t="s">
        <v>8395</v>
      </c>
      <c r="E1" s="5" t="s">
        <v>8396</v>
      </c>
      <c r="F1" s="5" t="s">
        <v>8397</v>
      </c>
      <c r="G1" s="5" t="s">
        <v>8398</v>
      </c>
      <c r="H1" s="5" t="s">
        <v>8399</v>
      </c>
    </row>
    <row r="2" spans="1:8" x14ac:dyDescent="0.3">
      <c r="A2" s="11" t="s">
        <v>8381</v>
      </c>
      <c r="B2">
        <f>COUNTIFS(Sheet1!$F$2:$F$4115, "successful",Sheet1!$D$2:$D$4115, "&lt;1000")</f>
        <v>322</v>
      </c>
      <c r="C2">
        <f>COUNTIFS(Sheet1!$F$2:$F$4115, "failed",Sheet1!$D$2:$D$4115, "&lt;1000")</f>
        <v>113</v>
      </c>
      <c r="D2">
        <f>COUNTIFS(Sheet1!$F$2:$F$4115, "canceled",Sheet1!$D$2:$D$4115, "&lt;1000")</f>
        <v>18</v>
      </c>
      <c r="E2">
        <f>SUM(B2+C2+D2)</f>
        <v>453</v>
      </c>
      <c r="F2" s="12">
        <f>(B2/E2)</f>
        <v>0.71081677704194257</v>
      </c>
      <c r="G2" s="12">
        <f>(C2/E2)</f>
        <v>0.24944812362030905</v>
      </c>
      <c r="H2" s="12">
        <f>(D2/E2)</f>
        <v>3.9735099337748346E-2</v>
      </c>
    </row>
    <row r="3" spans="1:8" x14ac:dyDescent="0.3">
      <c r="A3" s="11" t="s">
        <v>8382</v>
      </c>
      <c r="B3">
        <f>COUNTIFS(Sheet1!$F$2:$F$4115, "successful",Sheet1!$D$2:$D$4115, "&lt;=4999",Sheet1!$D$2:$D$4115, "&gt;=1000")</f>
        <v>932</v>
      </c>
      <c r="C3">
        <f>COUNTIFS(Sheet1!$F$2:$F$4115, "failed",Sheet1!$D$2:$D$4115, "&lt;=4999",Sheet1!$D$2:$D$4115, "&gt;=1000")</f>
        <v>420</v>
      </c>
      <c r="D3">
        <f>COUNTIFS(Sheet1!$F$2:$F$4115, "canceled",Sheet1!$D$2:$D$4115, "&lt;=4999",Sheet1!$D$2:$D$4115, "&gt;=1000")</f>
        <v>60</v>
      </c>
      <c r="E3">
        <f t="shared" ref="E3:E13" si="0">SUM(B3+C3+D3)</f>
        <v>1412</v>
      </c>
      <c r="F3" s="12">
        <f t="shared" ref="F3:F13" si="1">(B3/E3)</f>
        <v>0.66005665722379603</v>
      </c>
      <c r="G3" s="12">
        <f t="shared" ref="G3:G13" si="2">(C3/E3)</f>
        <v>0.29745042492917845</v>
      </c>
      <c r="H3" s="12">
        <f t="shared" ref="H3:H13" si="3">(D3/E3)</f>
        <v>4.2492917847025496E-2</v>
      </c>
    </row>
    <row r="4" spans="1:8" x14ac:dyDescent="0.3">
      <c r="A4" s="11" t="s">
        <v>8383</v>
      </c>
      <c r="B4">
        <f>COUNTIFS(Sheet1!$F$2:$F$4115, "successful",Sheet1!$D$2:$D$4115, "&lt;=9999",Sheet1!$D$2:$D$4115, "&gt;=5000")</f>
        <v>381</v>
      </c>
      <c r="C4">
        <f>COUNTIFS(Sheet1!$F$2:$F$4115, "failed",Sheet1!$D$2:$D$4115, "&lt;=9999",Sheet1!$D$2:$D$4115, "&gt;=5000")</f>
        <v>283</v>
      </c>
      <c r="D4">
        <f>COUNTIFS(Sheet1!$F$2:$F$4115, "canceled",Sheet1!$D$2:$D$4115, "&lt;=9999",Sheet1!$D$2:$D$4115, "&gt;=5000")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s="11" t="s">
        <v>8384</v>
      </c>
      <c r="B5">
        <f>COUNTIFS(Sheet1!$F$2:$F$4115, "successful",Sheet1!$D$2:$D$4115, "&lt;=14999",Sheet1!$D$2:$D$4115, "&gt;=10000")</f>
        <v>168</v>
      </c>
      <c r="C5">
        <f>COUNTIFS(Sheet1!$F$2:$F$4115, "failed",Sheet1!$D$2:$D$4115, "&lt;=14999",Sheet1!$D$2:$D$4115, "&gt;=10000")</f>
        <v>144</v>
      </c>
      <c r="D5">
        <f>COUNTIFS(Sheet1!$F$2:$F$4115, "canceled",Sheet1!$D$2:$D$4115, "&lt;=14999",Sheet1!$D$2:$D$4115, "&gt;=10000")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s="11" t="s">
        <v>8385</v>
      </c>
      <c r="B6">
        <f>COUNTIFS(Sheet1!$F$2:$F$4115, "successful",Sheet1!$D$2:$D$4115, "&lt;=19999",Sheet1!$D$2:$D$4115, "&gt;=15000")</f>
        <v>94</v>
      </c>
      <c r="C6">
        <f>COUNTIFS(Sheet1!$F$2:$F$4115, "failed",Sheet1!$D$2:$D$4115, "&lt;=19999",Sheet1!$D$2:$D$4115, "&gt;=15000")</f>
        <v>90</v>
      </c>
      <c r="D6">
        <f>COUNTIFS(Sheet1!$F$2:$F$4115, "canceled",Sheet1!$D$2:$D$4115, "&lt;=19999",Sheet1!$D$2:$D$4115, "&gt;=15000")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s="11" t="s">
        <v>8386</v>
      </c>
      <c r="B7">
        <f>COUNTIFS(Sheet1!$F$2:$F$4115, "successful",Sheet1!$D$2:$D$4115, "&lt;=24999",Sheet1!$D$2:$D$4115, "&gt;=20000")</f>
        <v>62</v>
      </c>
      <c r="C7">
        <f>COUNTIFS(Sheet1!$F$2:$F$4115, "failed",Sheet1!$D$2:$D$4115, "&lt;=24999",Sheet1!$D$2:$D$4115, "&gt;=20000")</f>
        <v>72</v>
      </c>
      <c r="D7">
        <f>COUNTIFS(Sheet1!$F$2:$F$4115, "canceled",Sheet1!$D$2:$D$4115, "&lt;=24999",Sheet1!$D$2:$D$4115, "&gt;=20000")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s="11" t="s">
        <v>8387</v>
      </c>
      <c r="B8">
        <f>COUNTIFS(Sheet1!$F$2:$F$4115, "successful",Sheet1!$D$2:$D$4115, "&lt;=29999",Sheet1!$D$2:$D$4115, "&gt;=25000")</f>
        <v>55</v>
      </c>
      <c r="C8">
        <f>COUNTIFS(Sheet1!$F$2:$F$4115, "failed",Sheet1!$D$2:$D$4115, "&lt;=29999",Sheet1!$D$2:$D$4115, "&gt;=25000")</f>
        <v>64</v>
      </c>
      <c r="D8">
        <f>COUNTIFS(Sheet1!$F$2:$F$4115, "canceled",Sheet1!$D$2:$D$4115, "&lt;=29999",Sheet1!$D$2:$D$4115, "&gt;=25000")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s="11" t="s">
        <v>8388</v>
      </c>
      <c r="B9">
        <f>COUNTIFS(Sheet1!$F$2:$F$4115, "successful",Sheet1!$D$2:$D$4115, "&lt;=34999",Sheet1!$D$2:$D$4115, "&gt;=30000")</f>
        <v>32</v>
      </c>
      <c r="C9">
        <f>COUNTIFS(Sheet1!$F$2:$F$4115, "failed",Sheet1!$D$2:$D$4115, "&lt;=34999",Sheet1!$D$2:$D$4115, "&gt;=30000")</f>
        <v>37</v>
      </c>
      <c r="D9">
        <f>COUNTIFS(Sheet1!$F$2:$F$4115, "canceled",Sheet1!$D$2:$D$4115, "&lt;=34999",Sheet1!$D$2:$D$4115, "&gt;=30000")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s="11" t="s">
        <v>8389</v>
      </c>
      <c r="B10">
        <f>COUNTIFS(Sheet1!$F$2:$F$4115, "successful",Sheet1!$D$2:$D$4115, "&lt;=39999",Sheet1!$D$2:$D$4115, "&gt;=35000")</f>
        <v>26</v>
      </c>
      <c r="C10">
        <f>COUNTIFS(Sheet1!$F$2:$F$4115, "failed",Sheet1!$D$2:$D$4115, "&lt;=39999",Sheet1!$D$2:$D$4115, "&gt;=35000")</f>
        <v>22</v>
      </c>
      <c r="D10">
        <f>COUNTIFS(Sheet1!$F$2:$F$4115, "canceled",Sheet1!$D$2:$D$4115, "&lt;=39999",Sheet1!$D$2:$D$4115, "&gt;=35000")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s="11" t="s">
        <v>8390</v>
      </c>
      <c r="B11">
        <f>COUNTIFS(Sheet1!$F$2:$F$4115, "successful",Sheet1!$D$2:$D$4115, "&lt;=44999",Sheet1!$D$2:$D$4115, "&gt;=40000")</f>
        <v>21</v>
      </c>
      <c r="C11">
        <f>COUNTIFS(Sheet1!$F$2:$F$4115, "failed",Sheet1!$D$2:$D$4115, "&lt;=44999",Sheet1!$D$2:$D$4115, "&gt;=40000")</f>
        <v>16</v>
      </c>
      <c r="D11">
        <f>COUNTIFS(Sheet1!$F$2:$F$4115, "canceled",Sheet1!$D$2:$D$4115, "&lt;=44999",Sheet1!$D$2:$D$4115, "&gt;=40000")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s="11" t="s">
        <v>8391</v>
      </c>
      <c r="B12">
        <f>COUNTIFS(Sheet1!$F$2:$F$4115, "successful",Sheet1!$D$2:$D$4115, "&lt;=49999",Sheet1!$D$2:$D$4115, "&gt;=45000")</f>
        <v>6</v>
      </c>
      <c r="C12">
        <f>COUNTIFS(Sheet1!$F$2:$F$4115, "failed",Sheet1!$D$2:$D$4115, "&lt;=49999",Sheet1!$D$2:$D$4115, "&gt;=45000")</f>
        <v>11</v>
      </c>
      <c r="D12">
        <f>COUNTIFS(Sheet1!$F$2:$F$4115, "canceled",Sheet1!$D$2:$D$4115, "&lt;=49999",Sheet1!$D$2:$D$4115, "&gt;=45000")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ht="26.4" x14ac:dyDescent="0.3">
      <c r="A13" s="11" t="s">
        <v>8392</v>
      </c>
      <c r="B13">
        <f>COUNTIFS(Sheet1!$F$2:$F$4115, "successful",Sheet1!$D$2:$D$4115, "&gt;=50000")</f>
        <v>86</v>
      </c>
      <c r="C13">
        <f>COUNTIFS(Sheet1!$F$2:$F$4115, "failed",Sheet1!$D$2:$D$4115, "&gt;=50000")</f>
        <v>258</v>
      </c>
      <c r="D13">
        <f>COUNTIFS(Sheet1!$F$2:$F$4115, "canceled",Sheet1!$D$2:$D$4115, 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autoFilter ref="A1:H13" xr:uid="{08CF930D-552C-4B12-84BD-1BA0EBC4B533}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F3E2E-1236-4659-B61F-FDB663487AF4}">
  <dimension ref="A1:N2186"/>
  <sheetViews>
    <sheetView workbookViewId="0">
      <selection activeCell="H4" sqref="H4"/>
    </sheetView>
  </sheetViews>
  <sheetFormatPr defaultRowHeight="14.4" x14ac:dyDescent="0.3"/>
  <cols>
    <col min="2" max="2" width="13.44140625" bestFit="1" customWidth="1"/>
    <col min="3" max="3" width="7.44140625" bestFit="1" customWidth="1"/>
    <col min="5" max="5" width="13.44140625" bestFit="1" customWidth="1"/>
    <col min="12" max="12" width="9.44140625" bestFit="1" customWidth="1"/>
    <col min="14" max="14" width="16.88671875" bestFit="1" customWidth="1"/>
  </cols>
  <sheetData>
    <row r="1" spans="1:14" x14ac:dyDescent="0.3">
      <c r="A1" s="5" t="s">
        <v>8400</v>
      </c>
      <c r="B1" s="5" t="s">
        <v>8262</v>
      </c>
      <c r="C1" s="5"/>
      <c r="D1" s="5" t="s">
        <v>8400</v>
      </c>
      <c r="E1" s="5" t="s">
        <v>8262</v>
      </c>
      <c r="G1" s="5" t="s">
        <v>8400</v>
      </c>
      <c r="H1" s="5" t="s">
        <v>8407</v>
      </c>
      <c r="I1" s="5" t="s">
        <v>8401</v>
      </c>
      <c r="J1" s="5" t="s">
        <v>8402</v>
      </c>
      <c r="K1" s="5" t="s">
        <v>8403</v>
      </c>
      <c r="L1" s="5" t="s">
        <v>8404</v>
      </c>
      <c r="M1" s="5" t="s">
        <v>8405</v>
      </c>
      <c r="N1" s="5" t="s">
        <v>8406</v>
      </c>
    </row>
    <row r="2" spans="1:14" x14ac:dyDescent="0.3">
      <c r="A2" t="s">
        <v>8219</v>
      </c>
      <c r="B2">
        <v>182</v>
      </c>
      <c r="D2" t="s">
        <v>8221</v>
      </c>
      <c r="E2">
        <v>0</v>
      </c>
      <c r="G2" t="s">
        <v>8219</v>
      </c>
      <c r="H2">
        <f>COUNT(B2:C2186)</f>
        <v>2185</v>
      </c>
      <c r="I2">
        <f>AVERAGE(B2:B2186)</f>
        <v>194.42517162471395</v>
      </c>
      <c r="J2">
        <f>MEDIAN(B2:B2186)</f>
        <v>62</v>
      </c>
      <c r="K2">
        <f>MIN(B2:B2186)</f>
        <v>1</v>
      </c>
      <c r="L2">
        <f>MAX(B2:B2186)</f>
        <v>26457</v>
      </c>
      <c r="M2">
        <f>VAR(B2:B2186)</f>
        <v>713167.37912800396</v>
      </c>
      <c r="N2">
        <f>_xlfn.STDEV.P(B2:B2186)</f>
        <v>844.29910975602149</v>
      </c>
    </row>
    <row r="3" spans="1:14" x14ac:dyDescent="0.3">
      <c r="A3" t="s">
        <v>8219</v>
      </c>
      <c r="B3">
        <v>79</v>
      </c>
      <c r="D3" t="s">
        <v>8221</v>
      </c>
      <c r="E3">
        <v>1</v>
      </c>
      <c r="G3" t="s">
        <v>8221</v>
      </c>
      <c r="H3">
        <f>COUNT(E2:E1531)</f>
        <v>1530</v>
      </c>
      <c r="I3">
        <f>AVERAGE(E2:E1531)</f>
        <v>17.709803921568628</v>
      </c>
      <c r="J3">
        <f>MEDIAN(E2:E1531)</f>
        <v>4</v>
      </c>
      <c r="K3">
        <f>MIN(E2:E1531)</f>
        <v>0</v>
      </c>
      <c r="L3">
        <f>MAX(E2:E1531)</f>
        <v>1293</v>
      </c>
      <c r="M3">
        <f>VAR(E2:E1531)</f>
        <v>3775.6894394644714</v>
      </c>
      <c r="N3">
        <f>_xlfn.STDEV.P(E2:E1531)</f>
        <v>61.426555076684906</v>
      </c>
    </row>
    <row r="4" spans="1:14" x14ac:dyDescent="0.3">
      <c r="A4" t="s">
        <v>8219</v>
      </c>
      <c r="B4">
        <v>35</v>
      </c>
      <c r="D4" t="s">
        <v>8221</v>
      </c>
      <c r="E4">
        <v>10</v>
      </c>
    </row>
    <row r="5" spans="1:14" x14ac:dyDescent="0.3">
      <c r="A5" t="s">
        <v>8219</v>
      </c>
      <c r="B5">
        <v>150</v>
      </c>
      <c r="D5" t="s">
        <v>8221</v>
      </c>
      <c r="E5">
        <v>0</v>
      </c>
    </row>
    <row r="6" spans="1:14" x14ac:dyDescent="0.3">
      <c r="A6" t="s">
        <v>8219</v>
      </c>
      <c r="B6">
        <v>284</v>
      </c>
      <c r="D6" t="s">
        <v>8221</v>
      </c>
      <c r="E6">
        <v>7</v>
      </c>
    </row>
    <row r="7" spans="1:14" x14ac:dyDescent="0.3">
      <c r="A7" t="s">
        <v>8219</v>
      </c>
      <c r="B7">
        <v>47</v>
      </c>
      <c r="D7" t="s">
        <v>8221</v>
      </c>
      <c r="E7">
        <v>0</v>
      </c>
    </row>
    <row r="8" spans="1:14" x14ac:dyDescent="0.3">
      <c r="A8" t="s">
        <v>8219</v>
      </c>
      <c r="B8">
        <v>58</v>
      </c>
      <c r="D8" t="s">
        <v>8221</v>
      </c>
      <c r="E8">
        <v>1</v>
      </c>
    </row>
    <row r="9" spans="1:14" x14ac:dyDescent="0.3">
      <c r="A9" t="s">
        <v>8219</v>
      </c>
      <c r="B9">
        <v>57</v>
      </c>
      <c r="D9" t="s">
        <v>8221</v>
      </c>
      <c r="E9">
        <v>2</v>
      </c>
    </row>
    <row r="10" spans="1:14" x14ac:dyDescent="0.3">
      <c r="A10" t="s">
        <v>8219</v>
      </c>
      <c r="B10">
        <v>12</v>
      </c>
      <c r="D10" t="s">
        <v>8221</v>
      </c>
      <c r="E10">
        <v>3</v>
      </c>
    </row>
    <row r="11" spans="1:14" x14ac:dyDescent="0.3">
      <c r="A11" t="s">
        <v>8219</v>
      </c>
      <c r="B11">
        <v>20</v>
      </c>
      <c r="D11" t="s">
        <v>8221</v>
      </c>
      <c r="E11">
        <v>10</v>
      </c>
    </row>
    <row r="12" spans="1:14" x14ac:dyDescent="0.3">
      <c r="A12" t="s">
        <v>8219</v>
      </c>
      <c r="B12">
        <v>19</v>
      </c>
      <c r="D12" t="s">
        <v>8221</v>
      </c>
      <c r="E12">
        <v>10</v>
      </c>
    </row>
    <row r="13" spans="1:14" x14ac:dyDescent="0.3">
      <c r="A13" t="s">
        <v>8219</v>
      </c>
      <c r="B13">
        <v>75</v>
      </c>
      <c r="D13" t="s">
        <v>8221</v>
      </c>
      <c r="E13">
        <v>1</v>
      </c>
    </row>
    <row r="14" spans="1:14" x14ac:dyDescent="0.3">
      <c r="A14" t="s">
        <v>8219</v>
      </c>
      <c r="B14">
        <v>827</v>
      </c>
      <c r="D14" t="s">
        <v>8221</v>
      </c>
      <c r="E14">
        <v>0</v>
      </c>
    </row>
    <row r="15" spans="1:14" x14ac:dyDescent="0.3">
      <c r="A15" t="s">
        <v>8219</v>
      </c>
      <c r="B15">
        <v>51</v>
      </c>
      <c r="D15" t="s">
        <v>8221</v>
      </c>
      <c r="E15">
        <v>0</v>
      </c>
    </row>
    <row r="16" spans="1:14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D2:D1531">
    <cfRule type="containsText" dxfId="11" priority="1" operator="containsText" text="live">
      <formula>NOT(ISERROR(SEARCH("live",D2)))</formula>
    </cfRule>
    <cfRule type="containsText" dxfId="10" priority="2" operator="containsText" text="canceled">
      <formula>NOT(ISERROR(SEARCH("canceled",D2)))</formula>
    </cfRule>
    <cfRule type="containsText" dxfId="9" priority="3" operator="containsText" text="failed">
      <formula>NOT(ISERROR(SEARCH("failed",D2)))</formula>
    </cfRule>
    <cfRule type="containsText" dxfId="8" priority="4" operator="containsText" text="successful">
      <formula>NOT(ISERROR(SEARCH("successful",D2)))</formula>
    </cfRule>
  </conditionalFormatting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Jerome Olsson</cp:lastModifiedBy>
  <dcterms:created xsi:type="dcterms:W3CDTF">2017-04-20T15:17:24Z</dcterms:created>
  <dcterms:modified xsi:type="dcterms:W3CDTF">2021-06-26T00:13:25Z</dcterms:modified>
</cp:coreProperties>
</file>