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ols\Repos\csci-221\doc-src\templates\"/>
    </mc:Choice>
  </mc:AlternateContent>
  <bookViews>
    <workbookView xWindow="0" yWindow="0" windowWidth="23040" windowHeight="9090" activeTab="1" xr2:uid="{00000000-000D-0000-FFFF-FFFF00000000}"/>
  </bookViews>
  <sheets>
    <sheet name="Lab-12-Cost-Benefit" sheetId="1" r:id="rId1"/>
    <sheet name="Main-CBA" sheetId="9" r:id="rId2"/>
    <sheet name="Alt1-CBA" sheetId="4" r:id="rId3"/>
    <sheet name="Alt1-CBAFull" sheetId="7" r:id="rId4"/>
  </sheets>
  <calcPr calcId="171027"/>
</workbook>
</file>

<file path=xl/calcChain.xml><?xml version="1.0" encoding="utf-8"?>
<calcChain xmlns="http://schemas.openxmlformats.org/spreadsheetml/2006/main">
  <c r="L14" i="9" l="1"/>
  <c r="H17" i="9" l="1"/>
  <c r="C6" i="9" s="1"/>
  <c r="P5" i="9" s="1"/>
  <c r="C17" i="9"/>
  <c r="H16" i="9"/>
  <c r="G16" i="9"/>
  <c r="D16" i="9"/>
  <c r="D17" i="9" s="1"/>
  <c r="D18" i="9" s="1"/>
  <c r="L15" i="9"/>
  <c r="L16" i="9" s="1"/>
  <c r="O3" i="9"/>
  <c r="H17" i="7"/>
  <c r="C6" i="7" s="1"/>
  <c r="P5" i="7" s="1"/>
  <c r="D17" i="7"/>
  <c r="C17" i="7"/>
  <c r="D18" i="7" s="1"/>
  <c r="H16" i="7"/>
  <c r="G16" i="7"/>
  <c r="D16" i="7"/>
  <c r="L14" i="7"/>
  <c r="L15" i="7" s="1"/>
  <c r="L16" i="7" s="1"/>
  <c r="O3" i="7"/>
  <c r="E5" i="4"/>
  <c r="F5" i="4"/>
  <c r="G5" i="4"/>
  <c r="H5" i="4"/>
  <c r="I5" i="4"/>
  <c r="J5" i="4"/>
  <c r="K5" i="4"/>
  <c r="Q4" i="4"/>
  <c r="D5" i="4"/>
  <c r="E6" i="4"/>
  <c r="F6" i="4"/>
  <c r="G6" i="4"/>
  <c r="H6" i="4"/>
  <c r="I6" i="4"/>
  <c r="J6" i="4"/>
  <c r="K6" i="4"/>
  <c r="D6" i="4"/>
  <c r="C6" i="4"/>
  <c r="L14" i="4"/>
  <c r="L15" i="4" s="1"/>
  <c r="L16" i="4" s="1"/>
  <c r="G16" i="4"/>
  <c r="H17" i="4" s="1"/>
  <c r="H16" i="4"/>
  <c r="K6" i="9" l="1"/>
  <c r="J6" i="9"/>
  <c r="I6" i="9"/>
  <c r="H6" i="9"/>
  <c r="G6" i="9"/>
  <c r="F6" i="9"/>
  <c r="E6" i="9"/>
  <c r="R5" i="9" s="1"/>
  <c r="S5" i="9" s="1"/>
  <c r="T5" i="9" s="1"/>
  <c r="U5" i="9" s="1"/>
  <c r="V5" i="9" s="1"/>
  <c r="W5" i="9" s="1"/>
  <c r="X5" i="9" s="1"/>
  <c r="D6" i="9"/>
  <c r="D5" i="9"/>
  <c r="K5" i="9"/>
  <c r="H5" i="9"/>
  <c r="J5" i="9"/>
  <c r="I5" i="9"/>
  <c r="G5" i="9"/>
  <c r="F5" i="9"/>
  <c r="E5" i="9"/>
  <c r="R4" i="9" s="1"/>
  <c r="H6" i="7"/>
  <c r="J6" i="7"/>
  <c r="I6" i="7"/>
  <c r="G6" i="7"/>
  <c r="F6" i="7"/>
  <c r="E6" i="7"/>
  <c r="D6" i="7"/>
  <c r="R5" i="7" s="1"/>
  <c r="S5" i="7" s="1"/>
  <c r="K6" i="7"/>
  <c r="J5" i="7"/>
  <c r="I5" i="7"/>
  <c r="K5" i="7"/>
  <c r="H5" i="7"/>
  <c r="G5" i="7"/>
  <c r="F5" i="7"/>
  <c r="E5" i="7"/>
  <c r="D5" i="7"/>
  <c r="R4" i="7" s="1"/>
  <c r="S4" i="7" s="1"/>
  <c r="T4" i="7" s="1"/>
  <c r="U4" i="7" s="1"/>
  <c r="V4" i="7" s="1"/>
  <c r="W4" i="7" s="1"/>
  <c r="X4" i="7" s="1"/>
  <c r="D16" i="4"/>
  <c r="D17" i="4" s="1"/>
  <c r="C17" i="4"/>
  <c r="P5" i="4"/>
  <c r="Q5" i="4" s="1"/>
  <c r="R5" i="4" s="1"/>
  <c r="S5" i="4" s="1"/>
  <c r="T5" i="4" s="1"/>
  <c r="U5" i="4" s="1"/>
  <c r="V5" i="4" s="1"/>
  <c r="W5" i="4" s="1"/>
  <c r="X5" i="4" s="1"/>
  <c r="V3" i="4"/>
  <c r="U3" i="4"/>
  <c r="T3" i="4"/>
  <c r="O3" i="4"/>
  <c r="S4" i="9" l="1"/>
  <c r="T4" i="9" s="1"/>
  <c r="U4" i="9" s="1"/>
  <c r="V4" i="9" s="1"/>
  <c r="W4" i="9" s="1"/>
  <c r="X4" i="9" s="1"/>
  <c r="T5" i="7"/>
  <c r="U5" i="7" s="1"/>
  <c r="V5" i="7" s="1"/>
  <c r="W5" i="7" s="1"/>
  <c r="X5" i="7" s="1"/>
  <c r="D18" i="4"/>
  <c r="R4" i="4" l="1"/>
  <c r="S4" i="4" l="1"/>
  <c r="T4" i="4" s="1"/>
  <c r="U4" i="4" s="1"/>
  <c r="V4" i="4" s="1"/>
  <c r="W4" i="4" s="1"/>
  <c r="X4" i="4" s="1"/>
  <c r="X7" i="1"/>
  <c r="X6" i="1"/>
  <c r="X8" i="1" s="1"/>
  <c r="X9" i="1" s="1"/>
  <c r="W6" i="1"/>
  <c r="W8" i="1" s="1"/>
  <c r="W9" i="1" s="1"/>
  <c r="X11" i="1" s="1"/>
  <c r="M5" i="1"/>
  <c r="N3" i="1"/>
  <c r="O3" i="1"/>
  <c r="P3" i="1"/>
  <c r="Q3" i="1"/>
  <c r="R3" i="1"/>
  <c r="S3" i="1"/>
  <c r="M3" i="1"/>
  <c r="E4" i="1" l="1"/>
  <c r="F4" i="1"/>
  <c r="G4" i="1"/>
  <c r="H4" i="1"/>
  <c r="I4" i="1"/>
  <c r="D4" i="1"/>
  <c r="C4" i="1"/>
  <c r="N5" i="1" l="1"/>
  <c r="O5" i="1" s="1"/>
  <c r="P5" i="1" s="1"/>
  <c r="Q5" i="1" s="1"/>
  <c r="R5" i="1" s="1"/>
  <c r="S5" i="1" s="1"/>
  <c r="N4" i="1"/>
  <c r="O4" i="1" s="1"/>
  <c r="P4" i="1" s="1"/>
  <c r="Q4" i="1" s="1"/>
  <c r="R4" i="1" s="1"/>
  <c r="S4" i="1" s="1"/>
</calcChain>
</file>

<file path=xl/sharedStrings.xml><?xml version="1.0" encoding="utf-8"?>
<sst xmlns="http://schemas.openxmlformats.org/spreadsheetml/2006/main" count="112" uniqueCount="35">
  <si>
    <t>Benefits</t>
  </si>
  <si>
    <t>Costs</t>
  </si>
  <si>
    <t>Estimated Benefits and Cost of a New System</t>
  </si>
  <si>
    <t>Jamie</t>
  </si>
  <si>
    <t>Mth 0</t>
  </si>
  <si>
    <t>Mth 1</t>
  </si>
  <si>
    <t>Mth 2</t>
  </si>
  <si>
    <t>Mt 3</t>
  </si>
  <si>
    <t>Mtn 4</t>
  </si>
  <si>
    <t>Mth 5</t>
  </si>
  <si>
    <t>Mth 6</t>
  </si>
  <si>
    <t>Mth 7</t>
  </si>
  <si>
    <t>Employee Beefit</t>
  </si>
  <si>
    <t>Denise</t>
  </si>
  <si>
    <t>Employee</t>
  </si>
  <si>
    <t>Salary</t>
  </si>
  <si>
    <t xml:space="preserve">Hourly </t>
  </si>
  <si>
    <t># of HRS</t>
  </si>
  <si>
    <t>Yr-Benefit</t>
  </si>
  <si>
    <t>ByMonth</t>
  </si>
  <si>
    <t>Grand Total</t>
  </si>
  <si>
    <t>Brea Even Point</t>
  </si>
  <si>
    <t>(Cumulative Values)</t>
  </si>
  <si>
    <t>Cost / Benefit Analysis</t>
  </si>
  <si>
    <t>Month</t>
  </si>
  <si>
    <t>Estimated Benefits and Cost of a Java Desktop Application</t>
  </si>
  <si>
    <t>Developer Costs</t>
  </si>
  <si>
    <t>Employee Benefit</t>
  </si>
  <si>
    <t>App</t>
  </si>
  <si>
    <t>DB</t>
  </si>
  <si>
    <t>Hourly</t>
  </si>
  <si>
    <t>Dev Total</t>
  </si>
  <si>
    <t>Sustaining Costs</t>
  </si>
  <si>
    <t>Annual Dev Total</t>
  </si>
  <si>
    <t>Estimated Benefits and Costs of WebAPI Proposal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</si>
</sst>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1"/>
      <color theme="1"/>
      <name val="sans-serif"/>
    </font>
    <font>
      <b/>
      <sz val="16"/>
      <color theme="1"/>
      <name val="sans-serif"/>
    </font>
    <font>
      <b/>
      <sz val="14"/>
      <color rgb="FFC00000"/>
      <name val="sans-serif"/>
    </font>
    <font>
      <b/>
      <sz val="11"/>
      <color theme="1"/>
      <name val="sans-serif"/>
    </font>
    <font>
      <sz val="14"/>
      <color theme="1"/>
      <name val="sans-serif"/>
    </font>
    <font>
      <sz val="11"/>
      <name val="sans-serif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4">
    <xf numFmtId="0" fontId="0" fillId="0" borderId="0" xfId="0"/>
    <xf numFmtId="0" fontId="2" fillId="0" borderId="0" xfId="0" applyFont="1"/>
    <xf numFmtId="0" fontId="0" fillId="0" borderId="0" xfId="0" applyFill="1" applyBorder="1"/>
    <xf numFmtId="44" fontId="0" fillId="0" borderId="0" xfId="1" applyFont="1" applyFill="1" applyBorder="1"/>
    <xf numFmtId="0" fontId="4" fillId="0" borderId="1" xfId="0" applyFont="1" applyFill="1" applyBorder="1"/>
    <xf numFmtId="0" fontId="0" fillId="0" borderId="4" xfId="0" applyFill="1" applyBorder="1"/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0" fontId="2" fillId="2" borderId="4" xfId="0" applyFont="1" applyFill="1" applyBorder="1"/>
    <xf numFmtId="0" fontId="2" fillId="2" borderId="0" xfId="0" applyFont="1" applyFill="1" applyBorder="1"/>
    <xf numFmtId="0" fontId="2" fillId="3" borderId="4" xfId="0" applyFont="1" applyFill="1" applyBorder="1"/>
    <xf numFmtId="0" fontId="2" fillId="3" borderId="0" xfId="0" applyFont="1" applyFill="1" applyBorder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0" fillId="0" borderId="9" xfId="0" applyBorder="1"/>
    <xf numFmtId="0" fontId="0" fillId="0" borderId="9" xfId="0" applyBorder="1" applyAlignment="1">
      <alignment horizontal="center"/>
    </xf>
    <xf numFmtId="2" fontId="0" fillId="0" borderId="9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Alignment="1">
      <alignment horizontal="right"/>
    </xf>
    <xf numFmtId="1" fontId="2" fillId="2" borderId="0" xfId="0" applyNumberFormat="1" applyFont="1" applyFill="1" applyBorder="1"/>
    <xf numFmtId="0" fontId="0" fillId="4" borderId="1" xfId="0" applyFill="1" applyBorder="1"/>
    <xf numFmtId="0" fontId="3" fillId="4" borderId="2" xfId="0" applyFont="1" applyFill="1" applyBorder="1"/>
    <xf numFmtId="0" fontId="0" fillId="4" borderId="2" xfId="0" applyFill="1" applyBorder="1"/>
    <xf numFmtId="0" fontId="5" fillId="4" borderId="2" xfId="0" applyFont="1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1" fontId="0" fillId="4" borderId="0" xfId="0" applyNumberFormat="1" applyFill="1" applyBorder="1" applyAlignment="1">
      <alignment horizontal="center"/>
    </xf>
    <xf numFmtId="1" fontId="0" fillId="4" borderId="5" xfId="0" applyNumberFormat="1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0" borderId="0" xfId="0" applyBorder="1"/>
    <xf numFmtId="0" fontId="0" fillId="0" borderId="0" xfId="0" applyFill="1" applyBorder="1" applyAlignment="1">
      <alignment horizontal="left"/>
    </xf>
    <xf numFmtId="0" fontId="6" fillId="4" borderId="0" xfId="0" applyFont="1" applyFill="1" applyBorder="1"/>
    <xf numFmtId="0" fontId="6" fillId="4" borderId="0" xfId="0" applyFont="1" applyFill="1"/>
    <xf numFmtId="0" fontId="6" fillId="0" borderId="0" xfId="0" applyFont="1"/>
    <xf numFmtId="0" fontId="6" fillId="4" borderId="15" xfId="0" applyFont="1" applyFill="1" applyBorder="1"/>
    <xf numFmtId="0" fontId="7" fillId="4" borderId="16" xfId="0" applyFont="1" applyFill="1" applyBorder="1"/>
    <xf numFmtId="0" fontId="6" fillId="4" borderId="16" xfId="0" applyFont="1" applyFill="1" applyBorder="1"/>
    <xf numFmtId="0" fontId="8" fillId="4" borderId="16" xfId="0" applyFont="1" applyFill="1" applyBorder="1"/>
    <xf numFmtId="0" fontId="6" fillId="4" borderId="17" xfId="0" applyFont="1" applyFill="1" applyBorder="1"/>
    <xf numFmtId="0" fontId="6" fillId="4" borderId="18" xfId="0" applyFont="1" applyFill="1" applyBorder="1"/>
    <xf numFmtId="0" fontId="6" fillId="4" borderId="0" xfId="0" applyFont="1" applyFill="1" applyBorder="1" applyAlignment="1">
      <alignment horizontal="center"/>
    </xf>
    <xf numFmtId="1" fontId="6" fillId="4" borderId="0" xfId="0" applyNumberFormat="1" applyFont="1" applyFill="1" applyBorder="1" applyAlignment="1">
      <alignment horizontal="center"/>
    </xf>
    <xf numFmtId="0" fontId="6" fillId="4" borderId="19" xfId="0" applyFont="1" applyFill="1" applyBorder="1"/>
    <xf numFmtId="0" fontId="6" fillId="0" borderId="9" xfId="0" applyFont="1" applyBorder="1"/>
    <xf numFmtId="0" fontId="6" fillId="0" borderId="9" xfId="0" applyFont="1" applyBorder="1" applyAlignment="1">
      <alignment horizontal="center"/>
    </xf>
    <xf numFmtId="2" fontId="6" fillId="0" borderId="9" xfId="0" applyNumberFormat="1" applyFont="1" applyBorder="1" applyAlignment="1">
      <alignment horizontal="center"/>
    </xf>
    <xf numFmtId="0" fontId="6" fillId="4" borderId="20" xfId="0" applyFont="1" applyFill="1" applyBorder="1"/>
    <xf numFmtId="0" fontId="6" fillId="4" borderId="11" xfId="0" applyFont="1" applyFill="1" applyBorder="1"/>
    <xf numFmtId="0" fontId="6" fillId="4" borderId="12" xfId="0" applyFont="1" applyFill="1" applyBorder="1"/>
    <xf numFmtId="0" fontId="6" fillId="5" borderId="9" xfId="0" applyFont="1" applyFill="1" applyBorder="1" applyAlignment="1">
      <alignment horizontal="right" indent="1"/>
    </xf>
    <xf numFmtId="0" fontId="6" fillId="5" borderId="9" xfId="0" applyFont="1" applyFill="1" applyBorder="1" applyAlignment="1">
      <alignment horizontal="center"/>
    </xf>
    <xf numFmtId="1" fontId="6" fillId="5" borderId="9" xfId="0" applyNumberFormat="1" applyFont="1" applyFill="1" applyBorder="1" applyAlignment="1">
      <alignment horizontal="center"/>
    </xf>
    <xf numFmtId="0" fontId="6" fillId="4" borderId="9" xfId="0" applyFont="1" applyFill="1" applyBorder="1" applyAlignment="1">
      <alignment horizontal="right" indent="1"/>
    </xf>
    <xf numFmtId="0" fontId="11" fillId="4" borderId="0" xfId="0" applyFont="1" applyFill="1" applyBorder="1" applyAlignment="1">
      <alignment horizontal="center"/>
    </xf>
    <xf numFmtId="0" fontId="11" fillId="4" borderId="21" xfId="0" applyFont="1" applyFill="1" applyBorder="1" applyAlignment="1">
      <alignment horizontal="right" indent="1"/>
    </xf>
    <xf numFmtId="0" fontId="11" fillId="4" borderId="21" xfId="0" applyFont="1" applyFill="1" applyBorder="1" applyAlignment="1">
      <alignment horizontal="center"/>
    </xf>
    <xf numFmtId="1" fontId="6" fillId="0" borderId="9" xfId="0" applyNumberFormat="1" applyFont="1" applyBorder="1" applyAlignment="1">
      <alignment horizontal="center"/>
    </xf>
    <xf numFmtId="1" fontId="6" fillId="4" borderId="9" xfId="0" applyNumberFormat="1" applyFont="1" applyFill="1" applyBorder="1" applyAlignment="1">
      <alignment horizontal="center"/>
    </xf>
    <xf numFmtId="0" fontId="6" fillId="0" borderId="9" xfId="0" applyFont="1" applyBorder="1" applyAlignment="1">
      <alignment horizontal="center" vertical="center"/>
    </xf>
    <xf numFmtId="1" fontId="6" fillId="0" borderId="9" xfId="0" applyNumberFormat="1" applyFont="1" applyBorder="1" applyAlignment="1">
      <alignment horizontal="center" vertical="center"/>
    </xf>
    <xf numFmtId="0" fontId="6" fillId="5" borderId="9" xfId="0" applyFont="1" applyFill="1" applyBorder="1"/>
    <xf numFmtId="2" fontId="6" fillId="5" borderId="9" xfId="0" applyNumberFormat="1" applyFont="1" applyFill="1" applyBorder="1" applyAlignment="1">
      <alignment horizontal="center"/>
    </xf>
    <xf numFmtId="2" fontId="6" fillId="5" borderId="9" xfId="0" applyNumberFormat="1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1" fontId="6" fillId="4" borderId="18" xfId="0" applyNumberFormat="1" applyFont="1" applyFill="1" applyBorder="1" applyAlignment="1">
      <alignment horizontal="center"/>
    </xf>
    <xf numFmtId="0" fontId="6" fillId="4" borderId="18" xfId="0" applyFont="1" applyFill="1" applyBorder="1" applyAlignment="1">
      <alignment horizontal="center"/>
    </xf>
    <xf numFmtId="1" fontId="6" fillId="4" borderId="0" xfId="0" applyNumberFormat="1" applyFont="1" applyFill="1" applyAlignment="1">
      <alignment horizontal="center" vertical="center"/>
    </xf>
    <xf numFmtId="1" fontId="6" fillId="4" borderId="0" xfId="0" applyNumberFormat="1" applyFont="1" applyFill="1" applyBorder="1" applyAlignment="1">
      <alignment horizontal="center" vertical="center"/>
    </xf>
    <xf numFmtId="0" fontId="6" fillId="0" borderId="9" xfId="0" applyFont="1" applyBorder="1" applyAlignment="1">
      <alignment vertical="center"/>
    </xf>
    <xf numFmtId="1" fontId="6" fillId="5" borderId="9" xfId="0" applyNumberFormat="1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0" fillId="6" borderId="10" xfId="0" applyFont="1" applyFill="1" applyBorder="1" applyAlignment="1">
      <alignment horizontal="center"/>
    </xf>
    <xf numFmtId="0" fontId="10" fillId="6" borderId="13" xfId="0" applyFont="1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9" fillId="6" borderId="9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9" fillId="6" borderId="10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 vertical="center"/>
    </xf>
    <xf numFmtId="0" fontId="9" fillId="6" borderId="14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Cost / Benefit Analysis</a:t>
            </a:r>
          </a:p>
          <a:p>
            <a:pPr>
              <a:defRPr/>
            </a:pPr>
            <a:r>
              <a:rPr lang="en-US" sz="1400" baseline="0"/>
              <a:t>Break Even Point</a:t>
            </a:r>
            <a:endParaRPr lang="en-US"/>
          </a:p>
        </c:rich>
      </c:tx>
      <c:layout>
        <c:manualLayout>
          <c:xMode val="edge"/>
          <c:yMode val="edge"/>
          <c:x val="0.17941858580665351"/>
          <c:y val="7.5499152275147252E-2"/>
        </c:manualLayout>
      </c:layout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'Lab-12-Cost-Benefit'!$L$4</c:f>
              <c:strCache>
                <c:ptCount val="1"/>
                <c:pt idx="0">
                  <c:v>Benefits</c:v>
                </c:pt>
              </c:strCache>
            </c:strRef>
          </c:tx>
          <c:marker>
            <c:symbol val="none"/>
          </c:marker>
          <c:cat>
            <c:strRef>
              <c:f>'Lab-12-Cost-Benefit'!$M$3:$S$3</c:f>
              <c:strCache>
                <c:ptCount val="7"/>
                <c:pt idx="0">
                  <c:v>Mth 0</c:v>
                </c:pt>
                <c:pt idx="1">
                  <c:v>Mth 1</c:v>
                </c:pt>
                <c:pt idx="2">
                  <c:v>Mth 2</c:v>
                </c:pt>
                <c:pt idx="3">
                  <c:v>Mt 3</c:v>
                </c:pt>
                <c:pt idx="4">
                  <c:v>Mtn 4</c:v>
                </c:pt>
                <c:pt idx="5">
                  <c:v>Mth 5</c:v>
                </c:pt>
                <c:pt idx="6">
                  <c:v>Mth 6</c:v>
                </c:pt>
              </c:strCache>
            </c:strRef>
          </c:cat>
          <c:val>
            <c:numRef>
              <c:f>'Lab-12-Cost-Benefit'!$M$4:$S$4</c:f>
              <c:numCache>
                <c:formatCode>0</c:formatCode>
                <c:ptCount val="7"/>
                <c:pt idx="1">
                  <c:v>3824.7692307692305</c:v>
                </c:pt>
                <c:pt idx="2">
                  <c:v>5138.538461538461</c:v>
                </c:pt>
                <c:pt idx="3">
                  <c:v>6452.3076923076915</c:v>
                </c:pt>
                <c:pt idx="4">
                  <c:v>7766.076923076922</c:v>
                </c:pt>
                <c:pt idx="5">
                  <c:v>9079.8461538461524</c:v>
                </c:pt>
                <c:pt idx="6">
                  <c:v>10393.615384615383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E0-4FE2-BC19-EBF256DEB2B7}"/>
            </c:ext>
          </c:extLst>
        </c:ser>
        <c:ser>
          <c:idx val="1"/>
          <c:order val="1"/>
          <c:tx>
            <c:strRef>
              <c:f>'Lab-12-Cost-Benefit'!$L$5</c:f>
              <c:strCache>
                <c:ptCount val="1"/>
                <c:pt idx="0">
                  <c:v>Costs</c:v>
                </c:pt>
              </c:strCache>
            </c:strRef>
          </c:tx>
          <c:marker>
            <c:symbol val="none"/>
          </c:marker>
          <c:cat>
            <c:strRef>
              <c:f>'Lab-12-Cost-Benefit'!$M$3:$S$3</c:f>
              <c:strCache>
                <c:ptCount val="7"/>
                <c:pt idx="0">
                  <c:v>Mth 0</c:v>
                </c:pt>
                <c:pt idx="1">
                  <c:v>Mth 1</c:v>
                </c:pt>
                <c:pt idx="2">
                  <c:v>Mth 2</c:v>
                </c:pt>
                <c:pt idx="3">
                  <c:v>Mt 3</c:v>
                </c:pt>
                <c:pt idx="4">
                  <c:v>Mtn 4</c:v>
                </c:pt>
                <c:pt idx="5">
                  <c:v>Mth 5</c:v>
                </c:pt>
                <c:pt idx="6">
                  <c:v>Mth 6</c:v>
                </c:pt>
              </c:strCache>
            </c:strRef>
          </c:cat>
          <c:val>
            <c:numRef>
              <c:f>'Lab-12-Cost-Benefit'!$M$5:$S$5</c:f>
              <c:numCache>
                <c:formatCode>General</c:formatCode>
                <c:ptCount val="7"/>
                <c:pt idx="0">
                  <c:v>6656</c:v>
                </c:pt>
                <c:pt idx="1">
                  <c:v>6864</c:v>
                </c:pt>
                <c:pt idx="2">
                  <c:v>7072</c:v>
                </c:pt>
                <c:pt idx="3">
                  <c:v>7280</c:v>
                </c:pt>
                <c:pt idx="4">
                  <c:v>7488</c:v>
                </c:pt>
                <c:pt idx="5">
                  <c:v>7696</c:v>
                </c:pt>
                <c:pt idx="6">
                  <c:v>7904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E0-4FE2-BC19-EBF256DEB2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3799528"/>
        <c:axId val="443801880"/>
      </c:lineChart>
      <c:catAx>
        <c:axId val="4437995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43801880"/>
        <c:crosses val="autoZero"/>
        <c:auto val="1"/>
        <c:lblAlgn val="ctr"/>
        <c:lblOffset val="100"/>
        <c:noMultiLvlLbl val="0"/>
      </c:catAx>
      <c:valAx>
        <c:axId val="443801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37995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aseline="0"/>
              <a:t>Break Even Point</a:t>
            </a:r>
          </a:p>
        </c:rich>
      </c:tx>
      <c:layout>
        <c:manualLayout>
          <c:xMode val="edge"/>
          <c:yMode val="edge"/>
          <c:x val="0.43070714776569885"/>
          <c:y val="8.0026136239885234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1013604732616866"/>
          <c:y val="6.5096655979475476E-2"/>
          <c:w val="0.73435346109944921"/>
          <c:h val="0.85384167045730541"/>
        </c:manualLayout>
      </c:layout>
      <c:lineChart>
        <c:grouping val="standard"/>
        <c:varyColors val="0"/>
        <c:ser>
          <c:idx val="0"/>
          <c:order val="0"/>
          <c:tx>
            <c:strRef>
              <c:f>'Main-CBA'!$O$4</c:f>
              <c:strCache>
                <c:ptCount val="1"/>
                <c:pt idx="0">
                  <c:v>Benefits</c:v>
                </c:pt>
              </c:strCache>
            </c:strRef>
          </c:tx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'Main-CBA'!$P$3:$X$3</c15:sqref>
                  </c15:fullRef>
                </c:ext>
              </c:extLst>
              <c:f>'Main-CBA'!$Q$3:$X$3</c:f>
              <c:numCache>
                <c:formatCode>General</c:formatCode>
                <c:ptCount val="8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'Main-CBA'!$P$4:$X$4</c15:sqref>
                  </c15:fullRef>
                </c:ext>
              </c:extLst>
              <c:f>'Main-CBA'!$Q$4:$X$4</c:f>
              <c:numCache>
                <c:formatCode>0</c:formatCode>
                <c:ptCount val="8"/>
                <c:pt idx="0">
                  <c:v>5199</c:v>
                </c:pt>
                <c:pt idx="1">
                  <c:v>6238.666666666667</c:v>
                </c:pt>
                <c:pt idx="2">
                  <c:v>7278.3333333333339</c:v>
                </c:pt>
                <c:pt idx="3">
                  <c:v>8318</c:v>
                </c:pt>
                <c:pt idx="4">
                  <c:v>9357.6666666666661</c:v>
                </c:pt>
                <c:pt idx="5">
                  <c:v>10397.333333333332</c:v>
                </c:pt>
                <c:pt idx="6">
                  <c:v>11436.999999999998</c:v>
                </c:pt>
                <c:pt idx="7">
                  <c:v>12476.666666666664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1B-440B-8D64-EBCFB7B5E359}"/>
            </c:ext>
          </c:extLst>
        </c:ser>
        <c:ser>
          <c:idx val="1"/>
          <c:order val="1"/>
          <c:tx>
            <c:strRef>
              <c:f>'Main-CBA'!$O$5</c:f>
              <c:strCache>
                <c:ptCount val="1"/>
                <c:pt idx="0">
                  <c:v>Costs</c:v>
                </c:pt>
              </c:strCache>
            </c:strRef>
          </c:tx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'Main-CBA'!$P$3:$X$3</c15:sqref>
                  </c15:fullRef>
                </c:ext>
              </c:extLst>
              <c:f>'Main-CBA'!$Q$3:$X$3</c:f>
              <c:numCache>
                <c:formatCode>General</c:formatCode>
                <c:ptCount val="8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'Main-CBA'!$P$5:$X$5</c15:sqref>
                  </c15:fullRef>
                </c:ext>
              </c:extLst>
              <c:f>'Main-CBA'!$Q$5:$X$5</c:f>
              <c:numCache>
                <c:formatCode>0</c:formatCode>
                <c:ptCount val="8"/>
                <c:pt idx="0">
                  <c:v>8736</c:v>
                </c:pt>
                <c:pt idx="1" formatCode="General">
                  <c:v>8944</c:v>
                </c:pt>
                <c:pt idx="2" formatCode="General">
                  <c:v>9152</c:v>
                </c:pt>
                <c:pt idx="3">
                  <c:v>9360</c:v>
                </c:pt>
                <c:pt idx="4" formatCode="General">
                  <c:v>9568</c:v>
                </c:pt>
                <c:pt idx="5" formatCode="General">
                  <c:v>9776</c:v>
                </c:pt>
                <c:pt idx="6" formatCode="General">
                  <c:v>9984</c:v>
                </c:pt>
                <c:pt idx="7" formatCode="General">
                  <c:v>10192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1B-440B-8D64-EBCFB7B5E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3799528"/>
        <c:axId val="443801880"/>
      </c:lineChart>
      <c:catAx>
        <c:axId val="4437995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43801880"/>
        <c:crosses val="autoZero"/>
        <c:auto val="0"/>
        <c:lblAlgn val="ctr"/>
        <c:lblOffset val="100"/>
        <c:noMultiLvlLbl val="0"/>
      </c:catAx>
      <c:valAx>
        <c:axId val="443801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37995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aseline="0"/>
              <a:t>Break Even Point</a:t>
            </a:r>
          </a:p>
        </c:rich>
      </c:tx>
      <c:layout>
        <c:manualLayout>
          <c:xMode val="edge"/>
          <c:yMode val="edge"/>
          <c:x val="0.54085005280456855"/>
          <c:y val="7.2008345274552188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1013604732616866"/>
          <c:y val="6.5096655979475476E-2"/>
          <c:w val="0.73435346109944921"/>
          <c:h val="0.85384167045730541"/>
        </c:manualLayout>
      </c:layout>
      <c:lineChart>
        <c:grouping val="standard"/>
        <c:varyColors val="0"/>
        <c:ser>
          <c:idx val="0"/>
          <c:order val="0"/>
          <c:tx>
            <c:strRef>
              <c:f>'Alt1-CBA'!$O$4</c:f>
              <c:strCache>
                <c:ptCount val="1"/>
                <c:pt idx="0">
                  <c:v>Benefits</c:v>
                </c:pt>
              </c:strCache>
            </c:strRef>
          </c:tx>
          <c:marker>
            <c:symbol val="none"/>
          </c:marker>
          <c:cat>
            <c:numRef>
              <c:f>'Alt1-CBA'!$C$4:$K$4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'Alt1-CBA'!$P$4:$X$4</c:f>
              <c:numCache>
                <c:formatCode>0</c:formatCode>
                <c:ptCount val="9"/>
                <c:pt idx="0" formatCode="General">
                  <c:v>0</c:v>
                </c:pt>
                <c:pt idx="1">
                  <c:v>1039.6666666666667</c:v>
                </c:pt>
                <c:pt idx="2">
                  <c:v>2079.3333333333335</c:v>
                </c:pt>
                <c:pt idx="3">
                  <c:v>3119</c:v>
                </c:pt>
                <c:pt idx="4">
                  <c:v>4158.666666666667</c:v>
                </c:pt>
                <c:pt idx="5">
                  <c:v>5198.3333333333339</c:v>
                </c:pt>
                <c:pt idx="6">
                  <c:v>6238.0000000000009</c:v>
                </c:pt>
                <c:pt idx="7">
                  <c:v>7277.6666666666679</c:v>
                </c:pt>
                <c:pt idx="8">
                  <c:v>8317.3333333333339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4A-4125-BA2A-98222953C71F}"/>
            </c:ext>
          </c:extLst>
        </c:ser>
        <c:ser>
          <c:idx val="1"/>
          <c:order val="1"/>
          <c:tx>
            <c:strRef>
              <c:f>'Alt1-CBA'!$O$5</c:f>
              <c:strCache>
                <c:ptCount val="1"/>
                <c:pt idx="0">
                  <c:v>Costs</c:v>
                </c:pt>
              </c:strCache>
            </c:strRef>
          </c:tx>
          <c:marker>
            <c:symbol val="none"/>
          </c:marker>
          <c:cat>
            <c:numRef>
              <c:f>'Alt1-CBA'!$C$4:$K$4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'Alt1-CBA'!$P$5:$X$5</c:f>
              <c:numCache>
                <c:formatCode>General</c:formatCode>
                <c:ptCount val="9"/>
                <c:pt idx="0">
                  <c:v>4160</c:v>
                </c:pt>
                <c:pt idx="1">
                  <c:v>4576</c:v>
                </c:pt>
                <c:pt idx="2">
                  <c:v>4992</c:v>
                </c:pt>
                <c:pt idx="3">
                  <c:v>5408</c:v>
                </c:pt>
                <c:pt idx="4">
                  <c:v>5824</c:v>
                </c:pt>
                <c:pt idx="5">
                  <c:v>6240</c:v>
                </c:pt>
                <c:pt idx="6">
                  <c:v>6656</c:v>
                </c:pt>
                <c:pt idx="7">
                  <c:v>7072</c:v>
                </c:pt>
                <c:pt idx="8">
                  <c:v>7488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4A-4125-BA2A-98222953C7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3799528"/>
        <c:axId val="443801880"/>
      </c:lineChart>
      <c:catAx>
        <c:axId val="4437995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43801880"/>
        <c:crosses val="autoZero"/>
        <c:auto val="0"/>
        <c:lblAlgn val="ctr"/>
        <c:lblOffset val="100"/>
        <c:noMultiLvlLbl val="0"/>
      </c:catAx>
      <c:valAx>
        <c:axId val="443801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37995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aseline="0"/>
              <a:t>Break Even Point</a:t>
            </a:r>
          </a:p>
        </c:rich>
      </c:tx>
      <c:layout>
        <c:manualLayout>
          <c:xMode val="edge"/>
          <c:yMode val="edge"/>
          <c:x val="0.56719307270436436"/>
          <c:y val="5.9982039226455681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1013604732616866"/>
          <c:y val="6.5096655979475476E-2"/>
          <c:w val="0.73435346109944921"/>
          <c:h val="0.85384167045730541"/>
        </c:manualLayout>
      </c:layout>
      <c:lineChart>
        <c:grouping val="standard"/>
        <c:varyColors val="0"/>
        <c:ser>
          <c:idx val="0"/>
          <c:order val="0"/>
          <c:tx>
            <c:strRef>
              <c:f>'Alt1-CBAFull'!$O$4</c:f>
              <c:strCache>
                <c:ptCount val="1"/>
                <c:pt idx="0">
                  <c:v>Benefits</c:v>
                </c:pt>
              </c:strCache>
            </c:strRef>
          </c:tx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'Alt1-CBAFull'!$C$4:$K$4</c15:sqref>
                  </c15:fullRef>
                </c:ext>
              </c:extLst>
              <c:f>'Alt1-CBAFull'!$D$4:$K$4</c:f>
              <c:numCache>
                <c:formatCode>General</c:formatCode>
                <c:ptCount val="8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'Alt1-CBAFull'!$P$4:$X$4</c15:sqref>
                  </c15:fullRef>
                </c:ext>
              </c:extLst>
              <c:f>'Alt1-CBAFull'!$Q$4:$X$4</c:f>
              <c:numCache>
                <c:formatCode>0</c:formatCode>
                <c:ptCount val="8"/>
                <c:pt idx="0">
                  <c:v>5199</c:v>
                </c:pt>
                <c:pt idx="1">
                  <c:v>6238.666666666667</c:v>
                </c:pt>
                <c:pt idx="2">
                  <c:v>7278.3333333333339</c:v>
                </c:pt>
                <c:pt idx="3">
                  <c:v>8318</c:v>
                </c:pt>
                <c:pt idx="4">
                  <c:v>9357.6666666666661</c:v>
                </c:pt>
                <c:pt idx="5">
                  <c:v>10397.333333333332</c:v>
                </c:pt>
                <c:pt idx="6">
                  <c:v>11436.999999999998</c:v>
                </c:pt>
                <c:pt idx="7">
                  <c:v>12476.666666666664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17-4582-AA59-5603580F3DEE}"/>
            </c:ext>
          </c:extLst>
        </c:ser>
        <c:ser>
          <c:idx val="1"/>
          <c:order val="1"/>
          <c:tx>
            <c:strRef>
              <c:f>'Alt1-CBAFull'!$O$5</c:f>
              <c:strCache>
                <c:ptCount val="1"/>
                <c:pt idx="0">
                  <c:v>Costs</c:v>
                </c:pt>
              </c:strCache>
            </c:strRef>
          </c:tx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'Alt1-CBAFull'!$C$4:$K$4</c15:sqref>
                  </c15:fullRef>
                </c:ext>
              </c:extLst>
              <c:f>'Alt1-CBAFull'!$D$4:$K$4</c:f>
              <c:numCache>
                <c:formatCode>General</c:formatCode>
                <c:ptCount val="8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'Alt1-CBAFull'!$P$5:$X$5</c15:sqref>
                  </c15:fullRef>
                </c:ext>
              </c:extLst>
              <c:f>'Alt1-CBAFull'!$Q$5:$X$5</c:f>
              <c:numCache>
                <c:formatCode>0</c:formatCode>
                <c:ptCount val="8"/>
                <c:pt idx="0">
                  <c:v>8736</c:v>
                </c:pt>
                <c:pt idx="1" formatCode="General">
                  <c:v>9152</c:v>
                </c:pt>
                <c:pt idx="2" formatCode="General">
                  <c:v>9568</c:v>
                </c:pt>
                <c:pt idx="3">
                  <c:v>9984</c:v>
                </c:pt>
                <c:pt idx="4" formatCode="General">
                  <c:v>10400</c:v>
                </c:pt>
                <c:pt idx="5" formatCode="General">
                  <c:v>10816</c:v>
                </c:pt>
                <c:pt idx="6" formatCode="General">
                  <c:v>11232</c:v>
                </c:pt>
                <c:pt idx="7" formatCode="General">
                  <c:v>11648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17-4582-AA59-5603580F3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3799528"/>
        <c:axId val="443801880"/>
      </c:lineChart>
      <c:catAx>
        <c:axId val="4437995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43801880"/>
        <c:crosses val="autoZero"/>
        <c:auto val="0"/>
        <c:lblAlgn val="ctr"/>
        <c:lblOffset val="100"/>
        <c:noMultiLvlLbl val="0"/>
      </c:catAx>
      <c:valAx>
        <c:axId val="443801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37995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137160</xdr:colOff>
      <xdr:row>5</xdr:row>
      <xdr:rowOff>180975</xdr:rowOff>
    </xdr:from>
    <xdr:to>
      <xdr:col>18</xdr:col>
      <xdr:colOff>419100</xdr:colOff>
      <xdr:row>23</xdr:row>
      <xdr:rowOff>34290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45720</xdr:colOff>
      <xdr:row>4</xdr:row>
      <xdr:rowOff>7620</xdr:rowOff>
    </xdr:from>
    <xdr:to>
      <xdr:col>10</xdr:col>
      <xdr:colOff>213360</xdr:colOff>
      <xdr:row>4</xdr:row>
      <xdr:rowOff>15240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5044440" y="647700"/>
          <a:ext cx="1074420" cy="7620"/>
        </a:xfrm>
        <a:prstGeom prst="straightConnector1">
          <a:avLst/>
        </a:prstGeom>
        <a:ln w="28575">
          <a:solidFill>
            <a:srgbClr val="C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356235</xdr:colOff>
      <xdr:row>6</xdr:row>
      <xdr:rowOff>0</xdr:rowOff>
    </xdr:from>
    <xdr:to>
      <xdr:col>24</xdr:col>
      <xdr:colOff>257175</xdr:colOff>
      <xdr:row>23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942ECB-5493-4505-B477-353D51AB1C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171450</xdr:colOff>
      <xdr:row>8</xdr:row>
      <xdr:rowOff>142875</xdr:rowOff>
    </xdr:from>
    <xdr:to>
      <xdr:col>19</xdr:col>
      <xdr:colOff>333375</xdr:colOff>
      <xdr:row>11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1AA6463-D4AE-4759-843A-9CE40075D6A3}"/>
            </a:ext>
          </a:extLst>
        </xdr:cNvPr>
        <xdr:cNvCxnSpPr/>
      </xdr:nvCxnSpPr>
      <xdr:spPr>
        <a:xfrm>
          <a:off x="12573000" y="1714500"/>
          <a:ext cx="161925" cy="514350"/>
        </a:xfrm>
        <a:prstGeom prst="straightConnector1">
          <a:avLst/>
        </a:prstGeom>
        <a:ln w="28575">
          <a:solidFill>
            <a:srgbClr val="C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280035</xdr:colOff>
      <xdr:row>6</xdr:row>
      <xdr:rowOff>0</xdr:rowOff>
    </xdr:from>
    <xdr:to>
      <xdr:col>24</xdr:col>
      <xdr:colOff>323851</xdr:colOff>
      <xdr:row>23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6FB9B4-526E-4A9D-BCF8-D4F2300865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523875</xdr:colOff>
      <xdr:row>8</xdr:row>
      <xdr:rowOff>142875</xdr:rowOff>
    </xdr:from>
    <xdr:to>
      <xdr:col>21</xdr:col>
      <xdr:colOff>180975</xdr:colOff>
      <xdr:row>10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ACF5635-DBF3-4CC8-A907-D164E5C14365}"/>
            </a:ext>
          </a:extLst>
        </xdr:cNvPr>
        <xdr:cNvCxnSpPr/>
      </xdr:nvCxnSpPr>
      <xdr:spPr>
        <a:xfrm>
          <a:off x="13535025" y="1714500"/>
          <a:ext cx="266700" cy="257175"/>
        </a:xfrm>
        <a:prstGeom prst="straightConnector1">
          <a:avLst/>
        </a:prstGeom>
        <a:ln w="28575">
          <a:solidFill>
            <a:srgbClr val="C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356235</xdr:colOff>
      <xdr:row>6</xdr:row>
      <xdr:rowOff>0</xdr:rowOff>
    </xdr:from>
    <xdr:to>
      <xdr:col>24</xdr:col>
      <xdr:colOff>257175</xdr:colOff>
      <xdr:row>23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BF0F67-3878-422A-BF27-6EB8833F83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457200</xdr:colOff>
      <xdr:row>8</xdr:row>
      <xdr:rowOff>47625</xdr:rowOff>
    </xdr:from>
    <xdr:to>
      <xdr:col>21</xdr:col>
      <xdr:colOff>76200</xdr:colOff>
      <xdr:row>9</xdr:row>
      <xdr:rowOff>161925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BA370CD-F4D7-4E54-813D-8DC8BC502ED0}"/>
            </a:ext>
          </a:extLst>
        </xdr:cNvPr>
        <xdr:cNvCxnSpPr/>
      </xdr:nvCxnSpPr>
      <xdr:spPr>
        <a:xfrm>
          <a:off x="13468350" y="1619250"/>
          <a:ext cx="228600" cy="295275"/>
        </a:xfrm>
        <a:prstGeom prst="straightConnector1">
          <a:avLst/>
        </a:prstGeom>
        <a:ln w="28575">
          <a:solidFill>
            <a:srgbClr val="C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"/>
  <sheetViews>
    <sheetView workbookViewId="0">
      <selection activeCell="A6" sqref="A6"/>
    </sheetView>
  </sheetViews>
  <sheetFormatPr defaultRowHeight="15"/>
  <cols>
    <col min="1" max="1" width="21.42578125" customWidth="1"/>
    <col min="2" max="2" width="7" customWidth="1"/>
    <col min="3" max="3" width="7.7109375" customWidth="1"/>
    <col min="4" max="4" width="7.42578125" customWidth="1"/>
    <col min="5" max="5" width="7.5703125" customWidth="1"/>
    <col min="6" max="6" width="7.140625" customWidth="1"/>
    <col min="7" max="9" width="7.28515625" customWidth="1"/>
    <col min="10" max="10" width="13.28515625" customWidth="1"/>
    <col min="11" max="11" width="3.85546875" customWidth="1"/>
    <col min="12" max="12" width="10.42578125" customWidth="1"/>
    <col min="14" max="18" width="10.5703125" bestFit="1" customWidth="1"/>
    <col min="19" max="19" width="9" customWidth="1"/>
    <col min="22" max="22" width="10.42578125" bestFit="1" customWidth="1"/>
    <col min="23" max="23" width="9.5703125" bestFit="1" customWidth="1"/>
  </cols>
  <sheetData>
    <row r="1" spans="1:24" ht="15.75" thickBot="1">
      <c r="B1" s="36"/>
      <c r="C1" s="36"/>
      <c r="D1" s="36"/>
      <c r="E1" s="36"/>
      <c r="F1" s="36"/>
      <c r="G1" s="36"/>
      <c r="H1" s="36"/>
      <c r="I1" s="36"/>
      <c r="J1" s="36"/>
    </row>
    <row r="2" spans="1:24" ht="21.6" customHeight="1">
      <c r="A2" s="4" t="s">
        <v>2</v>
      </c>
      <c r="B2" s="37"/>
      <c r="C2" s="2"/>
      <c r="D2" s="2"/>
      <c r="E2" s="2"/>
      <c r="F2" s="2"/>
      <c r="G2" s="2"/>
      <c r="H2" s="2"/>
      <c r="I2" s="2"/>
      <c r="J2" s="2"/>
      <c r="K2" s="21"/>
      <c r="L2" s="22" t="s">
        <v>21</v>
      </c>
      <c r="M2" s="23"/>
      <c r="N2" s="23"/>
      <c r="O2" s="23"/>
      <c r="P2" s="23"/>
      <c r="Q2" s="24" t="s">
        <v>22</v>
      </c>
      <c r="R2" s="23"/>
      <c r="S2" s="25"/>
    </row>
    <row r="3" spans="1:24">
      <c r="A3" s="5"/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/>
      <c r="K3" s="26"/>
      <c r="L3" s="27"/>
      <c r="M3" s="28" t="str">
        <f t="shared" ref="M3:S3" si="0">B3</f>
        <v>Mth 0</v>
      </c>
      <c r="N3" s="28" t="str">
        <f t="shared" si="0"/>
        <v>Mth 1</v>
      </c>
      <c r="O3" s="28" t="str">
        <f t="shared" si="0"/>
        <v>Mth 2</v>
      </c>
      <c r="P3" s="28" t="str">
        <f t="shared" si="0"/>
        <v>Mt 3</v>
      </c>
      <c r="Q3" s="28" t="str">
        <f t="shared" si="0"/>
        <v>Mtn 4</v>
      </c>
      <c r="R3" s="28" t="str">
        <f t="shared" si="0"/>
        <v>Mth 5</v>
      </c>
      <c r="S3" s="29" t="str">
        <f t="shared" si="0"/>
        <v>Mth 6</v>
      </c>
      <c r="W3" s="1" t="s">
        <v>12</v>
      </c>
    </row>
    <row r="4" spans="1:24">
      <c r="A4" s="8" t="s">
        <v>0</v>
      </c>
      <c r="B4" s="9"/>
      <c r="C4" s="20">
        <f>3344+X11</f>
        <v>3824.7692307692305</v>
      </c>
      <c r="D4" s="20">
        <f>833+$X$11</f>
        <v>1313.7692307692307</v>
      </c>
      <c r="E4" s="20">
        <f t="shared" ref="E4:I4" si="1">833+$X$11</f>
        <v>1313.7692307692307</v>
      </c>
      <c r="F4" s="20">
        <f t="shared" si="1"/>
        <v>1313.7692307692307</v>
      </c>
      <c r="G4" s="20">
        <f t="shared" si="1"/>
        <v>1313.7692307692307</v>
      </c>
      <c r="H4" s="20">
        <f t="shared" si="1"/>
        <v>1313.7692307692307</v>
      </c>
      <c r="I4" s="20">
        <f t="shared" si="1"/>
        <v>1313.7692307692307</v>
      </c>
      <c r="J4" s="2"/>
      <c r="K4" s="26"/>
      <c r="L4" s="27" t="s">
        <v>0</v>
      </c>
      <c r="M4" s="28"/>
      <c r="N4" s="30">
        <f t="shared" ref="N4:S5" si="2">+M4+C4</f>
        <v>3824.7692307692305</v>
      </c>
      <c r="O4" s="30">
        <f t="shared" si="2"/>
        <v>5138.538461538461</v>
      </c>
      <c r="P4" s="30">
        <f t="shared" si="2"/>
        <v>6452.3076923076915</v>
      </c>
      <c r="Q4" s="30">
        <f t="shared" si="2"/>
        <v>7766.076923076922</v>
      </c>
      <c r="R4" s="30">
        <f t="shared" si="2"/>
        <v>9079.8461538461524</v>
      </c>
      <c r="S4" s="31">
        <f t="shared" si="2"/>
        <v>10393.615384615383</v>
      </c>
      <c r="V4" t="s">
        <v>14</v>
      </c>
      <c r="W4" t="s">
        <v>13</v>
      </c>
      <c r="X4" t="s">
        <v>3</v>
      </c>
    </row>
    <row r="5" spans="1:24">
      <c r="A5" s="10" t="s">
        <v>1</v>
      </c>
      <c r="B5" s="11">
        <v>6656</v>
      </c>
      <c r="C5" s="11">
        <v>208</v>
      </c>
      <c r="D5" s="11">
        <v>208</v>
      </c>
      <c r="E5" s="11">
        <v>208</v>
      </c>
      <c r="F5" s="11">
        <v>208</v>
      </c>
      <c r="G5" s="11">
        <v>208</v>
      </c>
      <c r="H5" s="11">
        <v>208</v>
      </c>
      <c r="I5" s="11">
        <v>208</v>
      </c>
      <c r="J5" s="2"/>
      <c r="K5" s="26"/>
      <c r="L5" s="27" t="s">
        <v>1</v>
      </c>
      <c r="M5" s="28">
        <f>B5</f>
        <v>6656</v>
      </c>
      <c r="N5" s="28">
        <f t="shared" si="2"/>
        <v>6864</v>
      </c>
      <c r="O5" s="28">
        <f t="shared" si="2"/>
        <v>7072</v>
      </c>
      <c r="P5" s="28">
        <f t="shared" si="2"/>
        <v>7280</v>
      </c>
      <c r="Q5" s="28">
        <f t="shared" si="2"/>
        <v>7488</v>
      </c>
      <c r="R5" s="28">
        <f t="shared" si="2"/>
        <v>7696</v>
      </c>
      <c r="S5" s="29">
        <f t="shared" si="2"/>
        <v>7904</v>
      </c>
      <c r="V5" s="15" t="s">
        <v>15</v>
      </c>
      <c r="W5" s="16">
        <v>120000</v>
      </c>
      <c r="X5" s="16">
        <v>50000</v>
      </c>
    </row>
    <row r="6" spans="1:24">
      <c r="A6" s="2"/>
      <c r="B6" s="2"/>
      <c r="C6" s="2"/>
      <c r="D6" s="2"/>
      <c r="E6" s="2"/>
      <c r="F6" s="2"/>
      <c r="G6" s="2"/>
      <c r="H6" s="2"/>
      <c r="I6" s="2"/>
      <c r="J6" s="3"/>
      <c r="K6" s="26"/>
      <c r="L6" s="27"/>
      <c r="M6" s="27"/>
      <c r="N6" s="27"/>
      <c r="O6" s="27"/>
      <c r="P6" s="27"/>
      <c r="Q6" s="27"/>
      <c r="R6" s="27"/>
      <c r="S6" s="32"/>
      <c r="V6" s="15" t="s">
        <v>16</v>
      </c>
      <c r="W6" s="17">
        <f>W5/2080</f>
        <v>57.692307692307693</v>
      </c>
      <c r="X6" s="18">
        <f>X5/2080</f>
        <v>24.03846153846154</v>
      </c>
    </row>
    <row r="7" spans="1:24">
      <c r="A7" s="2"/>
      <c r="B7" s="2"/>
      <c r="C7" s="2"/>
      <c r="D7" s="2"/>
      <c r="E7" s="2"/>
      <c r="F7" s="2"/>
      <c r="G7" s="2"/>
      <c r="H7" s="2"/>
      <c r="I7" s="2"/>
      <c r="J7" s="3"/>
      <c r="K7" s="26"/>
      <c r="L7" s="27"/>
      <c r="M7" s="27"/>
      <c r="N7" s="27"/>
      <c r="O7" s="27"/>
      <c r="P7" s="27"/>
      <c r="Q7" s="27"/>
      <c r="R7" s="27"/>
      <c r="S7" s="32"/>
      <c r="V7" s="15" t="s">
        <v>17</v>
      </c>
      <c r="W7" s="16">
        <v>80</v>
      </c>
      <c r="X7" s="16">
        <f>4*12</f>
        <v>48</v>
      </c>
    </row>
    <row r="8" spans="1:24">
      <c r="A8" s="2"/>
      <c r="B8" s="2"/>
      <c r="C8" s="2"/>
      <c r="D8" s="2"/>
      <c r="E8" s="2"/>
      <c r="F8" s="2"/>
      <c r="G8" s="2"/>
      <c r="H8" s="2"/>
      <c r="I8" s="2"/>
      <c r="J8" s="3"/>
      <c r="K8" s="26"/>
      <c r="L8" s="27"/>
      <c r="M8" s="27"/>
      <c r="N8" s="27"/>
      <c r="O8" s="27"/>
      <c r="P8" s="27"/>
      <c r="Q8" s="27"/>
      <c r="R8" s="27"/>
      <c r="S8" s="32"/>
      <c r="V8" t="s">
        <v>18</v>
      </c>
      <c r="W8" s="12">
        <f>W6*W7</f>
        <v>4615.3846153846152</v>
      </c>
      <c r="X8" s="13">
        <f>X6*X7</f>
        <v>1153.8461538461538</v>
      </c>
    </row>
    <row r="9" spans="1:24">
      <c r="A9" s="2"/>
      <c r="B9" s="2"/>
      <c r="C9" s="2"/>
      <c r="D9" s="2"/>
      <c r="E9" s="2"/>
      <c r="F9" s="2"/>
      <c r="G9" s="2"/>
      <c r="H9" s="2"/>
      <c r="I9" s="2"/>
      <c r="J9" s="3"/>
      <c r="K9" s="26"/>
      <c r="L9" s="27"/>
      <c r="M9" s="27"/>
      <c r="N9" s="27"/>
      <c r="O9" s="27"/>
      <c r="P9" s="27"/>
      <c r="Q9" s="27"/>
      <c r="R9" s="27"/>
      <c r="S9" s="32"/>
      <c r="V9" t="s">
        <v>19</v>
      </c>
      <c r="W9" s="13">
        <f>W8/12</f>
        <v>384.61538461538458</v>
      </c>
      <c r="X9" s="13">
        <f>X8/12</f>
        <v>96.153846153846146</v>
      </c>
    </row>
    <row r="10" spans="1:24">
      <c r="A10" s="2"/>
      <c r="B10" s="2"/>
      <c r="C10" s="2"/>
      <c r="D10" s="2"/>
      <c r="E10" s="2"/>
      <c r="F10" s="2"/>
      <c r="G10" s="2"/>
      <c r="H10" s="2"/>
      <c r="I10" s="2"/>
      <c r="J10" s="3"/>
      <c r="K10" s="26"/>
      <c r="L10" s="27"/>
      <c r="M10" s="27"/>
      <c r="N10" s="27"/>
      <c r="O10" s="27"/>
      <c r="P10" s="27"/>
      <c r="Q10" s="27"/>
      <c r="R10" s="27"/>
      <c r="S10" s="32"/>
    </row>
    <row r="11" spans="1:24">
      <c r="A11" s="2"/>
      <c r="B11" s="2"/>
      <c r="C11" s="2"/>
      <c r="D11" s="2"/>
      <c r="E11" s="2"/>
      <c r="F11" s="2"/>
      <c r="G11" s="2"/>
      <c r="H11" s="2"/>
      <c r="I11" s="2"/>
      <c r="J11" s="3"/>
      <c r="K11" s="26"/>
      <c r="L11" s="27"/>
      <c r="M11" s="27"/>
      <c r="N11" s="27"/>
      <c r="O11" s="27"/>
      <c r="P11" s="27"/>
      <c r="Q11" s="27"/>
      <c r="R11" s="27"/>
      <c r="S11" s="32"/>
      <c r="W11" s="19" t="s">
        <v>20</v>
      </c>
      <c r="X11" s="14">
        <f>SUM(W9:X9)</f>
        <v>480.76923076923072</v>
      </c>
    </row>
    <row r="12" spans="1:24">
      <c r="A12" s="2"/>
      <c r="B12" s="2"/>
      <c r="C12" s="2"/>
      <c r="D12" s="2"/>
      <c r="E12" s="2"/>
      <c r="F12" s="2"/>
      <c r="G12" s="2"/>
      <c r="H12" s="6"/>
      <c r="I12" s="6"/>
      <c r="J12" s="3"/>
      <c r="K12" s="26"/>
      <c r="L12" s="27"/>
      <c r="M12" s="27"/>
      <c r="N12" s="27"/>
      <c r="O12" s="27"/>
      <c r="P12" s="27"/>
      <c r="Q12" s="27"/>
      <c r="R12" s="27"/>
      <c r="S12" s="32"/>
    </row>
    <row r="13" spans="1:24">
      <c r="A13" s="2"/>
      <c r="B13" s="2"/>
      <c r="C13" s="2"/>
      <c r="D13" s="2"/>
      <c r="E13" s="2"/>
      <c r="F13" s="2"/>
      <c r="G13" s="2"/>
      <c r="H13" s="2"/>
      <c r="I13" s="2"/>
      <c r="J13" s="2"/>
      <c r="K13" s="26"/>
      <c r="L13" s="27"/>
      <c r="M13" s="27"/>
      <c r="N13" s="27"/>
      <c r="O13" s="27"/>
      <c r="P13" s="27"/>
      <c r="Q13" s="27"/>
      <c r="R13" s="27"/>
      <c r="S13" s="32"/>
    </row>
    <row r="14" spans="1:24">
      <c r="A14" s="2"/>
      <c r="B14" s="2"/>
      <c r="C14" s="2"/>
      <c r="D14" s="2"/>
      <c r="E14" s="2"/>
      <c r="F14" s="2"/>
      <c r="G14" s="2"/>
      <c r="H14" s="2"/>
      <c r="I14" s="2"/>
      <c r="J14" s="2"/>
      <c r="K14" s="26"/>
      <c r="L14" s="27"/>
      <c r="M14" s="27"/>
      <c r="N14" s="27"/>
      <c r="O14" s="27"/>
      <c r="P14" s="27"/>
      <c r="Q14" s="27"/>
      <c r="R14" s="27"/>
      <c r="S14" s="32"/>
    </row>
    <row r="15" spans="1:24">
      <c r="A15" s="2"/>
      <c r="B15" s="2"/>
      <c r="C15" s="2"/>
      <c r="D15" s="2"/>
      <c r="E15" s="2"/>
      <c r="F15" s="2"/>
      <c r="G15" s="2"/>
      <c r="H15" s="2"/>
      <c r="I15" s="2"/>
      <c r="J15" s="2"/>
      <c r="K15" s="26"/>
      <c r="L15" s="27"/>
      <c r="M15" s="27"/>
      <c r="N15" s="27"/>
      <c r="O15" s="27"/>
      <c r="P15" s="27"/>
      <c r="Q15" s="27"/>
      <c r="R15" s="27"/>
      <c r="S15" s="32"/>
    </row>
    <row r="16" spans="1:24">
      <c r="A16" s="2"/>
      <c r="B16" s="2"/>
      <c r="C16" s="2"/>
      <c r="D16" s="2"/>
      <c r="E16" s="2"/>
      <c r="F16" s="2"/>
      <c r="G16" s="2"/>
      <c r="H16" s="2"/>
      <c r="I16" s="2"/>
      <c r="J16" s="2"/>
      <c r="K16" s="26"/>
      <c r="L16" s="27"/>
      <c r="M16" s="27"/>
      <c r="N16" s="27"/>
      <c r="O16" s="27"/>
      <c r="P16" s="27"/>
      <c r="Q16" s="27"/>
      <c r="R16" s="27"/>
      <c r="S16" s="32"/>
    </row>
    <row r="17" spans="1:19">
      <c r="A17" s="2"/>
      <c r="B17" s="2"/>
      <c r="C17" s="2"/>
      <c r="D17" s="2"/>
      <c r="E17" s="2"/>
      <c r="F17" s="2"/>
      <c r="G17" s="2"/>
      <c r="H17" s="2"/>
      <c r="I17" s="2"/>
      <c r="J17" s="2"/>
      <c r="K17" s="26"/>
      <c r="L17" s="27"/>
      <c r="M17" s="27"/>
      <c r="N17" s="27"/>
      <c r="O17" s="27"/>
      <c r="P17" s="27"/>
      <c r="Q17" s="27"/>
      <c r="R17" s="27"/>
      <c r="S17" s="32"/>
    </row>
    <row r="18" spans="1:19">
      <c r="A18" s="7"/>
      <c r="B18" s="2"/>
      <c r="C18" s="2"/>
      <c r="D18" s="2"/>
      <c r="E18" s="2"/>
      <c r="F18" s="2"/>
      <c r="G18" s="2"/>
      <c r="H18" s="2"/>
      <c r="I18" s="2"/>
      <c r="J18" s="2"/>
      <c r="K18" s="26"/>
      <c r="L18" s="27"/>
      <c r="M18" s="27"/>
      <c r="N18" s="27"/>
      <c r="O18" s="27"/>
      <c r="P18" s="27"/>
      <c r="Q18" s="27"/>
      <c r="R18" s="27"/>
      <c r="S18" s="32"/>
    </row>
    <row r="19" spans="1:19">
      <c r="A19" s="2"/>
      <c r="B19" s="2"/>
      <c r="C19" s="2"/>
      <c r="D19" s="2"/>
      <c r="E19" s="2"/>
      <c r="F19" s="2"/>
      <c r="G19" s="2"/>
      <c r="H19" s="2"/>
      <c r="I19" s="2"/>
      <c r="J19" s="2"/>
      <c r="K19" s="26"/>
      <c r="L19" s="27"/>
      <c r="M19" s="27"/>
      <c r="N19" s="27"/>
      <c r="O19" s="27"/>
      <c r="P19" s="27"/>
      <c r="Q19" s="27"/>
      <c r="R19" s="27"/>
      <c r="S19" s="32"/>
    </row>
    <row r="20" spans="1:19">
      <c r="A20" s="2"/>
      <c r="B20" s="2"/>
      <c r="C20" s="2"/>
      <c r="D20" s="2"/>
      <c r="E20" s="2"/>
      <c r="F20" s="2"/>
      <c r="G20" s="2"/>
      <c r="H20" s="2"/>
      <c r="I20" s="2"/>
      <c r="J20" s="2"/>
      <c r="K20" s="26"/>
      <c r="L20" s="27"/>
      <c r="M20" s="27"/>
      <c r="N20" s="27"/>
      <c r="O20" s="27"/>
      <c r="P20" s="27"/>
      <c r="Q20" s="27"/>
      <c r="R20" s="27"/>
      <c r="S20" s="32"/>
    </row>
    <row r="21" spans="1:19">
      <c r="A21" s="2"/>
      <c r="B21" s="2"/>
      <c r="C21" s="2"/>
      <c r="D21" s="2"/>
      <c r="E21" s="2"/>
      <c r="F21" s="2"/>
      <c r="G21" s="2"/>
      <c r="H21" s="2"/>
      <c r="I21" s="2"/>
      <c r="J21" s="2"/>
      <c r="K21" s="26"/>
      <c r="L21" s="27"/>
      <c r="M21" s="27"/>
      <c r="N21" s="27"/>
      <c r="O21" s="27"/>
      <c r="P21" s="27"/>
      <c r="Q21" s="27"/>
      <c r="R21" s="27"/>
      <c r="S21" s="32"/>
    </row>
    <row r="22" spans="1:19">
      <c r="A22" s="2"/>
      <c r="B22" s="2"/>
      <c r="C22" s="2"/>
      <c r="D22" s="2"/>
      <c r="E22" s="2"/>
      <c r="F22" s="2"/>
      <c r="G22" s="2"/>
      <c r="H22" s="2"/>
      <c r="I22" s="2"/>
      <c r="J22" s="2"/>
      <c r="K22" s="26"/>
      <c r="L22" s="27"/>
      <c r="M22" s="27"/>
      <c r="N22" s="27"/>
      <c r="O22" s="27"/>
      <c r="P22" s="27"/>
      <c r="Q22" s="27"/>
      <c r="R22" s="27"/>
      <c r="S22" s="32"/>
    </row>
    <row r="23" spans="1:19">
      <c r="A23" s="2"/>
      <c r="B23" s="2"/>
      <c r="C23" s="2"/>
      <c r="D23" s="2"/>
      <c r="E23" s="2"/>
      <c r="F23" s="2"/>
      <c r="G23" s="2"/>
      <c r="H23" s="2"/>
      <c r="I23" s="2"/>
      <c r="J23" s="2"/>
      <c r="K23" s="26"/>
      <c r="L23" s="27"/>
      <c r="M23" s="27"/>
      <c r="N23" s="27"/>
      <c r="O23" s="27"/>
      <c r="P23" s="27"/>
      <c r="Q23" s="27"/>
      <c r="R23" s="27"/>
      <c r="S23" s="32"/>
    </row>
    <row r="24" spans="1:19">
      <c r="A24" s="2"/>
      <c r="B24" s="2"/>
      <c r="C24" s="2"/>
      <c r="D24" s="2"/>
      <c r="E24" s="2"/>
      <c r="F24" s="2"/>
      <c r="G24" s="2"/>
      <c r="H24" s="2"/>
      <c r="I24" s="2"/>
      <c r="J24" s="2"/>
      <c r="K24" s="26"/>
      <c r="L24" s="27"/>
      <c r="M24" s="27"/>
      <c r="N24" s="27"/>
      <c r="O24" s="27"/>
      <c r="P24" s="27"/>
      <c r="Q24" s="27"/>
      <c r="R24" s="27"/>
      <c r="S24" s="32"/>
    </row>
    <row r="25" spans="1:19" ht="15.75" thickBot="1">
      <c r="A25" s="2"/>
      <c r="B25" s="2"/>
      <c r="C25" s="2"/>
      <c r="D25" s="2"/>
      <c r="E25" s="2"/>
      <c r="F25" s="2"/>
      <c r="G25" s="2"/>
      <c r="H25" s="2"/>
      <c r="I25" s="2"/>
      <c r="J25" s="2"/>
      <c r="K25" s="33"/>
      <c r="L25" s="34"/>
      <c r="M25" s="34"/>
      <c r="N25" s="34"/>
      <c r="O25" s="34"/>
      <c r="P25" s="34"/>
      <c r="Q25" s="34"/>
      <c r="R25" s="34"/>
      <c r="S25" s="35"/>
    </row>
  </sheetData>
  <conditionalFormatting sqref="J12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822C7-C36E-48A9-A123-1DD68E411A23}">
  <dimension ref="A1:Z27"/>
  <sheetViews>
    <sheetView tabSelected="1" zoomScaleNormal="100" workbookViewId="0">
      <selection activeCell="L20" sqref="L20"/>
    </sheetView>
  </sheetViews>
  <sheetFormatPr defaultRowHeight="14.25"/>
  <cols>
    <col min="1" max="2" width="12.140625" style="40" customWidth="1"/>
    <col min="3" max="13" width="9.7109375" style="40" customWidth="1"/>
    <col min="14" max="21" width="9.140625" style="40"/>
    <col min="22" max="22" width="9.140625" style="40" customWidth="1"/>
    <col min="23" max="16384" width="9.140625" style="40"/>
  </cols>
  <sheetData>
    <row r="1" spans="1:26">
      <c r="A1" s="38"/>
      <c r="B1" s="38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20.2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41"/>
      <c r="O2" s="42" t="s">
        <v>23</v>
      </c>
      <c r="P2" s="43"/>
      <c r="Q2" s="43"/>
      <c r="R2" s="43"/>
      <c r="S2" s="43"/>
      <c r="T2" s="44" t="s">
        <v>22</v>
      </c>
      <c r="U2" s="43"/>
      <c r="V2" s="43"/>
      <c r="W2" s="43"/>
      <c r="X2" s="43"/>
      <c r="Y2" s="45"/>
      <c r="Z2" s="39"/>
    </row>
    <row r="3" spans="1:26" ht="18">
      <c r="A3" s="39"/>
      <c r="B3" s="83" t="s">
        <v>34</v>
      </c>
      <c r="C3" s="84"/>
      <c r="D3" s="84"/>
      <c r="E3" s="84"/>
      <c r="F3" s="84"/>
      <c r="G3" s="84"/>
      <c r="H3" s="84"/>
      <c r="I3" s="84"/>
      <c r="J3" s="85"/>
      <c r="K3" s="86"/>
      <c r="L3" s="28"/>
      <c r="M3" s="28"/>
      <c r="N3" s="46"/>
      <c r="O3" s="38" t="str">
        <f>B4</f>
        <v>Month</v>
      </c>
      <c r="P3" s="47">
        <v>0</v>
      </c>
      <c r="Q3" s="47">
        <v>5</v>
      </c>
      <c r="R3" s="47">
        <v>6</v>
      </c>
      <c r="S3" s="47">
        <v>7</v>
      </c>
      <c r="T3" s="47">
        <v>8</v>
      </c>
      <c r="U3" s="47">
        <v>9</v>
      </c>
      <c r="V3" s="47">
        <v>10</v>
      </c>
      <c r="W3" s="47">
        <v>11</v>
      </c>
      <c r="X3" s="47">
        <v>12</v>
      </c>
      <c r="Y3" s="49"/>
      <c r="Z3" s="39"/>
    </row>
    <row r="4" spans="1:26">
      <c r="A4" s="39"/>
      <c r="B4" s="61" t="s">
        <v>24</v>
      </c>
      <c r="C4" s="62">
        <v>0</v>
      </c>
      <c r="D4" s="62">
        <v>1</v>
      </c>
      <c r="E4" s="62">
        <v>2</v>
      </c>
      <c r="F4" s="62">
        <v>3</v>
      </c>
      <c r="G4" s="62">
        <v>4</v>
      </c>
      <c r="H4" s="62">
        <v>5</v>
      </c>
      <c r="I4" s="62">
        <v>6</v>
      </c>
      <c r="J4" s="62">
        <v>7</v>
      </c>
      <c r="K4" s="62">
        <v>8</v>
      </c>
      <c r="L4" s="60"/>
      <c r="M4" s="60"/>
      <c r="N4" s="46"/>
      <c r="O4" s="38" t="s">
        <v>0</v>
      </c>
      <c r="P4" s="47">
        <v>0</v>
      </c>
      <c r="Q4" s="48">
        <v>5199</v>
      </c>
      <c r="R4" s="48">
        <f t="shared" ref="R4:X5" si="0">Q4+E5</f>
        <v>6238.666666666667</v>
      </c>
      <c r="S4" s="48">
        <f t="shared" si="0"/>
        <v>7278.3333333333339</v>
      </c>
      <c r="T4" s="48">
        <f t="shared" si="0"/>
        <v>8318</v>
      </c>
      <c r="U4" s="48">
        <f t="shared" si="0"/>
        <v>9357.6666666666661</v>
      </c>
      <c r="V4" s="48">
        <f t="shared" si="0"/>
        <v>10397.333333333332</v>
      </c>
      <c r="W4" s="48">
        <f t="shared" si="0"/>
        <v>11436.999999999998</v>
      </c>
      <c r="X4" s="48">
        <f t="shared" si="0"/>
        <v>12476.666666666664</v>
      </c>
      <c r="Y4" s="49"/>
      <c r="Z4" s="39"/>
    </row>
    <row r="5" spans="1:26">
      <c r="A5" s="39"/>
      <c r="B5" s="56" t="s">
        <v>0</v>
      </c>
      <c r="C5" s="57">
        <v>0</v>
      </c>
      <c r="D5" s="58">
        <f>833+$D$18</f>
        <v>1039.6666666666667</v>
      </c>
      <c r="E5" s="58">
        <f t="shared" ref="E5:K5" si="1">833+$D$18</f>
        <v>1039.6666666666667</v>
      </c>
      <c r="F5" s="58">
        <f t="shared" si="1"/>
        <v>1039.6666666666667</v>
      </c>
      <c r="G5" s="58">
        <f t="shared" si="1"/>
        <v>1039.6666666666667</v>
      </c>
      <c r="H5" s="58">
        <f t="shared" si="1"/>
        <v>1039.6666666666667</v>
      </c>
      <c r="I5" s="58">
        <f t="shared" si="1"/>
        <v>1039.6666666666667</v>
      </c>
      <c r="J5" s="58">
        <f t="shared" si="1"/>
        <v>1039.6666666666667</v>
      </c>
      <c r="K5" s="58">
        <f t="shared" si="1"/>
        <v>1039.6666666666667</v>
      </c>
      <c r="L5" s="48"/>
      <c r="M5" s="48"/>
      <c r="N5" s="46"/>
      <c r="O5" s="38" t="s">
        <v>1</v>
      </c>
      <c r="P5" s="47">
        <f>C6</f>
        <v>6656</v>
      </c>
      <c r="Q5" s="48">
        <v>8736</v>
      </c>
      <c r="R5" s="47">
        <f t="shared" si="0"/>
        <v>8944</v>
      </c>
      <c r="S5" s="47">
        <f t="shared" si="0"/>
        <v>9152</v>
      </c>
      <c r="T5" s="48">
        <f t="shared" si="0"/>
        <v>9360</v>
      </c>
      <c r="U5" s="47">
        <f t="shared" si="0"/>
        <v>9568</v>
      </c>
      <c r="V5" s="47">
        <f t="shared" si="0"/>
        <v>9776</v>
      </c>
      <c r="W5" s="47">
        <f t="shared" si="0"/>
        <v>9984</v>
      </c>
      <c r="X5" s="47">
        <f t="shared" si="0"/>
        <v>10192</v>
      </c>
      <c r="Y5" s="49"/>
      <c r="Z5" s="39"/>
    </row>
    <row r="6" spans="1:26">
      <c r="A6" s="39"/>
      <c r="B6" s="59" t="s">
        <v>1</v>
      </c>
      <c r="C6" s="64">
        <f>$H17</f>
        <v>6656</v>
      </c>
      <c r="D6" s="64">
        <f>$L16</f>
        <v>208</v>
      </c>
      <c r="E6" s="64">
        <f t="shared" ref="E6:K6" si="2">$L16</f>
        <v>208</v>
      </c>
      <c r="F6" s="64">
        <f t="shared" si="2"/>
        <v>208</v>
      </c>
      <c r="G6" s="64">
        <f t="shared" si="2"/>
        <v>208</v>
      </c>
      <c r="H6" s="64">
        <f t="shared" si="2"/>
        <v>208</v>
      </c>
      <c r="I6" s="64">
        <f t="shared" si="2"/>
        <v>208</v>
      </c>
      <c r="J6" s="64">
        <f t="shared" si="2"/>
        <v>208</v>
      </c>
      <c r="K6" s="64">
        <f t="shared" si="2"/>
        <v>208</v>
      </c>
      <c r="L6" s="47"/>
      <c r="M6" s="47"/>
      <c r="N6" s="46"/>
      <c r="O6" s="38"/>
      <c r="P6" s="38"/>
      <c r="Q6" s="38"/>
      <c r="R6" s="38"/>
      <c r="S6" s="38"/>
      <c r="T6" s="38"/>
      <c r="U6" s="38"/>
      <c r="V6" s="38"/>
      <c r="W6" s="38"/>
      <c r="X6" s="38"/>
      <c r="Y6" s="49"/>
      <c r="Z6" s="39"/>
    </row>
    <row r="7" spans="1:26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46"/>
      <c r="O7" s="38"/>
      <c r="P7" s="38"/>
      <c r="Q7" s="38"/>
      <c r="R7" s="38"/>
      <c r="S7" s="38"/>
      <c r="T7" s="38"/>
      <c r="U7" s="38"/>
      <c r="V7" s="38"/>
      <c r="W7" s="38"/>
      <c r="X7" s="38"/>
      <c r="Y7" s="49"/>
      <c r="Z7" s="39"/>
    </row>
    <row r="8" spans="1:26">
      <c r="A8" s="39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46"/>
      <c r="O8" s="38"/>
      <c r="P8" s="38"/>
      <c r="Q8" s="38"/>
      <c r="R8" s="38"/>
      <c r="S8" s="38"/>
      <c r="T8" s="38"/>
      <c r="U8" s="38"/>
      <c r="V8" s="38"/>
      <c r="W8" s="38"/>
      <c r="X8" s="38"/>
      <c r="Y8" s="49"/>
      <c r="Z8" s="39"/>
    </row>
    <row r="9" spans="1:26"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46"/>
      <c r="O9" s="38"/>
      <c r="P9" s="38"/>
      <c r="Q9" s="38"/>
      <c r="R9" s="38"/>
      <c r="S9" s="38"/>
      <c r="T9" s="38"/>
      <c r="U9" s="38"/>
      <c r="V9" s="38"/>
      <c r="W9" s="38"/>
      <c r="X9" s="38"/>
      <c r="Y9" s="49"/>
      <c r="Z9" s="39"/>
    </row>
    <row r="10" spans="1:26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46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49"/>
      <c r="Z10" s="39"/>
    </row>
    <row r="11" spans="1:26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46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49"/>
      <c r="Z11" s="39"/>
    </row>
    <row r="12" spans="1:26" ht="15">
      <c r="A12" s="39"/>
      <c r="B12" s="87" t="s">
        <v>27</v>
      </c>
      <c r="C12" s="88"/>
      <c r="D12" s="88"/>
      <c r="E12" s="39"/>
      <c r="F12" s="87" t="s">
        <v>26</v>
      </c>
      <c r="G12" s="88"/>
      <c r="H12" s="88"/>
      <c r="I12" s="39"/>
      <c r="J12" s="89" t="s">
        <v>32</v>
      </c>
      <c r="K12" s="90"/>
      <c r="L12" s="91"/>
      <c r="M12" s="70"/>
      <c r="N12" s="46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49"/>
      <c r="Z12" s="39"/>
    </row>
    <row r="13" spans="1:26" ht="15">
      <c r="A13" s="39"/>
      <c r="B13" s="50" t="s">
        <v>14</v>
      </c>
      <c r="C13" s="65" t="s">
        <v>13</v>
      </c>
      <c r="D13" s="65" t="s">
        <v>3</v>
      </c>
      <c r="E13" s="39"/>
      <c r="F13" s="50"/>
      <c r="G13" s="65" t="s">
        <v>28</v>
      </c>
      <c r="H13" s="65" t="s">
        <v>29</v>
      </c>
      <c r="I13" s="39"/>
      <c r="J13" s="77" t="s">
        <v>30</v>
      </c>
      <c r="K13" s="78"/>
      <c r="L13" s="63">
        <v>52</v>
      </c>
      <c r="M13" s="70"/>
      <c r="N13" s="46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49"/>
      <c r="Z13" s="39"/>
    </row>
    <row r="14" spans="1:26" ht="15" customHeight="1">
      <c r="A14" s="39"/>
      <c r="B14" s="67" t="s">
        <v>16</v>
      </c>
      <c r="C14" s="68"/>
      <c r="D14" s="58">
        <v>24</v>
      </c>
      <c r="E14" s="39"/>
      <c r="F14" s="67" t="s">
        <v>30</v>
      </c>
      <c r="G14" s="58">
        <v>52</v>
      </c>
      <c r="H14" s="58">
        <v>52</v>
      </c>
      <c r="I14" s="39"/>
      <c r="J14" s="92" t="s">
        <v>17</v>
      </c>
      <c r="K14" s="93"/>
      <c r="L14" s="57">
        <f>4*12</f>
        <v>48</v>
      </c>
      <c r="M14" s="71"/>
      <c r="N14" s="46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49"/>
      <c r="Z14" s="39"/>
    </row>
    <row r="15" spans="1:26" ht="15" customHeight="1">
      <c r="A15" s="39"/>
      <c r="B15" s="50" t="s">
        <v>17</v>
      </c>
      <c r="C15" s="51"/>
      <c r="D15" s="51">
        <v>20</v>
      </c>
      <c r="E15" s="39"/>
      <c r="F15" s="50" t="s">
        <v>17</v>
      </c>
      <c r="G15" s="51">
        <v>80</v>
      </c>
      <c r="H15" s="51">
        <v>48</v>
      </c>
      <c r="I15" s="39"/>
      <c r="J15" s="77" t="s">
        <v>33</v>
      </c>
      <c r="K15" s="78"/>
      <c r="L15" s="51">
        <f>L13*L14</f>
        <v>2496</v>
      </c>
      <c r="M15" s="72"/>
      <c r="N15" s="46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49"/>
      <c r="Z15" s="39"/>
    </row>
    <row r="16" spans="1:26">
      <c r="A16" s="39"/>
      <c r="B16" s="67" t="s">
        <v>18</v>
      </c>
      <c r="C16" s="57">
        <v>2000</v>
      </c>
      <c r="D16" s="58">
        <f>D14*D15</f>
        <v>480</v>
      </c>
      <c r="E16" s="39"/>
      <c r="F16" s="67" t="s">
        <v>31</v>
      </c>
      <c r="G16" s="57">
        <f>G14*G15</f>
        <v>4160</v>
      </c>
      <c r="H16" s="58">
        <f>H14*H15</f>
        <v>2496</v>
      </c>
      <c r="I16" s="39"/>
      <c r="J16" s="79" t="s">
        <v>19</v>
      </c>
      <c r="K16" s="79"/>
      <c r="L16" s="76">
        <f>L15/12</f>
        <v>208</v>
      </c>
      <c r="M16" s="72"/>
      <c r="N16" s="46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49"/>
      <c r="Z16" s="39"/>
    </row>
    <row r="17" spans="1:26" ht="15" customHeight="1">
      <c r="A17" s="39"/>
      <c r="B17" s="50" t="s">
        <v>19</v>
      </c>
      <c r="C17" s="52">
        <f>C16/12</f>
        <v>166.66666666666666</v>
      </c>
      <c r="D17" s="63">
        <f>D16/12</f>
        <v>40</v>
      </c>
      <c r="E17" s="39"/>
      <c r="F17" s="75" t="s">
        <v>20</v>
      </c>
      <c r="G17" s="75"/>
      <c r="H17" s="66">
        <f>SUM(G16:H16)</f>
        <v>6656</v>
      </c>
      <c r="I17" s="39"/>
      <c r="J17" s="38"/>
      <c r="K17" s="38"/>
      <c r="L17" s="38"/>
      <c r="M17" s="74"/>
      <c r="N17" s="46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49"/>
      <c r="Z17" s="39"/>
    </row>
    <row r="18" spans="1:26">
      <c r="A18" s="39"/>
      <c r="B18" s="80" t="s">
        <v>20</v>
      </c>
      <c r="C18" s="80"/>
      <c r="D18" s="69">
        <f>SUM(C17:D17)</f>
        <v>206.66666666666666</v>
      </c>
      <c r="E18" s="39"/>
      <c r="F18" s="39"/>
      <c r="G18" s="39"/>
      <c r="H18" s="39"/>
      <c r="I18" s="39"/>
      <c r="J18" s="39"/>
      <c r="K18" s="39"/>
      <c r="L18" s="38"/>
      <c r="M18" s="74"/>
      <c r="N18" s="46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49"/>
      <c r="Z18" s="39"/>
    </row>
    <row r="19" spans="1:26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46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49"/>
      <c r="Z19" s="39"/>
    </row>
    <row r="20" spans="1:26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46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49"/>
      <c r="Z20" s="39"/>
    </row>
    <row r="21" spans="1:26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46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49"/>
      <c r="Z21" s="39"/>
    </row>
    <row r="22" spans="1:26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46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49"/>
      <c r="Z22" s="39"/>
    </row>
    <row r="23" spans="1:26" ht="15">
      <c r="A23" s="39"/>
      <c r="B23" s="39"/>
      <c r="C23" s="39"/>
      <c r="D23" s="39"/>
      <c r="E23" s="39"/>
      <c r="F23" s="81"/>
      <c r="G23" s="82"/>
      <c r="H23" s="73"/>
      <c r="I23" s="39"/>
      <c r="J23" s="39"/>
      <c r="K23" s="39"/>
      <c r="L23" s="39"/>
      <c r="M23" s="39"/>
      <c r="N23" s="46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49"/>
      <c r="Z23" s="39"/>
    </row>
    <row r="24" spans="1:26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46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49"/>
      <c r="Z24" s="39"/>
    </row>
    <row r="25" spans="1:26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53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5"/>
      <c r="Z25" s="39"/>
    </row>
    <row r="26" spans="1:26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ht="15" customHeight="1"/>
  </sheetData>
  <mergeCells count="10">
    <mergeCell ref="J15:K15"/>
    <mergeCell ref="J16:K16"/>
    <mergeCell ref="B18:C18"/>
    <mergeCell ref="F23:G23"/>
    <mergeCell ref="B3:K3"/>
    <mergeCell ref="B12:D12"/>
    <mergeCell ref="F12:H12"/>
    <mergeCell ref="J12:L12"/>
    <mergeCell ref="J13:K13"/>
    <mergeCell ref="J14:K14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7"/>
  <sheetViews>
    <sheetView topLeftCell="F1" zoomScaleNormal="100" workbookViewId="0">
      <selection activeCell="N4" sqref="N4"/>
    </sheetView>
  </sheetViews>
  <sheetFormatPr defaultRowHeight="14.25"/>
  <cols>
    <col min="1" max="2" width="12.140625" style="40" customWidth="1"/>
    <col min="3" max="13" width="9.7109375" style="40" customWidth="1"/>
    <col min="14" max="21" width="9.140625" style="40"/>
    <col min="22" max="22" width="9.140625" style="40" customWidth="1"/>
    <col min="23" max="16384" width="9.140625" style="40"/>
  </cols>
  <sheetData>
    <row r="1" spans="1:26">
      <c r="A1" s="38"/>
      <c r="B1" s="38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20.2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41"/>
      <c r="O2" s="42" t="s">
        <v>23</v>
      </c>
      <c r="P2" s="43"/>
      <c r="Q2" s="43"/>
      <c r="R2" s="43"/>
      <c r="S2" s="43"/>
      <c r="T2" s="44" t="s">
        <v>22</v>
      </c>
      <c r="U2" s="43"/>
      <c r="V2" s="43"/>
      <c r="W2" s="43"/>
      <c r="X2" s="43"/>
      <c r="Y2" s="45"/>
      <c r="Z2" s="39"/>
    </row>
    <row r="3" spans="1:26" ht="18">
      <c r="A3" s="39"/>
      <c r="B3" s="83" t="s">
        <v>25</v>
      </c>
      <c r="C3" s="84"/>
      <c r="D3" s="84"/>
      <c r="E3" s="84"/>
      <c r="F3" s="84"/>
      <c r="G3" s="84"/>
      <c r="H3" s="84"/>
      <c r="I3" s="84"/>
      <c r="J3" s="85"/>
      <c r="K3" s="86"/>
      <c r="L3" s="28"/>
      <c r="M3" s="28"/>
      <c r="N3" s="46"/>
      <c r="O3" s="38" t="str">
        <f>B4</f>
        <v>Month</v>
      </c>
      <c r="P3" s="47">
        <v>0</v>
      </c>
      <c r="Q3" s="47">
        <v>1</v>
      </c>
      <c r="R3" s="47">
        <v>2</v>
      </c>
      <c r="S3" s="47">
        <v>3</v>
      </c>
      <c r="T3" s="47">
        <f>G4</f>
        <v>4</v>
      </c>
      <c r="U3" s="47">
        <f>H4</f>
        <v>5</v>
      </c>
      <c r="V3" s="47">
        <f>I4</f>
        <v>6</v>
      </c>
      <c r="W3" s="47">
        <v>7</v>
      </c>
      <c r="X3" s="47">
        <v>8</v>
      </c>
      <c r="Y3" s="49"/>
      <c r="Z3" s="39"/>
    </row>
    <row r="4" spans="1:26">
      <c r="A4" s="39"/>
      <c r="B4" s="61" t="s">
        <v>24</v>
      </c>
      <c r="C4" s="62">
        <v>0</v>
      </c>
      <c r="D4" s="62">
        <v>1</v>
      </c>
      <c r="E4" s="62">
        <v>2</v>
      </c>
      <c r="F4" s="62">
        <v>3</v>
      </c>
      <c r="G4" s="62">
        <v>4</v>
      </c>
      <c r="H4" s="62">
        <v>5</v>
      </c>
      <c r="I4" s="62">
        <v>6</v>
      </c>
      <c r="J4" s="62">
        <v>7</v>
      </c>
      <c r="K4" s="62">
        <v>8</v>
      </c>
      <c r="L4" s="60"/>
      <c r="M4" s="60"/>
      <c r="N4" s="46"/>
      <c r="O4" s="38" t="s">
        <v>0</v>
      </c>
      <c r="P4" s="47">
        <v>0</v>
      </c>
      <c r="Q4" s="48">
        <f>D5</f>
        <v>1039.6666666666667</v>
      </c>
      <c r="R4" s="48">
        <f t="shared" ref="R4:X5" si="0">Q4+E5</f>
        <v>2079.3333333333335</v>
      </c>
      <c r="S4" s="48">
        <f t="shared" si="0"/>
        <v>3119</v>
      </c>
      <c r="T4" s="48">
        <f t="shared" si="0"/>
        <v>4158.666666666667</v>
      </c>
      <c r="U4" s="48">
        <f t="shared" si="0"/>
        <v>5198.3333333333339</v>
      </c>
      <c r="V4" s="48">
        <f t="shared" si="0"/>
        <v>6238.0000000000009</v>
      </c>
      <c r="W4" s="48">
        <f t="shared" si="0"/>
        <v>7277.6666666666679</v>
      </c>
      <c r="X4" s="48">
        <f t="shared" si="0"/>
        <v>8317.3333333333339</v>
      </c>
      <c r="Y4" s="49"/>
      <c r="Z4" s="39"/>
    </row>
    <row r="5" spans="1:26">
      <c r="A5" s="39"/>
      <c r="B5" s="56" t="s">
        <v>0</v>
      </c>
      <c r="C5" s="57">
        <v>0</v>
      </c>
      <c r="D5" s="58">
        <f>833+$D$18</f>
        <v>1039.6666666666667</v>
      </c>
      <c r="E5" s="58">
        <f t="shared" ref="E5:K5" si="1">833+$D$18</f>
        <v>1039.6666666666667</v>
      </c>
      <c r="F5" s="58">
        <f t="shared" si="1"/>
        <v>1039.6666666666667</v>
      </c>
      <c r="G5" s="58">
        <f t="shared" si="1"/>
        <v>1039.6666666666667</v>
      </c>
      <c r="H5" s="58">
        <f t="shared" si="1"/>
        <v>1039.6666666666667</v>
      </c>
      <c r="I5" s="58">
        <f t="shared" si="1"/>
        <v>1039.6666666666667</v>
      </c>
      <c r="J5" s="58">
        <f t="shared" si="1"/>
        <v>1039.6666666666667</v>
      </c>
      <c r="K5" s="58">
        <f t="shared" si="1"/>
        <v>1039.6666666666667</v>
      </c>
      <c r="L5" s="48"/>
      <c r="M5" s="48"/>
      <c r="N5" s="46"/>
      <c r="O5" s="38" t="s">
        <v>1</v>
      </c>
      <c r="P5" s="47">
        <f>C6</f>
        <v>4160</v>
      </c>
      <c r="Q5" s="47">
        <f>P5+D6</f>
        <v>4576</v>
      </c>
      <c r="R5" s="47">
        <f t="shared" si="0"/>
        <v>4992</v>
      </c>
      <c r="S5" s="47">
        <f t="shared" si="0"/>
        <v>5408</v>
      </c>
      <c r="T5" s="47">
        <f t="shared" si="0"/>
        <v>5824</v>
      </c>
      <c r="U5" s="47">
        <f t="shared" si="0"/>
        <v>6240</v>
      </c>
      <c r="V5" s="47">
        <f t="shared" si="0"/>
        <v>6656</v>
      </c>
      <c r="W5" s="47">
        <f t="shared" si="0"/>
        <v>7072</v>
      </c>
      <c r="X5" s="47">
        <f t="shared" si="0"/>
        <v>7488</v>
      </c>
      <c r="Y5" s="49"/>
      <c r="Z5" s="39"/>
    </row>
    <row r="6" spans="1:26">
      <c r="A6" s="39"/>
      <c r="B6" s="59" t="s">
        <v>1</v>
      </c>
      <c r="C6" s="64">
        <f>$H17</f>
        <v>4160</v>
      </c>
      <c r="D6" s="64">
        <f>$L16</f>
        <v>416</v>
      </c>
      <c r="E6" s="64">
        <f t="shared" ref="E6:K6" si="2">$L16</f>
        <v>416</v>
      </c>
      <c r="F6" s="64">
        <f t="shared" si="2"/>
        <v>416</v>
      </c>
      <c r="G6" s="64">
        <f t="shared" si="2"/>
        <v>416</v>
      </c>
      <c r="H6" s="64">
        <f t="shared" si="2"/>
        <v>416</v>
      </c>
      <c r="I6" s="64">
        <f t="shared" si="2"/>
        <v>416</v>
      </c>
      <c r="J6" s="64">
        <f t="shared" si="2"/>
        <v>416</v>
      </c>
      <c r="K6" s="64">
        <f t="shared" si="2"/>
        <v>416</v>
      </c>
      <c r="L6" s="47"/>
      <c r="M6" s="47"/>
      <c r="N6" s="46"/>
      <c r="O6" s="38"/>
      <c r="P6" s="38"/>
      <c r="Q6" s="38"/>
      <c r="R6" s="38"/>
      <c r="S6" s="38"/>
      <c r="T6" s="38"/>
      <c r="U6" s="38"/>
      <c r="V6" s="38"/>
      <c r="W6" s="38"/>
      <c r="X6" s="38"/>
      <c r="Y6" s="49"/>
      <c r="Z6" s="39"/>
    </row>
    <row r="7" spans="1:26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46"/>
      <c r="O7" s="38"/>
      <c r="P7" s="38"/>
      <c r="Q7" s="38"/>
      <c r="R7" s="38"/>
      <c r="S7" s="38"/>
      <c r="T7" s="38"/>
      <c r="U7" s="38"/>
      <c r="V7" s="38"/>
      <c r="W7" s="38"/>
      <c r="X7" s="38"/>
      <c r="Y7" s="49"/>
      <c r="Z7" s="39"/>
    </row>
    <row r="8" spans="1:26">
      <c r="A8" s="39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46"/>
      <c r="O8" s="38"/>
      <c r="P8" s="38"/>
      <c r="Q8" s="38"/>
      <c r="R8" s="38"/>
      <c r="S8" s="38"/>
      <c r="T8" s="38"/>
      <c r="U8" s="38"/>
      <c r="V8" s="38"/>
      <c r="W8" s="38"/>
      <c r="X8" s="38"/>
      <c r="Y8" s="49"/>
      <c r="Z8" s="39"/>
    </row>
    <row r="9" spans="1:26"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46"/>
      <c r="O9" s="38"/>
      <c r="P9" s="38"/>
      <c r="Q9" s="38"/>
      <c r="R9" s="38"/>
      <c r="S9" s="38"/>
      <c r="T9" s="38"/>
      <c r="U9" s="38"/>
      <c r="V9" s="38"/>
      <c r="W9" s="38"/>
      <c r="X9" s="38"/>
      <c r="Y9" s="49"/>
      <c r="Z9" s="39"/>
    </row>
    <row r="10" spans="1:26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46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49"/>
      <c r="Z10" s="39"/>
    </row>
    <row r="11" spans="1:26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46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49"/>
      <c r="Z11" s="39"/>
    </row>
    <row r="12" spans="1:26" ht="15">
      <c r="A12" s="39"/>
      <c r="B12" s="87" t="s">
        <v>27</v>
      </c>
      <c r="C12" s="88"/>
      <c r="D12" s="88"/>
      <c r="E12" s="39"/>
      <c r="F12" s="87" t="s">
        <v>26</v>
      </c>
      <c r="G12" s="88"/>
      <c r="H12" s="88"/>
      <c r="I12" s="39"/>
      <c r="J12" s="89" t="s">
        <v>32</v>
      </c>
      <c r="K12" s="90"/>
      <c r="L12" s="91"/>
      <c r="M12" s="70"/>
      <c r="N12" s="46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49"/>
      <c r="Z12" s="39"/>
    </row>
    <row r="13" spans="1:26" ht="15">
      <c r="A13" s="39"/>
      <c r="B13" s="50" t="s">
        <v>14</v>
      </c>
      <c r="C13" s="65" t="s">
        <v>13</v>
      </c>
      <c r="D13" s="65" t="s">
        <v>3</v>
      </c>
      <c r="E13" s="39"/>
      <c r="F13" s="50"/>
      <c r="G13" s="65" t="s">
        <v>28</v>
      </c>
      <c r="H13" s="65" t="s">
        <v>29</v>
      </c>
      <c r="I13" s="39"/>
      <c r="J13" s="77" t="s">
        <v>30</v>
      </c>
      <c r="K13" s="78"/>
      <c r="L13" s="63">
        <v>52</v>
      </c>
      <c r="M13" s="70"/>
      <c r="N13" s="46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49"/>
      <c r="Z13" s="39"/>
    </row>
    <row r="14" spans="1:26" ht="15" customHeight="1">
      <c r="A14" s="39"/>
      <c r="B14" s="67" t="s">
        <v>16</v>
      </c>
      <c r="C14" s="68"/>
      <c r="D14" s="58">
        <v>24</v>
      </c>
      <c r="E14" s="39"/>
      <c r="F14" s="67" t="s">
        <v>30</v>
      </c>
      <c r="G14" s="58">
        <v>52</v>
      </c>
      <c r="H14" s="58">
        <v>52</v>
      </c>
      <c r="I14" s="39"/>
      <c r="J14" s="92" t="s">
        <v>17</v>
      </c>
      <c r="K14" s="93"/>
      <c r="L14" s="57">
        <f>8*12</f>
        <v>96</v>
      </c>
      <c r="M14" s="71"/>
      <c r="N14" s="46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49"/>
      <c r="Z14" s="39"/>
    </row>
    <row r="15" spans="1:26" ht="15" customHeight="1">
      <c r="A15" s="39"/>
      <c r="B15" s="50" t="s">
        <v>17</v>
      </c>
      <c r="C15" s="51"/>
      <c r="D15" s="51">
        <v>20</v>
      </c>
      <c r="E15" s="39"/>
      <c r="F15" s="50" t="s">
        <v>17</v>
      </c>
      <c r="G15" s="51">
        <v>80</v>
      </c>
      <c r="H15" s="51">
        <v>0</v>
      </c>
      <c r="I15" s="39"/>
      <c r="J15" s="77" t="s">
        <v>33</v>
      </c>
      <c r="K15" s="78"/>
      <c r="L15" s="51">
        <f>L13*L14</f>
        <v>4992</v>
      </c>
      <c r="M15" s="72"/>
      <c r="N15" s="46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49"/>
      <c r="Z15" s="39"/>
    </row>
    <row r="16" spans="1:26">
      <c r="A16" s="39"/>
      <c r="B16" s="67" t="s">
        <v>18</v>
      </c>
      <c r="C16" s="57">
        <v>2000</v>
      </c>
      <c r="D16" s="58">
        <f>D14*D15</f>
        <v>480</v>
      </c>
      <c r="E16" s="39"/>
      <c r="F16" s="67" t="s">
        <v>31</v>
      </c>
      <c r="G16" s="57">
        <f>G14*G15</f>
        <v>4160</v>
      </c>
      <c r="H16" s="58">
        <f>H14*H15</f>
        <v>0</v>
      </c>
      <c r="I16" s="39"/>
      <c r="J16" s="79" t="s">
        <v>19</v>
      </c>
      <c r="K16" s="79"/>
      <c r="L16" s="76">
        <f>L15/12</f>
        <v>416</v>
      </c>
      <c r="M16" s="72"/>
      <c r="N16" s="46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49"/>
      <c r="Z16" s="39"/>
    </row>
    <row r="17" spans="1:26" ht="15" customHeight="1">
      <c r="A17" s="39"/>
      <c r="B17" s="50" t="s">
        <v>19</v>
      </c>
      <c r="C17" s="52">
        <f>C16/12</f>
        <v>166.66666666666666</v>
      </c>
      <c r="D17" s="63">
        <f>D16/12</f>
        <v>40</v>
      </c>
      <c r="E17" s="39"/>
      <c r="F17" s="75" t="s">
        <v>20</v>
      </c>
      <c r="G17" s="75"/>
      <c r="H17" s="66">
        <f>SUM(G16:H16)</f>
        <v>4160</v>
      </c>
      <c r="I17" s="39"/>
      <c r="J17" s="38"/>
      <c r="K17" s="38"/>
      <c r="L17" s="38"/>
      <c r="M17" s="74"/>
      <c r="N17" s="46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49"/>
      <c r="Z17" s="39"/>
    </row>
    <row r="18" spans="1:26">
      <c r="A18" s="39"/>
      <c r="B18" s="80" t="s">
        <v>20</v>
      </c>
      <c r="C18" s="80"/>
      <c r="D18" s="69">
        <f>SUM(C17:D17)</f>
        <v>206.66666666666666</v>
      </c>
      <c r="E18" s="39"/>
      <c r="F18" s="39"/>
      <c r="G18" s="39"/>
      <c r="H18" s="39"/>
      <c r="I18" s="39"/>
      <c r="J18" s="39"/>
      <c r="K18" s="39"/>
      <c r="L18" s="38"/>
      <c r="M18" s="74"/>
      <c r="N18" s="46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49"/>
      <c r="Z18" s="39"/>
    </row>
    <row r="19" spans="1:26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46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49"/>
      <c r="Z19" s="39"/>
    </row>
    <row r="20" spans="1:26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46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49"/>
      <c r="Z20" s="39"/>
    </row>
    <row r="21" spans="1:26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46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49"/>
      <c r="Z21" s="39"/>
    </row>
    <row r="22" spans="1:26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46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49"/>
      <c r="Z22" s="39"/>
    </row>
    <row r="23" spans="1:26" ht="15">
      <c r="A23" s="39"/>
      <c r="B23" s="39"/>
      <c r="C23" s="39"/>
      <c r="D23" s="39"/>
      <c r="E23" s="39"/>
      <c r="F23" s="81"/>
      <c r="G23" s="82"/>
      <c r="H23" s="73"/>
      <c r="I23" s="39"/>
      <c r="J23" s="39"/>
      <c r="K23" s="39"/>
      <c r="L23" s="39"/>
      <c r="M23" s="39"/>
      <c r="N23" s="46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49"/>
      <c r="Z23" s="39"/>
    </row>
    <row r="24" spans="1:26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46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49"/>
      <c r="Z24" s="39"/>
    </row>
    <row r="25" spans="1:26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53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5"/>
      <c r="Z25" s="39"/>
    </row>
    <row r="26" spans="1:26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ht="15" customHeight="1"/>
  </sheetData>
  <mergeCells count="10">
    <mergeCell ref="J14:K14"/>
    <mergeCell ref="J15:K15"/>
    <mergeCell ref="J16:K16"/>
    <mergeCell ref="F23:G23"/>
    <mergeCell ref="B18:C18"/>
    <mergeCell ref="J13:K13"/>
    <mergeCell ref="B3:K3"/>
    <mergeCell ref="B12:D12"/>
    <mergeCell ref="F12:H12"/>
    <mergeCell ref="J12:L1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77E4A-1D1D-477E-9856-A71507F1C649}">
  <dimension ref="A1:Z27"/>
  <sheetViews>
    <sheetView zoomScaleNormal="100" workbookViewId="0">
      <selection activeCell="N2" sqref="N2"/>
    </sheetView>
  </sheetViews>
  <sheetFormatPr defaultRowHeight="14.25"/>
  <cols>
    <col min="1" max="2" width="12.140625" style="40" customWidth="1"/>
    <col min="3" max="13" width="9.7109375" style="40" customWidth="1"/>
    <col min="14" max="21" width="9.140625" style="40"/>
    <col min="22" max="22" width="9.140625" style="40" customWidth="1"/>
    <col min="23" max="16384" width="9.140625" style="40"/>
  </cols>
  <sheetData>
    <row r="1" spans="1:26">
      <c r="A1" s="38"/>
      <c r="B1" s="38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20.2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41"/>
      <c r="O2" s="42" t="s">
        <v>23</v>
      </c>
      <c r="P2" s="43"/>
      <c r="Q2" s="43"/>
      <c r="R2" s="43"/>
      <c r="S2" s="43"/>
      <c r="T2" s="44" t="s">
        <v>22</v>
      </c>
      <c r="U2" s="43"/>
      <c r="V2" s="43"/>
      <c r="W2" s="43"/>
      <c r="X2" s="43"/>
      <c r="Y2" s="45"/>
      <c r="Z2" s="39"/>
    </row>
    <row r="3" spans="1:26" ht="18">
      <c r="A3" s="39"/>
      <c r="B3" s="83" t="s">
        <v>25</v>
      </c>
      <c r="C3" s="84"/>
      <c r="D3" s="84"/>
      <c r="E3" s="84"/>
      <c r="F3" s="84"/>
      <c r="G3" s="84"/>
      <c r="H3" s="84"/>
      <c r="I3" s="84"/>
      <c r="J3" s="85"/>
      <c r="K3" s="86"/>
      <c r="L3" s="28"/>
      <c r="M3" s="28"/>
      <c r="N3" s="46"/>
      <c r="O3" s="38" t="str">
        <f>B4</f>
        <v>Month</v>
      </c>
      <c r="P3" s="47">
        <v>0</v>
      </c>
      <c r="Q3" s="47">
        <v>5</v>
      </c>
      <c r="R3" s="47">
        <v>6</v>
      </c>
      <c r="S3" s="47">
        <v>7</v>
      </c>
      <c r="T3" s="47">
        <v>8</v>
      </c>
      <c r="U3" s="47">
        <v>9</v>
      </c>
      <c r="V3" s="47">
        <v>10</v>
      </c>
      <c r="W3" s="47">
        <v>11</v>
      </c>
      <c r="X3" s="47">
        <v>12</v>
      </c>
      <c r="Y3" s="49"/>
      <c r="Z3" s="39"/>
    </row>
    <row r="4" spans="1:26">
      <c r="A4" s="39"/>
      <c r="B4" s="61" t="s">
        <v>24</v>
      </c>
      <c r="C4" s="62">
        <v>0</v>
      </c>
      <c r="D4" s="62">
        <v>5</v>
      </c>
      <c r="E4" s="62">
        <v>6</v>
      </c>
      <c r="F4" s="62">
        <v>7</v>
      </c>
      <c r="G4" s="62">
        <v>8</v>
      </c>
      <c r="H4" s="62">
        <v>9</v>
      </c>
      <c r="I4" s="62">
        <v>10</v>
      </c>
      <c r="J4" s="62">
        <v>11</v>
      </c>
      <c r="K4" s="62">
        <v>12</v>
      </c>
      <c r="L4" s="60"/>
      <c r="M4" s="60"/>
      <c r="N4" s="46"/>
      <c r="O4" s="38" t="s">
        <v>0</v>
      </c>
      <c r="P4" s="47">
        <v>0</v>
      </c>
      <c r="Q4" s="48">
        <v>5199</v>
      </c>
      <c r="R4" s="48">
        <f t="shared" ref="R4:X5" si="0">Q4+E5</f>
        <v>6238.666666666667</v>
      </c>
      <c r="S4" s="48">
        <f t="shared" si="0"/>
        <v>7278.3333333333339</v>
      </c>
      <c r="T4" s="48">
        <f t="shared" si="0"/>
        <v>8318</v>
      </c>
      <c r="U4" s="48">
        <f t="shared" si="0"/>
        <v>9357.6666666666661</v>
      </c>
      <c r="V4" s="48">
        <f t="shared" si="0"/>
        <v>10397.333333333332</v>
      </c>
      <c r="W4" s="48">
        <f t="shared" si="0"/>
        <v>11436.999999999998</v>
      </c>
      <c r="X4" s="48">
        <f t="shared" si="0"/>
        <v>12476.666666666664</v>
      </c>
      <c r="Y4" s="49"/>
      <c r="Z4" s="39"/>
    </row>
    <row r="5" spans="1:26">
      <c r="A5" s="39"/>
      <c r="B5" s="56" t="s">
        <v>0</v>
      </c>
      <c r="C5" s="57">
        <v>0</v>
      </c>
      <c r="D5" s="58">
        <f>833+$D$18</f>
        <v>1039.6666666666667</v>
      </c>
      <c r="E5" s="58">
        <f t="shared" ref="E5:K5" si="1">833+$D$18</f>
        <v>1039.6666666666667</v>
      </c>
      <c r="F5" s="58">
        <f t="shared" si="1"/>
        <v>1039.6666666666667</v>
      </c>
      <c r="G5" s="58">
        <f t="shared" si="1"/>
        <v>1039.6666666666667</v>
      </c>
      <c r="H5" s="58">
        <f t="shared" si="1"/>
        <v>1039.6666666666667</v>
      </c>
      <c r="I5" s="58">
        <f t="shared" si="1"/>
        <v>1039.6666666666667</v>
      </c>
      <c r="J5" s="58">
        <f t="shared" si="1"/>
        <v>1039.6666666666667</v>
      </c>
      <c r="K5" s="58">
        <f t="shared" si="1"/>
        <v>1039.6666666666667</v>
      </c>
      <c r="L5" s="48"/>
      <c r="M5" s="48"/>
      <c r="N5" s="46"/>
      <c r="O5" s="38" t="s">
        <v>1</v>
      </c>
      <c r="P5" s="47">
        <f>C6</f>
        <v>6656</v>
      </c>
      <c r="Q5" s="48">
        <v>8736</v>
      </c>
      <c r="R5" s="47">
        <f t="shared" si="0"/>
        <v>9152</v>
      </c>
      <c r="S5" s="47">
        <f t="shared" si="0"/>
        <v>9568</v>
      </c>
      <c r="T5" s="48">
        <f t="shared" si="0"/>
        <v>9984</v>
      </c>
      <c r="U5" s="47">
        <f t="shared" si="0"/>
        <v>10400</v>
      </c>
      <c r="V5" s="47">
        <f t="shared" si="0"/>
        <v>10816</v>
      </c>
      <c r="W5" s="47">
        <f t="shared" si="0"/>
        <v>11232</v>
      </c>
      <c r="X5" s="47">
        <f t="shared" si="0"/>
        <v>11648</v>
      </c>
      <c r="Y5" s="49"/>
      <c r="Z5" s="39"/>
    </row>
    <row r="6" spans="1:26">
      <c r="A6" s="39"/>
      <c r="B6" s="59" t="s">
        <v>1</v>
      </c>
      <c r="C6" s="64">
        <f>$H17</f>
        <v>6656</v>
      </c>
      <c r="D6" s="64">
        <f>$L16</f>
        <v>416</v>
      </c>
      <c r="E6" s="64">
        <f t="shared" ref="E6:K6" si="2">$L16</f>
        <v>416</v>
      </c>
      <c r="F6" s="64">
        <f t="shared" si="2"/>
        <v>416</v>
      </c>
      <c r="G6" s="64">
        <f t="shared" si="2"/>
        <v>416</v>
      </c>
      <c r="H6" s="64">
        <f t="shared" si="2"/>
        <v>416</v>
      </c>
      <c r="I6" s="64">
        <f t="shared" si="2"/>
        <v>416</v>
      </c>
      <c r="J6" s="64">
        <f t="shared" si="2"/>
        <v>416</v>
      </c>
      <c r="K6" s="64">
        <f t="shared" si="2"/>
        <v>416</v>
      </c>
      <c r="L6" s="47"/>
      <c r="M6" s="47"/>
      <c r="N6" s="46"/>
      <c r="O6" s="38"/>
      <c r="P6" s="38"/>
      <c r="Q6" s="38"/>
      <c r="R6" s="38"/>
      <c r="S6" s="38"/>
      <c r="T6" s="38"/>
      <c r="U6" s="38"/>
      <c r="V6" s="38"/>
      <c r="W6" s="38"/>
      <c r="X6" s="38"/>
      <c r="Y6" s="49"/>
      <c r="Z6" s="39"/>
    </row>
    <row r="7" spans="1:26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46"/>
      <c r="O7" s="38"/>
      <c r="P7" s="38"/>
      <c r="Q7" s="38"/>
      <c r="R7" s="38"/>
      <c r="S7" s="38"/>
      <c r="T7" s="38"/>
      <c r="U7" s="38"/>
      <c r="V7" s="38"/>
      <c r="W7" s="38"/>
      <c r="X7" s="38"/>
      <c r="Y7" s="49"/>
      <c r="Z7" s="39"/>
    </row>
    <row r="8" spans="1:26">
      <c r="A8" s="39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46"/>
      <c r="O8" s="38"/>
      <c r="P8" s="38"/>
      <c r="Q8" s="38"/>
      <c r="R8" s="38"/>
      <c r="S8" s="38"/>
      <c r="T8" s="38"/>
      <c r="U8" s="38"/>
      <c r="V8" s="38"/>
      <c r="W8" s="38"/>
      <c r="X8" s="38"/>
      <c r="Y8" s="49"/>
      <c r="Z8" s="39"/>
    </row>
    <row r="9" spans="1:26"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46"/>
      <c r="O9" s="38"/>
      <c r="P9" s="38"/>
      <c r="Q9" s="38"/>
      <c r="R9" s="38"/>
      <c r="S9" s="38"/>
      <c r="T9" s="38"/>
      <c r="U9" s="38"/>
      <c r="V9" s="38"/>
      <c r="W9" s="38"/>
      <c r="X9" s="38"/>
      <c r="Y9" s="49"/>
      <c r="Z9" s="39"/>
    </row>
    <row r="10" spans="1:26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46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49"/>
      <c r="Z10" s="39"/>
    </row>
    <row r="11" spans="1:26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46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49"/>
      <c r="Z11" s="39"/>
    </row>
    <row r="12" spans="1:26" ht="15">
      <c r="A12" s="39"/>
      <c r="B12" s="87" t="s">
        <v>27</v>
      </c>
      <c r="C12" s="88"/>
      <c r="D12" s="88"/>
      <c r="E12" s="39"/>
      <c r="F12" s="87" t="s">
        <v>26</v>
      </c>
      <c r="G12" s="88"/>
      <c r="H12" s="88"/>
      <c r="I12" s="39"/>
      <c r="J12" s="89" t="s">
        <v>32</v>
      </c>
      <c r="K12" s="90"/>
      <c r="L12" s="91"/>
      <c r="M12" s="70"/>
      <c r="N12" s="46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49"/>
      <c r="Z12" s="39"/>
    </row>
    <row r="13" spans="1:26" ht="15">
      <c r="A13" s="39"/>
      <c r="B13" s="50" t="s">
        <v>14</v>
      </c>
      <c r="C13" s="65" t="s">
        <v>13</v>
      </c>
      <c r="D13" s="65" t="s">
        <v>3</v>
      </c>
      <c r="E13" s="39"/>
      <c r="F13" s="50"/>
      <c r="G13" s="65" t="s">
        <v>28</v>
      </c>
      <c r="H13" s="65" t="s">
        <v>29</v>
      </c>
      <c r="I13" s="39"/>
      <c r="J13" s="77" t="s">
        <v>30</v>
      </c>
      <c r="K13" s="78"/>
      <c r="L13" s="63">
        <v>52</v>
      </c>
      <c r="M13" s="70"/>
      <c r="N13" s="46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49"/>
      <c r="Z13" s="39"/>
    </row>
    <row r="14" spans="1:26" ht="15" customHeight="1">
      <c r="A14" s="39"/>
      <c r="B14" s="67" t="s">
        <v>16</v>
      </c>
      <c r="C14" s="68"/>
      <c r="D14" s="58">
        <v>24</v>
      </c>
      <c r="E14" s="39"/>
      <c r="F14" s="67" t="s">
        <v>30</v>
      </c>
      <c r="G14" s="58">
        <v>52</v>
      </c>
      <c r="H14" s="58">
        <v>52</v>
      </c>
      <c r="I14" s="39"/>
      <c r="J14" s="92" t="s">
        <v>17</v>
      </c>
      <c r="K14" s="93"/>
      <c r="L14" s="57">
        <f>8*12</f>
        <v>96</v>
      </c>
      <c r="M14" s="71"/>
      <c r="N14" s="46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49"/>
      <c r="Z14" s="39"/>
    </row>
    <row r="15" spans="1:26" ht="15" customHeight="1">
      <c r="A15" s="39"/>
      <c r="B15" s="50" t="s">
        <v>17</v>
      </c>
      <c r="C15" s="51"/>
      <c r="D15" s="51">
        <v>20</v>
      </c>
      <c r="E15" s="39"/>
      <c r="F15" s="50" t="s">
        <v>17</v>
      </c>
      <c r="G15" s="51">
        <v>80</v>
      </c>
      <c r="H15" s="51">
        <v>48</v>
      </c>
      <c r="I15" s="39"/>
      <c r="J15" s="77" t="s">
        <v>33</v>
      </c>
      <c r="K15" s="78"/>
      <c r="L15" s="51">
        <f>L13*L14</f>
        <v>4992</v>
      </c>
      <c r="M15" s="72"/>
      <c r="N15" s="46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49"/>
      <c r="Z15" s="39"/>
    </row>
    <row r="16" spans="1:26">
      <c r="A16" s="39"/>
      <c r="B16" s="67" t="s">
        <v>18</v>
      </c>
      <c r="C16" s="57">
        <v>2000</v>
      </c>
      <c r="D16" s="58">
        <f>D14*D15</f>
        <v>480</v>
      </c>
      <c r="E16" s="39"/>
      <c r="F16" s="67" t="s">
        <v>31</v>
      </c>
      <c r="G16" s="57">
        <f>G14*G15</f>
        <v>4160</v>
      </c>
      <c r="H16" s="58">
        <f>H14*H15</f>
        <v>2496</v>
      </c>
      <c r="I16" s="39"/>
      <c r="J16" s="79" t="s">
        <v>19</v>
      </c>
      <c r="K16" s="79"/>
      <c r="L16" s="76">
        <f>L15/12</f>
        <v>416</v>
      </c>
      <c r="M16" s="72"/>
      <c r="N16" s="46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49"/>
      <c r="Z16" s="39"/>
    </row>
    <row r="17" spans="1:26" ht="15" customHeight="1">
      <c r="A17" s="39"/>
      <c r="B17" s="50" t="s">
        <v>19</v>
      </c>
      <c r="C17" s="52">
        <f>C16/12</f>
        <v>166.66666666666666</v>
      </c>
      <c r="D17" s="63">
        <f>D16/12</f>
        <v>40</v>
      </c>
      <c r="E17" s="39"/>
      <c r="F17" s="75" t="s">
        <v>20</v>
      </c>
      <c r="G17" s="75"/>
      <c r="H17" s="66">
        <f>SUM(G16:H16)</f>
        <v>6656</v>
      </c>
      <c r="I17" s="39"/>
      <c r="J17" s="38"/>
      <c r="K17" s="38"/>
      <c r="L17" s="38"/>
      <c r="M17" s="74"/>
      <c r="N17" s="46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49"/>
      <c r="Z17" s="39"/>
    </row>
    <row r="18" spans="1:26">
      <c r="A18" s="39"/>
      <c r="B18" s="80" t="s">
        <v>20</v>
      </c>
      <c r="C18" s="80"/>
      <c r="D18" s="69">
        <f>SUM(C17:D17)</f>
        <v>206.66666666666666</v>
      </c>
      <c r="E18" s="39"/>
      <c r="F18" s="39"/>
      <c r="G18" s="39"/>
      <c r="H18" s="39"/>
      <c r="I18" s="39"/>
      <c r="J18" s="39"/>
      <c r="K18" s="39"/>
      <c r="L18" s="38"/>
      <c r="M18" s="74"/>
      <c r="N18" s="46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49"/>
      <c r="Z18" s="39"/>
    </row>
    <row r="19" spans="1:26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46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49"/>
      <c r="Z19" s="39"/>
    </row>
    <row r="20" spans="1:26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46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49"/>
      <c r="Z20" s="39"/>
    </row>
    <row r="21" spans="1:26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46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49"/>
      <c r="Z21" s="39"/>
    </row>
    <row r="22" spans="1:26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46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49"/>
      <c r="Z22" s="39"/>
    </row>
    <row r="23" spans="1:26" ht="15">
      <c r="A23" s="39"/>
      <c r="B23" s="39"/>
      <c r="C23" s="39"/>
      <c r="D23" s="39"/>
      <c r="E23" s="39"/>
      <c r="F23" s="81"/>
      <c r="G23" s="82"/>
      <c r="H23" s="73"/>
      <c r="I23" s="39"/>
      <c r="J23" s="39"/>
      <c r="K23" s="39"/>
      <c r="L23" s="39"/>
      <c r="M23" s="39"/>
      <c r="N23" s="46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49"/>
      <c r="Z23" s="39"/>
    </row>
    <row r="24" spans="1:26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46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49"/>
      <c r="Z24" s="39"/>
    </row>
    <row r="25" spans="1:26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53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5"/>
      <c r="Z25" s="39"/>
    </row>
    <row r="26" spans="1:26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ht="15" customHeight="1"/>
  </sheetData>
  <mergeCells count="10">
    <mergeCell ref="J15:K15"/>
    <mergeCell ref="J16:K16"/>
    <mergeCell ref="B18:C18"/>
    <mergeCell ref="F23:G23"/>
    <mergeCell ref="B3:K3"/>
    <mergeCell ref="B12:D12"/>
    <mergeCell ref="F12:H12"/>
    <mergeCell ref="J12:L12"/>
    <mergeCell ref="J13:K13"/>
    <mergeCell ref="J14:K1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Lab-12-Cost-Benefit</vt:lpstr>
      <vt:lpstr>Main-CBA</vt:lpstr>
      <vt:lpstr>Alt1-CBA</vt:lpstr>
      <vt:lpstr>Alt1-CBAFull</vt:lpstr>
    </vt:vector>
  </TitlesOfParts>
  <Company>UM-Helena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shaun.scott</dc:creator>
  <cp:lastModifiedBy>James Bell</cp:lastModifiedBy>
  <dcterms:created xsi:type="dcterms:W3CDTF">2011-11-16T04:23:37Z</dcterms:created>
  <dcterms:modified xsi:type="dcterms:W3CDTF">2017-12-10T05:40:37Z</dcterms:modified>
</cp:coreProperties>
</file>