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a\Desktop\CAES DIMPLADO DE POWER BI\CURSO DIPLOMADO EN EXCEL BASICO - AVANZADO\"/>
    </mc:Choice>
  </mc:AlternateContent>
  <xr:revisionPtr revIDLastSave="0" documentId="13_ncr:1_{6215A0AD-F2C5-413E-9AAE-CFAFF772010B}" xr6:coauthVersionLast="47" xr6:coauthVersionMax="47" xr10:uidLastSave="{00000000-0000-0000-0000-000000000000}"/>
  <bookViews>
    <workbookView xWindow="20370" yWindow="-120" windowWidth="25440" windowHeight="15270" tabRatio="792" xr2:uid="{9138B99C-466E-4651-9981-33E0A764358F}"/>
  </bookViews>
  <sheets>
    <sheet name="PRESENTACION" sheetId="10" r:id="rId1"/>
    <sheet name="INTERFAZ GUI" sheetId="11" state="hidden" r:id="rId2"/>
    <sheet name="INICIO-FUNDAMENTOS" sheetId="9" r:id="rId3"/>
    <sheet name="INTERFAZ PROBANDO COSAS" sheetId="32" r:id="rId4"/>
    <sheet name="OPERACIONES BASICAS -EXCEL" sheetId="8" r:id="rId5"/>
    <sheet name="FACTURAS" sheetId="1" r:id="rId6"/>
    <sheet name="CONDICIONES FACTURAS" sheetId="31" r:id="rId7"/>
    <sheet name="CALCULOS BASICO Y FORMATOS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2" l="1"/>
  <c r="E27" i="32"/>
  <c r="F27" i="32" s="1"/>
  <c r="E24" i="32"/>
  <c r="F24" i="32" s="1"/>
  <c r="E26" i="32"/>
  <c r="F26" i="32" s="1"/>
  <c r="E25" i="32"/>
  <c r="F25" i="32" s="1"/>
  <c r="E28" i="32"/>
  <c r="F28" i="32" s="1"/>
  <c r="E21" i="32"/>
  <c r="F21" i="32" s="1"/>
  <c r="E23" i="32"/>
  <c r="F23" i="32" s="1"/>
  <c r="E22" i="32"/>
  <c r="F22" i="32" s="1"/>
  <c r="E20" i="32"/>
  <c r="F20" i="32" s="1"/>
  <c r="E19" i="32"/>
  <c r="F19" i="32" s="1"/>
  <c r="F5" i="32"/>
  <c r="F6" i="32"/>
  <c r="F7" i="32"/>
  <c r="F8" i="32"/>
  <c r="F9" i="32"/>
  <c r="F10" i="32"/>
  <c r="F11" i="32"/>
  <c r="F12" i="32"/>
  <c r="F13" i="32"/>
  <c r="F14" i="32"/>
  <c r="B3" i="32"/>
  <c r="D15" i="32"/>
  <c r="G7" i="32"/>
  <c r="H7" i="32" s="1"/>
  <c r="G5" i="32"/>
  <c r="H5" i="32" s="1"/>
  <c r="E6" i="32"/>
  <c r="E7" i="32"/>
  <c r="E8" i="32"/>
  <c r="E9" i="32"/>
  <c r="E10" i="32"/>
  <c r="E11" i="32"/>
  <c r="E12" i="32"/>
  <c r="E13" i="32"/>
  <c r="E14" i="32"/>
  <c r="E5" i="32"/>
  <c r="J49" i="8"/>
  <c r="F56" i="8"/>
  <c r="F55" i="8"/>
  <c r="F54" i="8"/>
  <c r="C58" i="8"/>
  <c r="C57" i="8"/>
  <c r="M13" i="8"/>
  <c r="J13" i="8"/>
  <c r="G13" i="8"/>
  <c r="C13" i="8"/>
  <c r="F6" i="31"/>
  <c r="G6" i="31" s="1"/>
  <c r="H6" i="31" s="1"/>
  <c r="I6" i="31" s="1"/>
  <c r="F7" i="31"/>
  <c r="G7" i="31" s="1"/>
  <c r="H7" i="31" s="1"/>
  <c r="F8" i="31"/>
  <c r="G8" i="31" s="1"/>
  <c r="H8" i="31" s="1"/>
  <c r="F9" i="31"/>
  <c r="G9" i="31" s="1"/>
  <c r="H9" i="31" s="1"/>
  <c r="F10" i="31"/>
  <c r="G10" i="31" s="1"/>
  <c r="H10" i="31" s="1"/>
  <c r="I10" i="31" s="1"/>
  <c r="F11" i="31"/>
  <c r="G11" i="31" s="1"/>
  <c r="H11" i="31" s="1"/>
  <c r="I11" i="31" s="1"/>
  <c r="F12" i="31"/>
  <c r="G12" i="31" s="1"/>
  <c r="H12" i="31" s="1"/>
  <c r="I12" i="31" s="1"/>
  <c r="J12" i="31" s="1"/>
  <c r="K12" i="31" s="1"/>
  <c r="L12" i="31" s="1"/>
  <c r="F13" i="31"/>
  <c r="G13" i="31" s="1"/>
  <c r="H13" i="31" s="1"/>
  <c r="I13" i="31" s="1"/>
  <c r="F14" i="31"/>
  <c r="G14" i="31" s="1"/>
  <c r="H14" i="31" s="1"/>
  <c r="I14" i="31" s="1"/>
  <c r="F15" i="31"/>
  <c r="G15" i="31" s="1"/>
  <c r="H15" i="31" s="1"/>
  <c r="F16" i="31"/>
  <c r="G16" i="31" s="1"/>
  <c r="H16" i="31" s="1"/>
  <c r="I16" i="31" s="1"/>
  <c r="F17" i="31"/>
  <c r="G17" i="31" s="1"/>
  <c r="H17" i="31" s="1"/>
  <c r="F18" i="31"/>
  <c r="G18" i="31" s="1"/>
  <c r="H18" i="31" s="1"/>
  <c r="F19" i="31"/>
  <c r="G19" i="31" s="1"/>
  <c r="H19" i="31" s="1"/>
  <c r="I19" i="31" s="1"/>
  <c r="F20" i="31"/>
  <c r="G20" i="31" s="1"/>
  <c r="H20" i="31" s="1"/>
  <c r="I20" i="31" s="1"/>
  <c r="F21" i="31"/>
  <c r="G21" i="31" s="1"/>
  <c r="H21" i="31" s="1"/>
  <c r="F22" i="31"/>
  <c r="G22" i="31" s="1"/>
  <c r="H22" i="31" s="1"/>
  <c r="F23" i="31"/>
  <c r="G23" i="31" s="1"/>
  <c r="H23" i="31" s="1"/>
  <c r="I23" i="31" s="1"/>
  <c r="F24" i="31"/>
  <c r="G24" i="31" s="1"/>
  <c r="H24" i="31" s="1"/>
  <c r="F25" i="31"/>
  <c r="G25" i="31" s="1"/>
  <c r="H25" i="31" s="1"/>
  <c r="F26" i="31"/>
  <c r="G26" i="31" s="1"/>
  <c r="H26" i="31" s="1"/>
  <c r="F27" i="31"/>
  <c r="G27" i="31" s="1"/>
  <c r="H27" i="31" s="1"/>
  <c r="I27" i="31" s="1"/>
  <c r="F28" i="31"/>
  <c r="G28" i="31" s="1"/>
  <c r="H28" i="31" s="1"/>
  <c r="F5" i="31"/>
  <c r="G5" i="31" s="1"/>
  <c r="H5" i="31" s="1"/>
  <c r="I5" i="31" s="1"/>
  <c r="J48" i="8"/>
  <c r="F7" i="30"/>
  <c r="F8" i="30"/>
  <c r="F9" i="30"/>
  <c r="F10" i="30"/>
  <c r="G10" i="30" s="1"/>
  <c r="F11" i="30"/>
  <c r="F12" i="30"/>
  <c r="F6" i="30"/>
  <c r="G6" i="30" s="1"/>
  <c r="D13" i="30"/>
  <c r="C13" i="30"/>
  <c r="G7" i="30"/>
  <c r="G8" i="30"/>
  <c r="G11" i="30"/>
  <c r="G12" i="30"/>
  <c r="E7" i="30"/>
  <c r="E8" i="30"/>
  <c r="E9" i="30"/>
  <c r="E13" i="30" s="1"/>
  <c r="E10" i="30"/>
  <c r="E11" i="30"/>
  <c r="E12" i="30"/>
  <c r="E6" i="30"/>
  <c r="E29" i="31"/>
  <c r="F4" i="1"/>
  <c r="G4" i="1"/>
  <c r="H4" i="1" s="1"/>
  <c r="F5" i="1"/>
  <c r="G5" i="1" s="1"/>
  <c r="F6" i="1"/>
  <c r="G6" i="1" s="1"/>
  <c r="F7" i="1"/>
  <c r="G7" i="1" s="1"/>
  <c r="F8" i="1"/>
  <c r="G8" i="1" s="1"/>
  <c r="F3" i="1"/>
  <c r="G3" i="1" s="1"/>
  <c r="E29" i="32" l="1"/>
  <c r="G20" i="32"/>
  <c r="F29" i="32"/>
  <c r="G22" i="32"/>
  <c r="H22" i="32" s="1"/>
  <c r="I22" i="32" s="1"/>
  <c r="G25" i="32"/>
  <c r="H25" i="32" s="1"/>
  <c r="I25" i="32" s="1"/>
  <c r="G27" i="32"/>
  <c r="H27" i="32" s="1"/>
  <c r="I27" i="32" s="1"/>
  <c r="G28" i="32"/>
  <c r="H28" i="32" s="1"/>
  <c r="I28" i="32" s="1"/>
  <c r="H20" i="32"/>
  <c r="I20" i="32" s="1"/>
  <c r="G19" i="32"/>
  <c r="G23" i="32"/>
  <c r="G26" i="32"/>
  <c r="G21" i="32"/>
  <c r="G24" i="32"/>
  <c r="G14" i="32"/>
  <c r="H14" i="32" s="1"/>
  <c r="G6" i="32"/>
  <c r="H6" i="32" s="1"/>
  <c r="G10" i="32"/>
  <c r="H10" i="32" s="1"/>
  <c r="G11" i="32"/>
  <c r="H11" i="32" s="1"/>
  <c r="G13" i="32"/>
  <c r="I5" i="32"/>
  <c r="I7" i="32"/>
  <c r="G12" i="32"/>
  <c r="I14" i="32"/>
  <c r="I10" i="32"/>
  <c r="G9" i="32"/>
  <c r="E15" i="32"/>
  <c r="F29" i="31"/>
  <c r="G29" i="31"/>
  <c r="H29" i="31"/>
  <c r="H8" i="1"/>
  <c r="I8" i="1" s="1"/>
  <c r="J8" i="1" s="1"/>
  <c r="G9" i="1"/>
  <c r="F9" i="1"/>
  <c r="H5" i="1"/>
  <c r="I5" i="1" s="1"/>
  <c r="H6" i="1"/>
  <c r="I6" i="1" s="1"/>
  <c r="J6" i="1" s="1"/>
  <c r="G9" i="30"/>
  <c r="G13" i="30" s="1"/>
  <c r="F13" i="30"/>
  <c r="I18" i="31"/>
  <c r="J18" i="31" s="1"/>
  <c r="I17" i="31"/>
  <c r="J17" i="31" s="1"/>
  <c r="I24" i="31"/>
  <c r="J24" i="31" s="1"/>
  <c r="I28" i="31"/>
  <c r="J28" i="31" s="1"/>
  <c r="I9" i="31"/>
  <c r="J9" i="31" s="1"/>
  <c r="I22" i="31"/>
  <c r="J22" i="31" s="1"/>
  <c r="I15" i="31"/>
  <c r="J15" i="31" s="1"/>
  <c r="I21" i="31"/>
  <c r="J21" i="31" s="1"/>
  <c r="I25" i="31"/>
  <c r="J25" i="31" s="1"/>
  <c r="I26" i="31"/>
  <c r="J26" i="31" s="1"/>
  <c r="I8" i="31"/>
  <c r="J8" i="31" s="1"/>
  <c r="I7" i="31"/>
  <c r="J7" i="31" s="1"/>
  <c r="J20" i="31"/>
  <c r="J11" i="31"/>
  <c r="J16" i="31"/>
  <c r="J14" i="31"/>
  <c r="J19" i="31"/>
  <c r="J10" i="31"/>
  <c r="J23" i="31"/>
  <c r="J13" i="31"/>
  <c r="J6" i="31"/>
  <c r="J5" i="31"/>
  <c r="J27" i="31"/>
  <c r="I4" i="1"/>
  <c r="J4" i="1" s="1"/>
  <c r="H7" i="1"/>
  <c r="H3" i="1"/>
  <c r="A16" i="30"/>
  <c r="H26" i="32" l="1"/>
  <c r="I26" i="32" s="1"/>
  <c r="H24" i="32"/>
  <c r="I24" i="32" s="1"/>
  <c r="H21" i="32"/>
  <c r="I21" i="32" s="1"/>
  <c r="H23" i="32"/>
  <c r="I23" i="32" s="1"/>
  <c r="G29" i="32"/>
  <c r="H19" i="32"/>
  <c r="I11" i="32"/>
  <c r="I6" i="32"/>
  <c r="H9" i="32"/>
  <c r="I9" i="32" s="1"/>
  <c r="H13" i="32"/>
  <c r="I13" i="32" s="1"/>
  <c r="H12" i="32"/>
  <c r="I12" i="32" s="1"/>
  <c r="F15" i="32"/>
  <c r="G8" i="32"/>
  <c r="J29" i="31"/>
  <c r="I29" i="31"/>
  <c r="J5" i="1"/>
  <c r="I3" i="1"/>
  <c r="J3" i="1" s="1"/>
  <c r="H9" i="1"/>
  <c r="K22" i="31"/>
  <c r="L22" i="31" s="1"/>
  <c r="K25" i="31"/>
  <c r="L25" i="31" s="1"/>
  <c r="K9" i="31"/>
  <c r="L9" i="31" s="1"/>
  <c r="K8" i="31"/>
  <c r="L8" i="31" s="1"/>
  <c r="K21" i="31"/>
  <c r="L21" i="31" s="1"/>
  <c r="K28" i="31"/>
  <c r="L28" i="31" s="1"/>
  <c r="K15" i="31"/>
  <c r="L15" i="31" s="1"/>
  <c r="K24" i="31"/>
  <c r="L24" i="31" s="1"/>
  <c r="K17" i="31"/>
  <c r="L17" i="31" s="1"/>
  <c r="K18" i="31"/>
  <c r="L18" i="31" s="1"/>
  <c r="K14" i="31"/>
  <c r="L14" i="31" s="1"/>
  <c r="K26" i="31"/>
  <c r="L26" i="31" s="1"/>
  <c r="K27" i="31"/>
  <c r="L27" i="31" s="1"/>
  <c r="K23" i="31"/>
  <c r="L23" i="31" s="1"/>
  <c r="K16" i="31"/>
  <c r="L16" i="31" s="1"/>
  <c r="K13" i="31"/>
  <c r="L13" i="31" s="1"/>
  <c r="K7" i="31"/>
  <c r="L7" i="31" s="1"/>
  <c r="K5" i="31"/>
  <c r="K10" i="31"/>
  <c r="L10" i="31" s="1"/>
  <c r="K11" i="31"/>
  <c r="L11" i="31" s="1"/>
  <c r="K6" i="31"/>
  <c r="L6" i="31" s="1"/>
  <c r="K19" i="31"/>
  <c r="L19" i="31" s="1"/>
  <c r="K20" i="31"/>
  <c r="L20" i="31" s="1"/>
  <c r="I7" i="1"/>
  <c r="J7" i="1"/>
  <c r="N4" i="31"/>
  <c r="E9" i="1"/>
  <c r="H56" i="8"/>
  <c r="H29" i="32" l="1"/>
  <c r="I19" i="32"/>
  <c r="I29" i="32" s="1"/>
  <c r="H8" i="32"/>
  <c r="H15" i="32" s="1"/>
  <c r="G15" i="32"/>
  <c r="B5" i="31"/>
  <c r="B6" i="31"/>
  <c r="B10" i="31"/>
  <c r="B14" i="31"/>
  <c r="B18" i="31"/>
  <c r="B22" i="31"/>
  <c r="B26" i="31"/>
  <c r="B13" i="31"/>
  <c r="B25" i="31"/>
  <c r="B7" i="31"/>
  <c r="B11" i="31"/>
  <c r="B15" i="31"/>
  <c r="B19" i="31"/>
  <c r="B23" i="31"/>
  <c r="B27" i="31"/>
  <c r="B17" i="31"/>
  <c r="B8" i="31"/>
  <c r="B12" i="31"/>
  <c r="B16" i="31"/>
  <c r="B20" i="31"/>
  <c r="B24" i="31"/>
  <c r="B28" i="31"/>
  <c r="B9" i="31"/>
  <c r="B21" i="31"/>
  <c r="L5" i="31"/>
  <c r="L29" i="31" s="1"/>
  <c r="K29" i="31"/>
  <c r="J9" i="1"/>
  <c r="I9" i="1"/>
  <c r="H38" i="8"/>
  <c r="H31" i="8"/>
  <c r="B33" i="8"/>
  <c r="C29" i="8"/>
  <c r="C27" i="8"/>
  <c r="C28" i="8" s="1"/>
  <c r="K26" i="8"/>
  <c r="K27" i="8" s="1"/>
  <c r="K28" i="8" s="1"/>
  <c r="K29" i="8" s="1"/>
  <c r="I8" i="32" l="1"/>
  <c r="I15" i="32" s="1"/>
  <c r="O8" i="31"/>
  <c r="O6" i="31"/>
  <c r="O10" i="31"/>
  <c r="O7" i="31"/>
  <c r="O11" i="31"/>
  <c r="O9" i="3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E41580-207E-4D43-98EB-20B28EDD49CD}" keepAlive="1" name="Consulta - Ventas" description="Conexión a la consulta 'Ventas' en el libro." type="5" refreshedVersion="8" background="1" saveData="1">
    <dbPr connection="Provider=Microsoft.Mashup.OleDb.1;Data Source=$Workbook$;Location=Ventas;Extended Properties=&quot;&quot;" command="SELECT * FROM [Ventas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<sst xmlns="http://schemas.openxmlformats.org/spreadsheetml/2006/main" count="320" uniqueCount="192">
  <si>
    <t>CLIENTE</t>
  </si>
  <si>
    <t>PRODUCTO</t>
  </si>
  <si>
    <t>CANTIDAD</t>
  </si>
  <si>
    <t>SUB-TOTAL</t>
  </si>
  <si>
    <t>DESCUENTOS</t>
  </si>
  <si>
    <t>ITBIS</t>
  </si>
  <si>
    <t>PRECIO</t>
  </si>
  <si>
    <t>BRUTO</t>
  </si>
  <si>
    <t>MONTO TOTAL</t>
  </si>
  <si>
    <t>Crema hidratante facial</t>
  </si>
  <si>
    <t>Champú revitalizante</t>
  </si>
  <si>
    <t>Mascarilla facial de arcilla</t>
  </si>
  <si>
    <t>Aceite de coco para el cabello</t>
  </si>
  <si>
    <t>Exfoliante corporal</t>
  </si>
  <si>
    <t>Esmalte de uñas de larga duración</t>
  </si>
  <si>
    <t>Sofia García</t>
  </si>
  <si>
    <t>Alejandro Martínez</t>
  </si>
  <si>
    <t>Isabella Rodríguez</t>
  </si>
  <si>
    <t>Lucas Fernández</t>
  </si>
  <si>
    <t>Valentina López</t>
  </si>
  <si>
    <t>Matías González</t>
  </si>
  <si>
    <t>TOTAL</t>
  </si>
  <si>
    <t>HACER LOS CALCULOS NECESARIOS, APLICAR DESCUENTOS, CALCULAR EL SUB-TOTAL, CALCULAR EL ITBIS, Y EL MONTO TOTAL, Y APLICAR FORMATO CONDICIONAL, DESCUENTOS DE 5% VENTAS MAYORES A 500 PESOS, Y APLICAR FORMATO DE COLORES SEGUN ESA CONDICION.</t>
  </si>
  <si>
    <t>FORMULAS</t>
  </si>
  <si>
    <t>SUMAR EL TOTAL GRAL</t>
  </si>
  <si>
    <t>SE HACE CON AUTOSUMA</t>
  </si>
  <si>
    <t>SUMA</t>
  </si>
  <si>
    <t>RESTA</t>
  </si>
  <si>
    <t>NUMERO1</t>
  </si>
  <si>
    <t>NUMERO2</t>
  </si>
  <si>
    <t>NUMERO3</t>
  </si>
  <si>
    <t>NUMERO4</t>
  </si>
  <si>
    <t>MULT</t>
  </si>
  <si>
    <t>DIVISION</t>
  </si>
  <si>
    <t>FORMULA:</t>
  </si>
  <si>
    <t>PROMEDIO</t>
  </si>
  <si>
    <t>NOTA 1</t>
  </si>
  <si>
    <t>NOTA 2</t>
  </si>
  <si>
    <t>NOTA 3</t>
  </si>
  <si>
    <t>NOTA 4</t>
  </si>
  <si>
    <t>FORMULA DE PONTENCIA</t>
  </si>
  <si>
    <t>NOTA 5</t>
  </si>
  <si>
    <t>POTENCIA 5^5 =</t>
  </si>
  <si>
    <t>NOTA 6</t>
  </si>
  <si>
    <t xml:space="preserve">POTENCIA  </t>
  </si>
  <si>
    <t>NOTA 7</t>
  </si>
  <si>
    <t>NOTA 8</t>
  </si>
  <si>
    <t>FORMULAS PARA PROMEDIO</t>
  </si>
  <si>
    <t>SUMAR RANGO</t>
  </si>
  <si>
    <t>SUMA(C13:C20)</t>
  </si>
  <si>
    <t>DIVIDIR SUMA ENTTRE # DE RAGO</t>
  </si>
  <si>
    <t>C21/8</t>
  </si>
  <si>
    <t>FORMULA MAS CORTA PROMEDIO</t>
  </si>
  <si>
    <t>PROMEDIO(C13:C20)</t>
  </si>
  <si>
    <t>LA POTENCIA LO QUE HACE ES MULTIPLICAR EL NUMERO DADO POR LA VECES QUE INDICA SU EXPONENTE, POR EJEMPLO 5 A LA 5 = 5^5, ES  5X5X5X5X5 =3125.</t>
  </si>
  <si>
    <t>5^5</t>
  </si>
  <si>
    <t>B7</t>
  </si>
  <si>
    <t>FILA 7</t>
  </si>
  <si>
    <t>LA INTERCEPCION DE B7 SE LE LLAMA REGISTRO</t>
  </si>
  <si>
    <t>EXCEL TIENE FILAS QUE VAN DE : 1 HASTA  1,048,576</t>
  </si>
  <si>
    <t>EXPLORANDO EL MARAVILLOSO MUNDO DE EXCEL: FUNDAMENTOS ESENCIALES PARA INICIAR EN LAS HOJAS DE CÁLCULO Y ANÁLISIS DE DATOS</t>
  </si>
  <si>
    <t>FECHA</t>
  </si>
  <si>
    <t>RECIBIDO</t>
  </si>
  <si>
    <t>SUMA(G5-G6)</t>
  </si>
  <si>
    <t>(J5*J6</t>
  </si>
  <si>
    <t>M5/M6</t>
  </si>
  <si>
    <t>SUMA(C5:C16</t>
  </si>
  <si>
    <r>
      <t xml:space="preserve">CURSO BASICO DE </t>
    </r>
    <r>
      <rPr>
        <b/>
        <sz val="20"/>
        <color rgb="FF00B050"/>
        <rFont val="Calibri"/>
        <family val="2"/>
        <scheme val="minor"/>
      </rPr>
      <t>EXCEL</t>
    </r>
    <r>
      <rPr>
        <b/>
        <sz val="20"/>
        <color theme="1"/>
        <rFont val="Calibri"/>
        <family val="2"/>
        <scheme val="minor"/>
      </rPr>
      <t xml:space="preserve"> - FUNDAMENTOS NECESARIOS PARA INCIAR EN
 ESTE MARAVILLOSO MUNDO DE LAS HOJAS DE CALCULO Y ANALISIS DE DATOS</t>
    </r>
  </si>
  <si>
    <t>EXCEL TIENE COLUMNAS REPRESENTADAS POR LETRAS (ABCD…XYZ…XFD) EN TOTAL, EXCEL TIENE 16,384 COLUMNAS.</t>
  </si>
  <si>
    <t>EXCEL TIENE FILAS REPRESENTADAS POR NÚMEROS (1, 2, 3, 4, 5, …), EN TOTAL SON (1,048,576)</t>
  </si>
  <si>
    <t>EXCEL TIENE COLUMNAS QUE VAN DE : A HASTA  XFD = TIENE 16,384 COLUMNAS.</t>
  </si>
  <si>
    <t>VALOR</t>
  </si>
  <si>
    <t>NOTA 9</t>
  </si>
  <si>
    <t>NOTA 10</t>
  </si>
  <si>
    <t>PROMEDIO CON AUTOSUMA</t>
  </si>
  <si>
    <t>PROMEDIO MANUAL CON EL TOTAL</t>
  </si>
  <si>
    <t>PROMEDIO CON LA FORMULA SUMA</t>
  </si>
  <si>
    <t>OPERADOR SUMA (+) O FUNCION SUMA</t>
  </si>
  <si>
    <t>Promedio(xˉ) = ∑xi​​</t>
  </si>
  <si>
    <t xml:space="preserve">                 n</t>
  </si>
  <si>
    <t>SUMATORIA DE ELEMENTOS EN # DE ELEMENTOS</t>
  </si>
  <si>
    <t>POTENCIA DE N A LA X</t>
  </si>
  <si>
    <t>EJEMPLO:</t>
  </si>
  <si>
    <t>2 * 2 * 2</t>
  </si>
  <si>
    <t>2^3</t>
  </si>
  <si>
    <t>EN EXCEL SE REPRESENTA ASI:</t>
  </si>
  <si>
    <t xml:space="preserve">SU RESULTADO ES: </t>
  </si>
  <si>
    <t>2^3 = 8</t>
  </si>
  <si>
    <t>BASE N</t>
  </si>
  <si>
    <t>EXPONENTE X</t>
  </si>
  <si>
    <t xml:space="preserve">Una potencia es una operación matemática que eleva un número, llamado base, a un exponente, indicando cuántas veces se multiplica la base por sí misma. </t>
  </si>
  <si>
    <t>TAREA COMPLETAR CADA OPERACION SEGUN LA FORMULA INDICADA</t>
  </si>
  <si>
    <t>OPERADOR RESTA  (-)</t>
  </si>
  <si>
    <t xml:space="preserve">OPERADOR DE MULTIPLICACION (*) </t>
  </si>
  <si>
    <t>OPERADOR DIVISION (/)</t>
  </si>
  <si>
    <t xml:space="preserve">FUNCION PROMEDIO  </t>
  </si>
  <si>
    <t>FORMATO</t>
  </si>
  <si>
    <t xml:space="preserve">MAYOR = QUE </t>
  </si>
  <si>
    <t xml:space="preserve">MANOR = QUE </t>
  </si>
  <si>
    <t>CLEINTE</t>
  </si>
  <si>
    <t>NO. FACT</t>
  </si>
  <si>
    <t>FACT-001</t>
  </si>
  <si>
    <t>FACT-002</t>
  </si>
  <si>
    <t>FACT-003</t>
  </si>
  <si>
    <t>FACT-004</t>
  </si>
  <si>
    <t>FACT-005</t>
  </si>
  <si>
    <t>FACT-006</t>
  </si>
  <si>
    <t>FACT-007</t>
  </si>
  <si>
    <t>FACT-008</t>
  </si>
  <si>
    <t>Ana López</t>
  </si>
  <si>
    <t>Carlos Martínez</t>
  </si>
  <si>
    <t>María Pérez</t>
  </si>
  <si>
    <t>José Ramírez</t>
  </si>
  <si>
    <t>Laura García</t>
  </si>
  <si>
    <t>Pedro Jiménez</t>
  </si>
  <si>
    <t>Andrea Gómez</t>
  </si>
  <si>
    <t>Juan Rodríguez</t>
  </si>
  <si>
    <r>
      <t>Smartphone</t>
    </r>
    <r>
      <rPr>
        <sz val="11"/>
        <color theme="1"/>
        <rFont val="Calibri"/>
        <family val="2"/>
        <scheme val="minor"/>
      </rPr>
      <t xml:space="preserve"> - Samsung Galaxy S23 Ultra, cámara de 200 MP, 12 GB RAM.</t>
    </r>
  </si>
  <si>
    <r>
      <t>Laptop</t>
    </r>
    <r>
      <rPr>
        <sz val="11"/>
        <color theme="1"/>
        <rFont val="Calibri"/>
        <family val="2"/>
        <scheme val="minor"/>
      </rPr>
      <t xml:space="preserve"> - Dell XPS 15, procesador i7-12700H, 16 GB RAM, 1 TB SSD.</t>
    </r>
  </si>
  <si>
    <r>
      <t>Tableta</t>
    </r>
    <r>
      <rPr>
        <sz val="11"/>
        <color theme="1"/>
        <rFont val="Calibri"/>
        <family val="2"/>
        <scheme val="minor"/>
      </rPr>
      <t xml:space="preserve"> - Apple iPad Pro 12.9, chip M2, 256 GB almacenamiento.</t>
    </r>
  </si>
  <si>
    <r>
      <t>Smartwatch</t>
    </r>
    <r>
      <rPr>
        <sz val="11"/>
        <color theme="1"/>
        <rFont val="Calibri"/>
        <family val="2"/>
        <scheme val="minor"/>
      </rPr>
      <t xml:space="preserve"> - Apple Watch Series 8, seguimiento de salud, GPS integrado.</t>
    </r>
  </si>
  <si>
    <r>
      <t>Auriculares inalámbricos</t>
    </r>
    <r>
      <rPr>
        <sz val="11"/>
        <color theme="1"/>
        <rFont val="Calibri"/>
        <family val="2"/>
        <scheme val="minor"/>
      </rPr>
      <t xml:space="preserve"> - Sony WF-1000XM4, cancelación de ruido activa, 8 horas de batería.</t>
    </r>
  </si>
  <si>
    <r>
      <t>Asistente virtual</t>
    </r>
    <r>
      <rPr>
        <sz val="11"/>
        <color theme="1"/>
        <rFont val="Calibri"/>
        <family val="2"/>
        <scheme val="minor"/>
      </rPr>
      <t xml:space="preserve"> - Amazon Echo Dot, control de dispositivos smart home, integración con Alexa.</t>
    </r>
  </si>
  <si>
    <r>
      <t>Dispositivo de streaming</t>
    </r>
    <r>
      <rPr>
        <sz val="11"/>
        <color theme="1"/>
        <rFont val="Calibri"/>
        <family val="2"/>
        <scheme val="minor"/>
      </rPr>
      <t xml:space="preserve"> - Roku Streaming Stick+, 4K HDR, control remoto con voz.</t>
    </r>
  </si>
  <si>
    <t>Total</t>
  </si>
  <si>
    <t>CREDITO</t>
  </si>
  <si>
    <t>CONTADO</t>
  </si>
  <si>
    <t>DESCUNTOS</t>
  </si>
  <si>
    <t>TRANSFERENCIA</t>
  </si>
  <si>
    <t>ITBIS (18%)</t>
  </si>
  <si>
    <t>IMPUESTOS</t>
  </si>
  <si>
    <t>ALEATORIO ENTRE</t>
  </si>
  <si>
    <t>NETO DOLAR $</t>
  </si>
  <si>
    <t>NETO  PESO DOP</t>
  </si>
  <si>
    <t>Sérum anti-envejecimiento</t>
  </si>
  <si>
    <t>Bálsamo labial con SPF</t>
  </si>
  <si>
    <t>Mascarilla capilar nutritiva</t>
  </si>
  <si>
    <t>Limpiador facial suave</t>
  </si>
  <si>
    <t>Protector solar en gel</t>
  </si>
  <si>
    <t>Aceite esencial de argán</t>
  </si>
  <si>
    <t>Tónico facial</t>
  </si>
  <si>
    <t>Crema para el contorno de ojos</t>
  </si>
  <si>
    <t xml:space="preserve">APLOCA  MAYOR A </t>
  </si>
  <si>
    <t>UN DESC</t>
  </si>
  <si>
    <t>FECHAS</t>
  </si>
  <si>
    <t>VALOR MÁXIMO PAGADO</t>
  </si>
  <si>
    <t>VALOR MÍNIMO PAGADO</t>
  </si>
  <si>
    <t>MODA (FRECUENCIA MÁS REPETIDA)</t>
  </si>
  <si>
    <t>CÁLCULO DEL RANGO</t>
  </si>
  <si>
    <t>CÁLCULO DEL CONTEO</t>
  </si>
  <si>
    <t>CÁLCULO DE LA MEDIA</t>
  </si>
  <si>
    <t>COMPLETAR LAS OPERACIONES</t>
  </si>
  <si>
    <t>PRODUCTOS</t>
  </si>
  <si>
    <t>TIPO DE PAGO</t>
  </si>
  <si>
    <t>PRECIO UNITARIO</t>
  </si>
  <si>
    <t>FACTURAS  COMPLETAR OPERACIONES Y USOS DE FORMATOS CONDICIONALES</t>
  </si>
  <si>
    <t>FACTURAS  CONDICION SI ANIDADA, LISTA Y FOMATO CONDICIONAL. COMPLETAR TODO</t>
  </si>
  <si>
    <t>RESULTADO</t>
  </si>
  <si>
    <t>FORMULA DESCUENTO  =SI(B6="CONTADO",E6*0.1,SI(B6="TRANSFERENCIA",E6*0.05,SI(B6="CREDITO",E6*0.02,0)))</t>
  </si>
  <si>
    <t>COPIAR O ESCRIBIR, SI LA ESCRIBES APRENDES SI LA COPIAS ES PORQUE YA SABES USARLA</t>
  </si>
  <si>
    <t>TIPO PAGOS</t>
  </si>
  <si>
    <t>COLUMNA C</t>
  </si>
  <si>
    <t>NUMERO5</t>
  </si>
  <si>
    <t>NUMERO6</t>
  </si>
  <si>
    <t>NUMERO7</t>
  </si>
  <si>
    <t>NUMERO8</t>
  </si>
  <si>
    <t>DINERO</t>
  </si>
  <si>
    <t>PERSONAS</t>
  </si>
  <si>
    <t>JUAN</t>
  </si>
  <si>
    <t>PEDRO</t>
  </si>
  <si>
    <t>MIGUEL</t>
  </si>
  <si>
    <t>MARIA</t>
  </si>
  <si>
    <t>MILDRED</t>
  </si>
  <si>
    <t>ALEXANDER</t>
  </si>
  <si>
    <t>DARIEL</t>
  </si>
  <si>
    <t>DANIELA</t>
  </si>
  <si>
    <t>JOSE</t>
  </si>
  <si>
    <t>ALFREDO</t>
  </si>
  <si>
    <t>TENIS</t>
  </si>
  <si>
    <t>CAMISA</t>
  </si>
  <si>
    <t>PANTALON</t>
  </si>
  <si>
    <t>CORREA</t>
  </si>
  <si>
    <t>GORRA</t>
  </si>
  <si>
    <t>ZAPATOS</t>
  </si>
  <si>
    <t>ABRIGOS</t>
  </si>
  <si>
    <t>LAPIZ</t>
  </si>
  <si>
    <t>LENTES</t>
  </si>
  <si>
    <t>SUDADERA</t>
  </si>
  <si>
    <t>DESCUENTO 5 %</t>
  </si>
  <si>
    <t>ITBIS 18%</t>
  </si>
  <si>
    <t>DETALLES DE LAS VENTAS</t>
  </si>
  <si>
    <t>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</si>
</sst>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egoe UI"/>
      <family val="2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left" vertical="top" indent="1"/>
    </xf>
    <xf numFmtId="0" fontId="4" fillId="0" borderId="8" xfId="0" applyFont="1" applyBorder="1" applyAlignment="1">
      <alignment horizontal="left" vertical="top" indent="1"/>
    </xf>
    <xf numFmtId="0" fontId="4" fillId="0" borderId="3" xfId="0" applyFont="1" applyBorder="1" applyAlignment="1">
      <alignment horizontal="left" vertical="top" indent="1"/>
    </xf>
    <xf numFmtId="43" fontId="5" fillId="3" borderId="16" xfId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12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2" fillId="5" borderId="0" xfId="0" applyFont="1" applyFill="1"/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8" fillId="0" borderId="0" xfId="0" applyFont="1"/>
    <xf numFmtId="0" fontId="0" fillId="2" borderId="0" xfId="0" applyFill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horizontal="right"/>
    </xf>
    <xf numFmtId="0" fontId="0" fillId="3" borderId="1" xfId="0" applyFill="1" applyBorder="1"/>
    <xf numFmtId="43" fontId="0" fillId="6" borderId="1" xfId="1" applyFont="1" applyFill="1" applyBorder="1"/>
    <xf numFmtId="0" fontId="0" fillId="6" borderId="1" xfId="0" applyFill="1" applyBorder="1"/>
    <xf numFmtId="0" fontId="2" fillId="2" borderId="1" xfId="0" applyFont="1" applyFill="1" applyBorder="1"/>
    <xf numFmtId="0" fontId="8" fillId="2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15" fillId="7" borderId="1" xfId="0" applyFont="1" applyFill="1" applyBorder="1"/>
    <xf numFmtId="0" fontId="15" fillId="0" borderId="1" xfId="0" applyFont="1" applyBorder="1"/>
    <xf numFmtId="0" fontId="2" fillId="8" borderId="1" xfId="0" applyFont="1" applyFill="1" applyBorder="1"/>
    <xf numFmtId="0" fontId="16" fillId="0" borderId="0" xfId="0" applyFont="1"/>
    <xf numFmtId="0" fontId="17" fillId="0" borderId="21" xfId="0" applyFont="1" applyBorder="1" applyAlignment="1">
      <alignment horizontal="center"/>
    </xf>
    <xf numFmtId="0" fontId="0" fillId="11" borderId="0" xfId="0" applyFill="1"/>
    <xf numFmtId="0" fontId="0" fillId="2" borderId="1" xfId="0" applyFill="1" applyBorder="1"/>
    <xf numFmtId="0" fontId="19" fillId="0" borderId="1" xfId="0" applyFont="1" applyBorder="1"/>
    <xf numFmtId="0" fontId="0" fillId="8" borderId="0" xfId="0" applyFill="1"/>
    <xf numFmtId="0" fontId="18" fillId="12" borderId="0" xfId="0" applyFont="1" applyFill="1"/>
    <xf numFmtId="0" fontId="7" fillId="10" borderId="23" xfId="0" applyFont="1" applyFill="1" applyBorder="1" applyAlignment="1">
      <alignment horizontal="center"/>
    </xf>
    <xf numFmtId="43" fontId="0" fillId="0" borderId="6" xfId="1" applyFont="1" applyBorder="1"/>
    <xf numFmtId="43" fontId="0" fillId="0" borderId="9" xfId="1" applyFont="1" applyBorder="1"/>
    <xf numFmtId="0" fontId="2" fillId="0" borderId="0" xfId="0" applyFont="1"/>
    <xf numFmtId="14" fontId="2" fillId="4" borderId="0" xfId="0" applyNumberFormat="1" applyFont="1" applyFill="1" applyAlignment="1">
      <alignment horizontal="left"/>
    </xf>
    <xf numFmtId="0" fontId="7" fillId="10" borderId="0" xfId="0" applyFont="1" applyFill="1" applyAlignment="1">
      <alignment horizontal="center"/>
    </xf>
    <xf numFmtId="14" fontId="0" fillId="2" borderId="0" xfId="0" applyNumberFormat="1" applyFill="1"/>
    <xf numFmtId="0" fontId="0" fillId="3" borderId="0" xfId="0" applyFill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8" xfId="1" applyFont="1" applyBorder="1"/>
    <xf numFmtId="0" fontId="7" fillId="14" borderId="20" xfId="0" applyFont="1" applyFill="1" applyBorder="1"/>
    <xf numFmtId="164" fontId="7" fillId="14" borderId="16" xfId="0" applyNumberFormat="1" applyFont="1" applyFill="1" applyBorder="1"/>
    <xf numFmtId="9" fontId="2" fillId="2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9" fontId="21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0" borderId="0" xfId="0" applyFont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8" fillId="10" borderId="13" xfId="0" applyFont="1" applyFill="1" applyBorder="1"/>
    <xf numFmtId="0" fontId="8" fillId="10" borderId="24" xfId="0" applyFont="1" applyFill="1" applyBorder="1"/>
    <xf numFmtId="0" fontId="20" fillId="10" borderId="14" xfId="0" applyFont="1" applyFill="1" applyBorder="1"/>
    <xf numFmtId="0" fontId="2" fillId="0" borderId="3" xfId="0" applyFont="1" applyBorder="1"/>
    <xf numFmtId="0" fontId="19" fillId="0" borderId="3" xfId="0" applyFont="1" applyBorder="1"/>
    <xf numFmtId="44" fontId="19" fillId="0" borderId="3" xfId="2" applyFont="1" applyBorder="1"/>
    <xf numFmtId="44" fontId="19" fillId="0" borderId="4" xfId="2" applyFont="1" applyBorder="1"/>
    <xf numFmtId="0" fontId="2" fillId="0" borderId="8" xfId="0" applyFont="1" applyBorder="1"/>
    <xf numFmtId="0" fontId="19" fillId="0" borderId="8" xfId="0" applyFont="1" applyBorder="1"/>
    <xf numFmtId="0" fontId="7" fillId="10" borderId="10" xfId="0" applyFont="1" applyFill="1" applyBorder="1" applyAlignment="1">
      <alignment horizontal="center"/>
    </xf>
    <xf numFmtId="44" fontId="0" fillId="0" borderId="0" xfId="2" applyFont="1"/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1" xfId="0" applyBorder="1"/>
    <xf numFmtId="0" fontId="0" fillId="0" borderId="30" xfId="0" applyBorder="1"/>
    <xf numFmtId="0" fontId="0" fillId="0" borderId="19" xfId="0" applyBorder="1"/>
    <xf numFmtId="0" fontId="0" fillId="15" borderId="0" xfId="0" applyFill="1"/>
    <xf numFmtId="0" fontId="0" fillId="2" borderId="0" xfId="0" applyFill="1" applyAlignment="1">
      <alignment horizontal="center"/>
    </xf>
    <xf numFmtId="0" fontId="25" fillId="0" borderId="0" xfId="0" applyFont="1" applyAlignment="1">
      <alignment horizontal="center"/>
    </xf>
    <xf numFmtId="44" fontId="0" fillId="0" borderId="0" xfId="2" applyFont="1" applyFill="1"/>
    <xf numFmtId="164" fontId="7" fillId="0" borderId="0" xfId="0" applyNumberFormat="1" applyFont="1"/>
    <xf numFmtId="14" fontId="0" fillId="0" borderId="0" xfId="0" applyNumberFormat="1"/>
    <xf numFmtId="44" fontId="0" fillId="0" borderId="12" xfId="2" applyFont="1" applyBorder="1"/>
    <xf numFmtId="0" fontId="0" fillId="0" borderId="20" xfId="0" applyBorder="1"/>
    <xf numFmtId="0" fontId="0" fillId="0" borderId="22" xfId="0" applyBorder="1"/>
    <xf numFmtId="14" fontId="2" fillId="9" borderId="0" xfId="0" applyNumberFormat="1" applyFont="1" applyFill="1"/>
    <xf numFmtId="0" fontId="2" fillId="9" borderId="0" xfId="0" applyFont="1" applyFill="1"/>
    <xf numFmtId="14" fontId="2" fillId="9" borderId="30" xfId="0" applyNumberFormat="1" applyFont="1" applyFill="1" applyBorder="1"/>
    <xf numFmtId="0" fontId="2" fillId="9" borderId="30" xfId="0" applyFont="1" applyFill="1" applyBorder="1"/>
    <xf numFmtId="14" fontId="2" fillId="9" borderId="22" xfId="0" applyNumberFormat="1" applyFont="1" applyFill="1" applyBorder="1"/>
    <xf numFmtId="0" fontId="2" fillId="9" borderId="22" xfId="0" applyFont="1" applyFill="1" applyBorder="1"/>
    <xf numFmtId="44" fontId="2" fillId="9" borderId="12" xfId="2" applyFont="1" applyFill="1" applyBorder="1"/>
    <xf numFmtId="44" fontId="2" fillId="9" borderId="17" xfId="2" applyFont="1" applyFill="1" applyBorder="1"/>
    <xf numFmtId="44" fontId="2" fillId="9" borderId="18" xfId="2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164" fontId="0" fillId="0" borderId="0" xfId="1" applyNumberFormat="1" applyFont="1"/>
    <xf numFmtId="44" fontId="12" fillId="2" borderId="10" xfId="2" applyFont="1" applyFill="1" applyBorder="1" applyAlignment="1">
      <alignment horizontal="right" vertical="center"/>
    </xf>
    <xf numFmtId="165" fontId="0" fillId="0" borderId="1" xfId="2" applyNumberFormat="1" applyFont="1" applyBorder="1"/>
    <xf numFmtId="165" fontId="0" fillId="0" borderId="1" xfId="0" applyNumberFormat="1" applyBorder="1"/>
    <xf numFmtId="44" fontId="26" fillId="0" borderId="1" xfId="2" applyFont="1" applyBorder="1"/>
    <xf numFmtId="44" fontId="0" fillId="0" borderId="1" xfId="0" applyNumberFormat="1" applyBorder="1"/>
    <xf numFmtId="0" fontId="0" fillId="0" borderId="31" xfId="0" applyBorder="1"/>
    <xf numFmtId="165" fontId="0" fillId="0" borderId="31" xfId="2" applyNumberFormat="1" applyFont="1" applyBorder="1"/>
    <xf numFmtId="165" fontId="0" fillId="0" borderId="31" xfId="0" applyNumberFormat="1" applyBorder="1"/>
    <xf numFmtId="44" fontId="26" fillId="0" borderId="31" xfId="2" applyFont="1" applyBorder="1"/>
    <xf numFmtId="44" fontId="0" fillId="0" borderId="31" xfId="0" applyNumberFormat="1" applyBorder="1"/>
    <xf numFmtId="0" fontId="2" fillId="16" borderId="32" xfId="0" applyFont="1" applyFill="1" applyBorder="1" applyAlignment="1">
      <alignment horizontal="center"/>
    </xf>
    <xf numFmtId="0" fontId="2" fillId="16" borderId="33" xfId="0" applyFont="1" applyFill="1" applyBorder="1" applyAlignment="1">
      <alignment horizontal="center"/>
    </xf>
    <xf numFmtId="0" fontId="2" fillId="16" borderId="34" xfId="0" applyFont="1" applyFill="1" applyBorder="1" applyAlignment="1">
      <alignment horizontal="center"/>
    </xf>
    <xf numFmtId="0" fontId="0" fillId="0" borderId="35" xfId="0" applyBorder="1"/>
    <xf numFmtId="165" fontId="0" fillId="0" borderId="35" xfId="2" applyNumberFormat="1" applyFont="1" applyBorder="1"/>
    <xf numFmtId="165" fontId="0" fillId="0" borderId="35" xfId="0" applyNumberFormat="1" applyBorder="1"/>
    <xf numFmtId="44" fontId="26" fillId="0" borderId="35" xfId="2" applyFont="1" applyBorder="1"/>
    <xf numFmtId="44" fontId="0" fillId="0" borderId="35" xfId="0" applyNumberFormat="1" applyBorder="1"/>
    <xf numFmtId="0" fontId="0" fillId="13" borderId="32" xfId="0" applyFill="1" applyBorder="1"/>
    <xf numFmtId="165" fontId="0" fillId="13" borderId="33" xfId="0" applyNumberFormat="1" applyFill="1" applyBorder="1"/>
    <xf numFmtId="164" fontId="5" fillId="13" borderId="33" xfId="1" applyNumberFormat="1" applyFont="1" applyFill="1" applyBorder="1"/>
    <xf numFmtId="165" fontId="5" fillId="13" borderId="33" xfId="0" applyNumberFormat="1" applyFont="1" applyFill="1" applyBorder="1"/>
    <xf numFmtId="43" fontId="5" fillId="13" borderId="33" xfId="1" applyFont="1" applyFill="1" applyBorder="1"/>
    <xf numFmtId="44" fontId="27" fillId="0" borderId="31" xfId="2" applyFont="1" applyBorder="1"/>
    <xf numFmtId="44" fontId="28" fillId="13" borderId="0" xfId="2" applyFont="1" applyFill="1"/>
    <xf numFmtId="9" fontId="12" fillId="1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8" fillId="6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5" fillId="13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0" borderId="0" xfId="0" applyBorder="1"/>
  </cellXfs>
  <cellStyles count="3">
    <cellStyle name="Millares" xfId="1" builtinId="3"/>
    <cellStyle name="Moneda" xfId="2" builtinId="4"/>
    <cellStyle name="Normal" xfId="0" builtinId="0"/>
  </cellStyles>
  <dxfs count="40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26C470CE-0005-46F9-9D08-FBF50656D1A5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1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244254</xdr:colOff>
      <xdr:row>0</xdr:row>
      <xdr:rowOff>72258</xdr:rowOff>
    </xdr:from>
    <xdr:to>
      <xdr:col>15</xdr:col>
      <xdr:colOff>232872</xdr:colOff>
      <xdr:row>3</xdr:row>
      <xdr:rowOff>6568</xdr:rowOff>
    </xdr:to>
    <xdr:pic>
      <xdr:nvPicPr>
        <xdr:cNvPr id="5" name="Imagen 4" descr="Interfaz de usuario gráfica, Icono&#10;&#10;Descripción generada automáticamente">
          <a:extLst>
            <a:ext uri="{FF2B5EF4-FFF2-40B4-BE49-F238E27FC236}">
              <a16:creationId xmlns:a16="http://schemas.microsoft.com/office/drawing/2014/main" id="{B4C1AC96-0626-4A34-915E-FAC6250B1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4823" y="72258"/>
          <a:ext cx="750618" cy="643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604344</xdr:colOff>
      <xdr:row>5</xdr:row>
      <xdr:rowOff>26289</xdr:rowOff>
    </xdr:from>
    <xdr:to>
      <xdr:col>16</xdr:col>
      <xdr:colOff>518948</xdr:colOff>
      <xdr:row>14</xdr:row>
      <xdr:rowOff>210206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A0A0F614-0F31-85BB-2CA8-C34EAE3C9ED6}"/>
            </a:ext>
          </a:extLst>
        </xdr:cNvPr>
        <xdr:cNvGrpSpPr/>
      </xdr:nvGrpSpPr>
      <xdr:grpSpPr>
        <a:xfrm>
          <a:off x="7147034" y="1208703"/>
          <a:ext cx="4046483" cy="2312262"/>
          <a:chOff x="124003" y="-26339"/>
          <a:chExt cx="12522295" cy="7047333"/>
        </a:xfrm>
      </xdr:grpSpPr>
      <xdr:pic>
        <xdr:nvPicPr>
          <xdr:cNvPr id="28" name="Picture 2" descr="Contador - Excel">
            <a:extLst>
              <a:ext uri="{FF2B5EF4-FFF2-40B4-BE49-F238E27FC236}">
                <a16:creationId xmlns:a16="http://schemas.microsoft.com/office/drawing/2014/main" id="{707F77DF-33CE-4FDF-9EB5-A51A6C5A3E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0880" y="687857"/>
            <a:ext cx="1847926" cy="27788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TextBox 3">
            <a:extLst>
              <a:ext uri="{FF2B5EF4-FFF2-40B4-BE49-F238E27FC236}">
                <a16:creationId xmlns:a16="http://schemas.microsoft.com/office/drawing/2014/main" id="{B528B22B-8531-472F-AD72-D42F43D28BFB}"/>
              </a:ext>
            </a:extLst>
          </xdr:cNvPr>
          <xdr:cNvSpPr txBox="1"/>
        </xdr:nvSpPr>
        <xdr:spPr>
          <a:xfrm>
            <a:off x="129295" y="36163"/>
            <a:ext cx="2429348" cy="75043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8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Contador:</a:t>
            </a:r>
            <a:endParaRPr lang="es-DO" sz="800"/>
          </a:p>
        </xdr:txBody>
      </xdr:sp>
      <xdr:sp macro="" textlink="">
        <xdr:nvSpPr>
          <xdr:cNvPr id="30" name="TextBox 5">
            <a:extLst>
              <a:ext uri="{FF2B5EF4-FFF2-40B4-BE49-F238E27FC236}">
                <a16:creationId xmlns:a16="http://schemas.microsoft.com/office/drawing/2014/main" id="{A638CA58-C713-4AE3-8058-E90F1FE14E8B}"/>
              </a:ext>
            </a:extLst>
          </xdr:cNvPr>
          <xdr:cNvSpPr txBox="1"/>
        </xdr:nvSpPr>
        <xdr:spPr>
          <a:xfrm>
            <a:off x="3234249" y="-15257"/>
            <a:ext cx="3148037" cy="691807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7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Administrador:</a:t>
            </a:r>
            <a:endParaRPr lang="es-DO" sz="700"/>
          </a:p>
        </xdr:txBody>
      </xdr:sp>
      <xdr:pic>
        <xdr:nvPicPr>
          <xdr:cNvPr id="31" name="Picture 4" descr="Administrador -Excel">
            <a:extLst>
              <a:ext uri="{FF2B5EF4-FFF2-40B4-BE49-F238E27FC236}">
                <a16:creationId xmlns:a16="http://schemas.microsoft.com/office/drawing/2014/main" id="{436D423E-CF9D-4C51-9F1A-07DD272629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72947" y="642781"/>
            <a:ext cx="3125745" cy="22974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TextBox 8">
            <a:extLst>
              <a:ext uri="{FF2B5EF4-FFF2-40B4-BE49-F238E27FC236}">
                <a16:creationId xmlns:a16="http://schemas.microsoft.com/office/drawing/2014/main" id="{E41FC2A6-CA30-4323-BBB2-563415FC5587}"/>
              </a:ext>
            </a:extLst>
          </xdr:cNvPr>
          <xdr:cNvSpPr txBox="1"/>
        </xdr:nvSpPr>
        <xdr:spPr>
          <a:xfrm>
            <a:off x="6179397" y="3084877"/>
            <a:ext cx="2450249" cy="75043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8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Finanzas:</a:t>
            </a:r>
            <a:endParaRPr lang="es-DO" sz="800"/>
          </a:p>
        </xdr:txBody>
      </xdr:sp>
      <xdr:pic>
        <xdr:nvPicPr>
          <xdr:cNvPr id="33" name="Picture 6" descr="Finanzas - Excel">
            <a:extLst>
              <a:ext uri="{FF2B5EF4-FFF2-40B4-BE49-F238E27FC236}">
                <a16:creationId xmlns:a16="http://schemas.microsoft.com/office/drawing/2014/main" id="{257EBD6F-B0AD-4D16-9DBC-DFCA9319C7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73637" y="3763344"/>
            <a:ext cx="2166336" cy="325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TextBox 11">
            <a:extLst>
              <a:ext uri="{FF2B5EF4-FFF2-40B4-BE49-F238E27FC236}">
                <a16:creationId xmlns:a16="http://schemas.microsoft.com/office/drawing/2014/main" id="{96B14B78-74C1-4BC7-808A-896188579660}"/>
              </a:ext>
            </a:extLst>
          </xdr:cNvPr>
          <xdr:cNvSpPr txBox="1"/>
        </xdr:nvSpPr>
        <xdr:spPr>
          <a:xfrm>
            <a:off x="276057" y="3617423"/>
            <a:ext cx="2735185" cy="75043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8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Marketing</a:t>
            </a:r>
            <a:endParaRPr lang="es-DO" sz="800"/>
          </a:p>
        </xdr:txBody>
      </xdr:sp>
      <xdr:pic>
        <xdr:nvPicPr>
          <xdr:cNvPr id="35" name="Picture 8" descr="Mercadeo - Excel">
            <a:extLst>
              <a:ext uri="{FF2B5EF4-FFF2-40B4-BE49-F238E27FC236}">
                <a16:creationId xmlns:a16="http://schemas.microsoft.com/office/drawing/2014/main" id="{77694F3D-3462-4226-B367-8B9BB23CDC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003" y="4490357"/>
            <a:ext cx="2971187" cy="19609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TextBox 14">
            <a:extLst>
              <a:ext uri="{FF2B5EF4-FFF2-40B4-BE49-F238E27FC236}">
                <a16:creationId xmlns:a16="http://schemas.microsoft.com/office/drawing/2014/main" id="{2F99B33B-10EA-4BAD-B90B-735517FAEA99}"/>
              </a:ext>
            </a:extLst>
          </xdr:cNvPr>
          <xdr:cNvSpPr txBox="1"/>
        </xdr:nvSpPr>
        <xdr:spPr>
          <a:xfrm>
            <a:off x="2855175" y="3482738"/>
            <a:ext cx="3636358" cy="98494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6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Business Intelligence (BI):</a:t>
            </a:r>
            <a:endParaRPr lang="es-DO" sz="600"/>
          </a:p>
        </xdr:txBody>
      </xdr:sp>
      <xdr:pic>
        <xdr:nvPicPr>
          <xdr:cNvPr id="37" name="Picture 10" descr="Analista de Business Intelligence - Excel">
            <a:extLst>
              <a:ext uri="{FF2B5EF4-FFF2-40B4-BE49-F238E27FC236}">
                <a16:creationId xmlns:a16="http://schemas.microsoft.com/office/drawing/2014/main" id="{12E3404A-67D1-4FA2-BB0A-C0C02E4799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87742" y="4300796"/>
            <a:ext cx="2721041" cy="23332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TextBox 18">
            <a:extLst>
              <a:ext uri="{FF2B5EF4-FFF2-40B4-BE49-F238E27FC236}">
                <a16:creationId xmlns:a16="http://schemas.microsoft.com/office/drawing/2014/main" id="{DCF0DF1D-C33F-42FC-B833-B8231BC356AA}"/>
              </a:ext>
            </a:extLst>
          </xdr:cNvPr>
          <xdr:cNvSpPr txBox="1"/>
        </xdr:nvSpPr>
        <xdr:spPr>
          <a:xfrm>
            <a:off x="9225870" y="3124840"/>
            <a:ext cx="3420428" cy="1569466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900" b="1"/>
              <a:t>Gerente y coordinador de proyectos</a:t>
            </a:r>
            <a:endParaRPr lang="es-DO" sz="900" b="1"/>
          </a:p>
        </xdr:txBody>
      </xdr:sp>
      <xdr:pic>
        <xdr:nvPicPr>
          <xdr:cNvPr id="39" name="Picture 2" descr="Software de producción | GIITIC">
            <a:extLst>
              <a:ext uri="{FF2B5EF4-FFF2-40B4-BE49-F238E27FC236}">
                <a16:creationId xmlns:a16="http://schemas.microsoft.com/office/drawing/2014/main" id="{DECCF2E3-81A0-AFB7-FCFC-04C0FCE6AE9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60" t="-767" r="12754" b="-1584"/>
          <a:stretch/>
        </xdr:blipFill>
        <xdr:spPr bwMode="auto">
          <a:xfrm>
            <a:off x="7013560" y="497004"/>
            <a:ext cx="2078419" cy="21535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0" name="TextBox 5">
            <a:extLst>
              <a:ext uri="{FF2B5EF4-FFF2-40B4-BE49-F238E27FC236}">
                <a16:creationId xmlns:a16="http://schemas.microsoft.com/office/drawing/2014/main" id="{D18BC5BB-4E01-971E-FB9C-08C591B47781}"/>
              </a:ext>
            </a:extLst>
          </xdr:cNvPr>
          <xdr:cNvSpPr txBox="1"/>
        </xdr:nvSpPr>
        <xdr:spPr>
          <a:xfrm>
            <a:off x="6727039" y="-26339"/>
            <a:ext cx="2542484" cy="75043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8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Inventarios:</a:t>
            </a:r>
            <a:endParaRPr lang="es-DO" sz="800"/>
          </a:p>
        </xdr:txBody>
      </xdr:sp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FF1C5473-E116-94B3-6B3A-C80AABD39B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708360" y="597536"/>
            <a:ext cx="2552692" cy="2297423"/>
          </a:xfrm>
          <a:prstGeom prst="rect">
            <a:avLst/>
          </a:prstGeom>
        </xdr:spPr>
      </xdr:pic>
      <xdr:sp macro="" textlink="">
        <xdr:nvSpPr>
          <xdr:cNvPr id="42" name="TextBox 8">
            <a:extLst>
              <a:ext uri="{FF2B5EF4-FFF2-40B4-BE49-F238E27FC236}">
                <a16:creationId xmlns:a16="http://schemas.microsoft.com/office/drawing/2014/main" id="{B634C0A8-CD0D-A62A-67E6-CFEEB11175E1}"/>
              </a:ext>
            </a:extLst>
          </xdr:cNvPr>
          <xdr:cNvSpPr txBox="1"/>
        </xdr:nvSpPr>
        <xdr:spPr>
          <a:xfrm>
            <a:off x="9909398" y="16233"/>
            <a:ext cx="2592035" cy="750435"/>
          </a:xfrm>
          <a:prstGeom prst="rect">
            <a:avLst/>
          </a:prstGeom>
          <a:noFill/>
        </xdr:spPr>
        <xdr:txBody>
          <a:bodyPr wrap="square" anchor="ctr">
            <a:spAutoFit/>
          </a:bodyPr>
          <a:lstStyle>
            <a:defPPr>
              <a:defRPr lang="es-D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DO" sz="800" b="1" i="0">
                <a:solidFill>
                  <a:srgbClr val="000000"/>
                </a:solidFill>
                <a:effectLst/>
                <a:latin typeface="Poppins" panose="00000500000000000000" pitchFamily="2" charset="0"/>
              </a:rPr>
              <a:t>Distribucion</a:t>
            </a:r>
            <a:endParaRPr lang="es-DO" sz="800"/>
          </a:p>
        </xdr:txBody>
      </xdr:sp>
      <xdr:pic>
        <xdr:nvPicPr>
          <xdr:cNvPr id="43" name="Picture 2" descr="Equipo de negocios en un seminario discutiendo las gráficas financieras de  la co. La mejor vista del equipo de negocios | CanStock">
            <a:extLst>
              <a:ext uri="{FF2B5EF4-FFF2-40B4-BE49-F238E27FC236}">
                <a16:creationId xmlns:a16="http://schemas.microsoft.com/office/drawing/2014/main" id="{D42CD312-B905-FF57-4DAE-D1EC319562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24936" y="4830617"/>
            <a:ext cx="2729456" cy="19257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26276</xdr:colOff>
      <xdr:row>3</xdr:row>
      <xdr:rowOff>32452</xdr:rowOff>
    </xdr:from>
    <xdr:to>
      <xdr:col>7</xdr:col>
      <xdr:colOff>229913</xdr:colOff>
      <xdr:row>18</xdr:row>
      <xdr:rowOff>47888</xdr:rowOff>
    </xdr:to>
    <xdr:pic>
      <xdr:nvPicPr>
        <xdr:cNvPr id="4" name="Imagen 3" descr="Imagen que contiene Interfaz de usuario gráfica&#10;&#10;Descripción generada automáticamente">
          <a:extLst>
            <a:ext uri="{FF2B5EF4-FFF2-40B4-BE49-F238E27FC236}">
              <a16:creationId xmlns:a16="http://schemas.microsoft.com/office/drawing/2014/main" id="{BDC2E8D1-0422-3EDF-461C-C197D2BC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90397" y="741900"/>
          <a:ext cx="2903482" cy="3562678"/>
        </a:xfrm>
        <a:prstGeom prst="rect">
          <a:avLst/>
        </a:prstGeom>
      </xdr:spPr>
    </xdr:pic>
    <xdr:clientData/>
  </xdr:twoCellAnchor>
  <xdr:twoCellAnchor editAs="oneCell">
    <xdr:from>
      <xdr:col>0</xdr:col>
      <xdr:colOff>151087</xdr:colOff>
      <xdr:row>0</xdr:row>
      <xdr:rowOff>45983</xdr:rowOff>
    </xdr:from>
    <xdr:to>
      <xdr:col>1</xdr:col>
      <xdr:colOff>78792</xdr:colOff>
      <xdr:row>3</xdr:row>
      <xdr:rowOff>1</xdr:rowOff>
    </xdr:to>
    <xdr:pic>
      <xdr:nvPicPr>
        <xdr:cNvPr id="2" name="Imagen 1" descr="Foto montaje de la cara de un hombre&#10;&#10;Descripción generada automáticamente con confianza baja">
          <a:extLst>
            <a:ext uri="{FF2B5EF4-FFF2-40B4-BE49-F238E27FC236}">
              <a16:creationId xmlns:a16="http://schemas.microsoft.com/office/drawing/2014/main" id="{CA92CDE3-5655-474D-AD65-8617AF82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87" y="45983"/>
          <a:ext cx="689705" cy="663466"/>
        </a:xfrm>
        <a:prstGeom prst="rect">
          <a:avLst/>
        </a:prstGeom>
      </xdr:spPr>
    </xdr:pic>
    <xdr:clientData/>
  </xdr:twoCellAnchor>
  <xdr:twoCellAnchor editAs="oneCell">
    <xdr:from>
      <xdr:col>0</xdr:col>
      <xdr:colOff>59121</xdr:colOff>
      <xdr:row>13</xdr:row>
      <xdr:rowOff>200836</xdr:rowOff>
    </xdr:from>
    <xdr:to>
      <xdr:col>2</xdr:col>
      <xdr:colOff>752947</xdr:colOff>
      <xdr:row>18</xdr:row>
      <xdr:rowOff>197069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E37581E-3413-3B8E-D84D-A9C9BBE7D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21" y="3275112"/>
          <a:ext cx="1895947" cy="117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394138</xdr:colOff>
      <xdr:row>3</xdr:row>
      <xdr:rowOff>157655</xdr:rowOff>
    </xdr:from>
    <xdr:to>
      <xdr:col>2</xdr:col>
      <xdr:colOff>229914</xdr:colOff>
      <xdr:row>8</xdr:row>
      <xdr:rowOff>13138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CF356CC-51C2-8F89-626D-C4CA2C46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138" y="867103"/>
          <a:ext cx="1037897" cy="1037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100295</xdr:colOff>
      <xdr:row>9</xdr:row>
      <xdr:rowOff>19706</xdr:rowOff>
    </xdr:from>
    <xdr:to>
      <xdr:col>2</xdr:col>
      <xdr:colOff>551793</xdr:colOff>
      <xdr:row>13</xdr:row>
      <xdr:rowOff>110199</xdr:rowOff>
    </xdr:to>
    <xdr:pic>
      <xdr:nvPicPr>
        <xdr:cNvPr id="8" name="Picture 6" descr="Imagen relacionada">
          <a:extLst>
            <a:ext uri="{FF2B5EF4-FFF2-40B4-BE49-F238E27FC236}">
              <a16:creationId xmlns:a16="http://schemas.microsoft.com/office/drawing/2014/main" id="{85F6E772-7523-9D9C-1A4D-1FD939746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5" y="2148051"/>
          <a:ext cx="1653619" cy="1036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39412</xdr:colOff>
      <xdr:row>3</xdr:row>
      <xdr:rowOff>820</xdr:rowOff>
    </xdr:from>
    <xdr:to>
      <xdr:col>10</xdr:col>
      <xdr:colOff>514649</xdr:colOff>
      <xdr:row>7</xdr:row>
      <xdr:rowOff>179460</xdr:rowOff>
    </xdr:to>
    <xdr:pic>
      <xdr:nvPicPr>
        <xdr:cNvPr id="9" name="Picture 4" descr="Novedades de Office 2021 | OCU">
          <a:extLst>
            <a:ext uri="{FF2B5EF4-FFF2-40B4-BE49-F238E27FC236}">
              <a16:creationId xmlns:a16="http://schemas.microsoft.com/office/drawing/2014/main" id="{DCD0D3FF-8228-3470-9791-D106301A5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8102" y="710268"/>
          <a:ext cx="1999237" cy="1124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248576</xdr:colOff>
      <xdr:row>7</xdr:row>
      <xdr:rowOff>111671</xdr:rowOff>
    </xdr:from>
    <xdr:to>
      <xdr:col>10</xdr:col>
      <xdr:colOff>283890</xdr:colOff>
      <xdr:row>12</xdr:row>
      <xdr:rowOff>122891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0B165D8-7275-2ABF-9FD1-D8BA2D6EC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67266" y="1767050"/>
          <a:ext cx="1559314" cy="1193634"/>
        </a:xfrm>
        <a:prstGeom prst="rect">
          <a:avLst/>
        </a:prstGeom>
      </xdr:spPr>
    </xdr:pic>
    <xdr:clientData/>
  </xdr:twoCellAnchor>
  <xdr:twoCellAnchor editAs="oneCell">
    <xdr:from>
      <xdr:col>7</xdr:col>
      <xdr:colOff>265392</xdr:colOff>
      <xdr:row>12</xdr:row>
      <xdr:rowOff>59121</xdr:rowOff>
    </xdr:from>
    <xdr:to>
      <xdr:col>10</xdr:col>
      <xdr:colOff>670569</xdr:colOff>
      <xdr:row>18</xdr:row>
      <xdr:rowOff>214859</xdr:rowOff>
    </xdr:to>
    <xdr:pic>
      <xdr:nvPicPr>
        <xdr:cNvPr id="11" name="Picture 8" descr="Microsoft 365, Office 365 - SAS CLOUD">
          <a:extLst>
            <a:ext uri="{FF2B5EF4-FFF2-40B4-BE49-F238E27FC236}">
              <a16:creationId xmlns:a16="http://schemas.microsoft.com/office/drawing/2014/main" id="{49C47D6C-4D3C-9D38-0DEF-5412EB1973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7" r="12527"/>
        <a:stretch/>
      </xdr:blipFill>
      <xdr:spPr bwMode="auto">
        <a:xfrm>
          <a:off x="4929358" y="2896914"/>
          <a:ext cx="2283901" cy="157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67795</xdr:colOff>
      <xdr:row>0</xdr:row>
      <xdr:rowOff>121023</xdr:rowOff>
    </xdr:from>
    <xdr:to>
      <xdr:col>20</xdr:col>
      <xdr:colOff>280146</xdr:colOff>
      <xdr:row>37</xdr:row>
      <xdr:rowOff>84349</xdr:rowOff>
    </xdr:to>
    <xdr:pic>
      <xdr:nvPicPr>
        <xdr:cNvPr id="3" name="Picture 4" descr="Excel 365: Interfaz de Excel 365">
          <a:extLst>
            <a:ext uri="{FF2B5EF4-FFF2-40B4-BE49-F238E27FC236}">
              <a16:creationId xmlns:a16="http://schemas.microsoft.com/office/drawing/2014/main" id="{6D884A37-98DB-E9B4-93DE-494CC0DF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795" y="121023"/>
          <a:ext cx="14690351" cy="7011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76930</xdr:colOff>
      <xdr:row>10</xdr:row>
      <xdr:rowOff>18576</xdr:rowOff>
    </xdr:from>
    <xdr:to>
      <xdr:col>0</xdr:col>
      <xdr:colOff>655757</xdr:colOff>
      <xdr:row>11</xdr:row>
      <xdr:rowOff>6572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2DF0819D-2D6D-4890-94D3-F8042450A074}"/>
            </a:ext>
          </a:extLst>
        </xdr:cNvPr>
        <xdr:cNvSpPr/>
      </xdr:nvSpPr>
      <xdr:spPr>
        <a:xfrm rot="5400000">
          <a:off x="254105" y="1260298"/>
          <a:ext cx="224478" cy="5788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2</xdr:col>
      <xdr:colOff>200656</xdr:colOff>
      <xdr:row>5</xdr:row>
      <xdr:rowOff>2325</xdr:rowOff>
    </xdr:from>
    <xdr:to>
      <xdr:col>2</xdr:col>
      <xdr:colOff>537694</xdr:colOff>
      <xdr:row>8</xdr:row>
      <xdr:rowOff>9652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9961F60C-F4F5-46EF-AC1A-D53B18820556}"/>
            </a:ext>
          </a:extLst>
        </xdr:cNvPr>
        <xdr:cNvSpPr/>
      </xdr:nvSpPr>
      <xdr:spPr>
        <a:xfrm rot="10800000">
          <a:off x="962656" y="238808"/>
          <a:ext cx="337038" cy="716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216876</xdr:colOff>
      <xdr:row>11</xdr:row>
      <xdr:rowOff>106973</xdr:rowOff>
    </xdr:from>
    <xdr:to>
      <xdr:col>3</xdr:col>
      <xdr:colOff>553914</xdr:colOff>
      <xdr:row>12</xdr:row>
      <xdr:rowOff>131884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510931A4-435A-4F31-B094-0BE5102B8BD7}"/>
            </a:ext>
          </a:extLst>
        </xdr:cNvPr>
        <xdr:cNvSpPr/>
      </xdr:nvSpPr>
      <xdr:spPr>
        <a:xfrm rot="10800000">
          <a:off x="1740876" y="1440473"/>
          <a:ext cx="337038" cy="2154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 editAs="oneCell">
    <xdr:from>
      <xdr:col>4</xdr:col>
      <xdr:colOff>123054</xdr:colOff>
      <xdr:row>4</xdr:row>
      <xdr:rowOff>210207</xdr:rowOff>
    </xdr:from>
    <xdr:to>
      <xdr:col>6</xdr:col>
      <xdr:colOff>296032</xdr:colOff>
      <xdr:row>10</xdr:row>
      <xdr:rowOff>13138</xdr:rowOff>
    </xdr:to>
    <xdr:pic>
      <xdr:nvPicPr>
        <xdr:cNvPr id="5" name="Imagen 4" descr="Icono&#10;&#10;Descripción generada automáticamente">
          <a:extLst>
            <a:ext uri="{FF2B5EF4-FFF2-40B4-BE49-F238E27FC236}">
              <a16:creationId xmlns:a16="http://schemas.microsoft.com/office/drawing/2014/main" id="{C46EEF88-97B6-66EB-D336-075FE2AD8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054" y="1156138"/>
          <a:ext cx="1230581" cy="1136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72259</xdr:colOff>
      <xdr:row>0</xdr:row>
      <xdr:rowOff>1</xdr:rowOff>
    </xdr:from>
    <xdr:to>
      <xdr:col>0</xdr:col>
      <xdr:colOff>761964</xdr:colOff>
      <xdr:row>2</xdr:row>
      <xdr:rowOff>190501</xdr:rowOff>
    </xdr:to>
    <xdr:pic>
      <xdr:nvPicPr>
        <xdr:cNvPr id="8" name="Imagen 7" descr="Foto montaje de la cara de un hombre&#10;&#10;Descripción generada automáticamente con confianza baja">
          <a:extLst>
            <a:ext uri="{FF2B5EF4-FFF2-40B4-BE49-F238E27FC236}">
              <a16:creationId xmlns:a16="http://schemas.microsoft.com/office/drawing/2014/main" id="{C41E72DA-E330-63DE-1925-59392917B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59" y="1"/>
          <a:ext cx="689705" cy="663466"/>
        </a:xfrm>
        <a:prstGeom prst="rect">
          <a:avLst/>
        </a:prstGeom>
      </xdr:spPr>
    </xdr:pic>
    <xdr:clientData/>
  </xdr:twoCellAnchor>
  <xdr:twoCellAnchor editAs="oneCell">
    <xdr:from>
      <xdr:col>13</xdr:col>
      <xdr:colOff>585839</xdr:colOff>
      <xdr:row>0</xdr:row>
      <xdr:rowOff>32845</xdr:rowOff>
    </xdr:from>
    <xdr:to>
      <xdr:col>14</xdr:col>
      <xdr:colOff>574457</xdr:colOff>
      <xdr:row>2</xdr:row>
      <xdr:rowOff>203637</xdr:rowOff>
    </xdr:to>
    <xdr:pic>
      <xdr:nvPicPr>
        <xdr:cNvPr id="6" name="Imagen 5" descr="Interfaz de usuario gráfica, Icono&#10;&#10;Descripción generada automáticamente">
          <a:extLst>
            <a:ext uri="{FF2B5EF4-FFF2-40B4-BE49-F238E27FC236}">
              <a16:creationId xmlns:a16="http://schemas.microsoft.com/office/drawing/2014/main" id="{B7FE9415-0D79-4EEA-B630-D28FCF6CA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0718" y="32845"/>
          <a:ext cx="750618" cy="643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390002</xdr:colOff>
      <xdr:row>0</xdr:row>
      <xdr:rowOff>66937</xdr:rowOff>
    </xdr:from>
    <xdr:to>
      <xdr:col>2</xdr:col>
      <xdr:colOff>682512</xdr:colOff>
      <xdr:row>1</xdr:row>
      <xdr:rowOff>169156</xdr:rowOff>
    </xdr:to>
    <xdr:pic>
      <xdr:nvPicPr>
        <xdr:cNvPr id="4" name="Imagen 3" descr="Factura - Iconos gratis de negocios y finanzas">
          <a:extLst>
            <a:ext uri="{FF2B5EF4-FFF2-40B4-BE49-F238E27FC236}">
              <a16:creationId xmlns:a16="http://schemas.microsoft.com/office/drawing/2014/main" id="{83F83618-29AC-1A49-974F-EB8F621F6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8346" y="66937"/>
          <a:ext cx="292510" cy="292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28</xdr:row>
      <xdr:rowOff>38100</xdr:rowOff>
    </xdr:from>
    <xdr:to>
      <xdr:col>3</xdr:col>
      <xdr:colOff>647700</xdr:colOff>
      <xdr:row>29</xdr:row>
      <xdr:rowOff>38100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B3E292D2-1C00-4330-BAB4-B490AE5FD206}"/>
            </a:ext>
          </a:extLst>
        </xdr:cNvPr>
        <xdr:cNvSpPr/>
      </xdr:nvSpPr>
      <xdr:spPr>
        <a:xfrm flipH="1">
          <a:off x="2552700" y="4876800"/>
          <a:ext cx="561975" cy="2476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76200</xdr:colOff>
      <xdr:row>27</xdr:row>
      <xdr:rowOff>38100</xdr:rowOff>
    </xdr:from>
    <xdr:to>
      <xdr:col>3</xdr:col>
      <xdr:colOff>638175</xdr:colOff>
      <xdr:row>28</xdr:row>
      <xdr:rowOff>38100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D4884D8-85EF-4862-9DA2-BEB74BC20EA0}"/>
            </a:ext>
          </a:extLst>
        </xdr:cNvPr>
        <xdr:cNvSpPr/>
      </xdr:nvSpPr>
      <xdr:spPr>
        <a:xfrm flipH="1">
          <a:off x="2543175" y="4629150"/>
          <a:ext cx="561975" cy="24765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3</xdr:col>
      <xdr:colOff>95250</xdr:colOff>
      <xdr:row>26</xdr:row>
      <xdr:rowOff>19050</xdr:rowOff>
    </xdr:from>
    <xdr:to>
      <xdr:col>3</xdr:col>
      <xdr:colOff>657225</xdr:colOff>
      <xdr:row>27</xdr:row>
      <xdr:rowOff>19050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6EB758B7-6195-4BBA-BC7D-E0EC6634399C}"/>
            </a:ext>
          </a:extLst>
        </xdr:cNvPr>
        <xdr:cNvSpPr/>
      </xdr:nvSpPr>
      <xdr:spPr>
        <a:xfrm flipH="1">
          <a:off x="2562225" y="4362450"/>
          <a:ext cx="561975" cy="24765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397565</xdr:colOff>
      <xdr:row>9</xdr:row>
      <xdr:rowOff>66262</xdr:rowOff>
    </xdr:from>
    <xdr:to>
      <xdr:col>5</xdr:col>
      <xdr:colOff>596348</xdr:colOff>
      <xdr:row>10</xdr:row>
      <xdr:rowOff>24849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BFEC21C6-CE13-4C7C-1E9F-14AD3C7A40E0}"/>
            </a:ext>
          </a:extLst>
        </xdr:cNvPr>
        <xdr:cNvSpPr/>
      </xdr:nvSpPr>
      <xdr:spPr>
        <a:xfrm flipV="1">
          <a:off x="7247282" y="2029240"/>
          <a:ext cx="198783" cy="1490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6</xdr:col>
      <xdr:colOff>425725</xdr:colOff>
      <xdr:row>9</xdr:row>
      <xdr:rowOff>44727</xdr:rowOff>
    </xdr:from>
    <xdr:to>
      <xdr:col>6</xdr:col>
      <xdr:colOff>624508</xdr:colOff>
      <xdr:row>10</xdr:row>
      <xdr:rowOff>3314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8A84AB6-9953-4E0D-975A-F5782A645EC1}"/>
            </a:ext>
          </a:extLst>
        </xdr:cNvPr>
        <xdr:cNvSpPr/>
      </xdr:nvSpPr>
      <xdr:spPr>
        <a:xfrm flipV="1">
          <a:off x="8294203" y="2007705"/>
          <a:ext cx="198783" cy="1490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7</xdr:col>
      <xdr:colOff>379342</xdr:colOff>
      <xdr:row>9</xdr:row>
      <xdr:rowOff>48040</xdr:rowOff>
    </xdr:from>
    <xdr:to>
      <xdr:col>7</xdr:col>
      <xdr:colOff>578125</xdr:colOff>
      <xdr:row>10</xdr:row>
      <xdr:rowOff>6627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FAEC96A-CE9A-4938-BBA1-D5B6D5ADC635}"/>
            </a:ext>
          </a:extLst>
        </xdr:cNvPr>
        <xdr:cNvSpPr/>
      </xdr:nvSpPr>
      <xdr:spPr>
        <a:xfrm flipV="1">
          <a:off x="9266581" y="2011018"/>
          <a:ext cx="198783" cy="1490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8</xdr:col>
      <xdr:colOff>415786</xdr:colOff>
      <xdr:row>9</xdr:row>
      <xdr:rowOff>51353</xdr:rowOff>
    </xdr:from>
    <xdr:to>
      <xdr:col>8</xdr:col>
      <xdr:colOff>614569</xdr:colOff>
      <xdr:row>10</xdr:row>
      <xdr:rowOff>9940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6207FDDF-AE52-4352-A56D-B5BD9B113D74}"/>
            </a:ext>
          </a:extLst>
        </xdr:cNvPr>
        <xdr:cNvSpPr/>
      </xdr:nvSpPr>
      <xdr:spPr>
        <a:xfrm flipV="1">
          <a:off x="10321786" y="2014331"/>
          <a:ext cx="198783" cy="1490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9</xdr:col>
      <xdr:colOff>477078</xdr:colOff>
      <xdr:row>9</xdr:row>
      <xdr:rowOff>46383</xdr:rowOff>
    </xdr:from>
    <xdr:to>
      <xdr:col>9</xdr:col>
      <xdr:colOff>675861</xdr:colOff>
      <xdr:row>10</xdr:row>
      <xdr:rowOff>4970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D310EECB-EBD7-47BD-8FF6-33E8D09962A3}"/>
            </a:ext>
          </a:extLst>
        </xdr:cNvPr>
        <xdr:cNvSpPr/>
      </xdr:nvSpPr>
      <xdr:spPr>
        <a:xfrm flipV="1">
          <a:off x="11401839" y="2009361"/>
          <a:ext cx="198783" cy="1490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10</xdr:col>
      <xdr:colOff>33959</xdr:colOff>
      <xdr:row>8</xdr:row>
      <xdr:rowOff>42243</xdr:rowOff>
    </xdr:from>
    <xdr:to>
      <xdr:col>10</xdr:col>
      <xdr:colOff>207893</xdr:colOff>
      <xdr:row>8</xdr:row>
      <xdr:rowOff>241026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8045D3EE-8259-4F33-BD30-71A307990D17}"/>
            </a:ext>
          </a:extLst>
        </xdr:cNvPr>
        <xdr:cNvSpPr/>
      </xdr:nvSpPr>
      <xdr:spPr>
        <a:xfrm rot="16200000" flipV="1">
          <a:off x="11965056" y="1760885"/>
          <a:ext cx="198783" cy="17393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</xdr:col>
      <xdr:colOff>149086</xdr:colOff>
      <xdr:row>22</xdr:row>
      <xdr:rowOff>16567</xdr:rowOff>
    </xdr:from>
    <xdr:to>
      <xdr:col>2</xdr:col>
      <xdr:colOff>2625587</xdr:colOff>
      <xdr:row>26</xdr:row>
      <xdr:rowOff>57981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AA73063-B1A9-49A4-1E47-C12CEAB1A789}"/>
            </a:ext>
          </a:extLst>
        </xdr:cNvPr>
        <xdr:cNvSpPr txBox="1"/>
      </xdr:nvSpPr>
      <xdr:spPr>
        <a:xfrm>
          <a:off x="911086" y="4580284"/>
          <a:ext cx="4066762" cy="80341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050" b="1"/>
            <a:t>EL DESCUENTO</a:t>
          </a:r>
          <a:r>
            <a:rPr lang="es-DO" sz="1050" b="1" baseline="0"/>
            <a:t> ES  = EL BRUTO - MENOS 5%. ESTO ES E3*5%, ES DECIR EN LA CELDA E3 * 5% = 25 PESOS. PORQUE EN E3 EL CALCULO DA 100 * 5= 500, POR LO TANTO EL 5% DE 500 ES 25 PESOS. (E3= 500, G3= E3*5% = 25), </a:t>
          </a:r>
          <a:r>
            <a:rPr lang="es-DO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SOLO ARRASTRO HACIA ABAJO LA FORMULA.</a:t>
          </a:r>
          <a:endParaRPr lang="es-DO" sz="105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152399</xdr:colOff>
      <xdr:row>17</xdr:row>
      <xdr:rowOff>19878</xdr:rowOff>
    </xdr:from>
    <xdr:to>
      <xdr:col>2</xdr:col>
      <xdr:colOff>2642152</xdr:colOff>
      <xdr:row>21</xdr:row>
      <xdr:rowOff>173935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79B3411-E865-4A0C-ACB5-E213A25F389E}"/>
            </a:ext>
          </a:extLst>
        </xdr:cNvPr>
        <xdr:cNvSpPr txBox="1"/>
      </xdr:nvSpPr>
      <xdr:spPr>
        <a:xfrm>
          <a:off x="914399" y="3631095"/>
          <a:ext cx="4080014" cy="91605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050" b="1"/>
            <a:t>EL PRECIO</a:t>
          </a:r>
          <a:r>
            <a:rPr lang="es-DO" sz="1050" b="1" baseline="0"/>
            <a:t> BRUTO SE CALCULA CON LA FORMULA: PRECIO * CANTIDAD = BRUTO. EJEMPLO: EL PRECIO PRODUCTO 1 COMIENZA EN D3, Y LA CANTIDAD COMIENZA EN LA E3, ENTONCES SERIA </a:t>
          </a:r>
          <a:r>
            <a:rPr lang="es-DO" sz="1050" b="1" u="sng" baseline="0">
              <a:solidFill>
                <a:srgbClr val="002060"/>
              </a:solidFill>
            </a:rPr>
            <a:t>= BRUTO = D3*E3= 500, Y SOLO ARRASTRO LA FORMULA:</a:t>
          </a:r>
          <a:endParaRPr lang="es-DO" sz="105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11594</xdr:colOff>
      <xdr:row>17</xdr:row>
      <xdr:rowOff>36446</xdr:rowOff>
    </xdr:from>
    <xdr:to>
      <xdr:col>7</xdr:col>
      <xdr:colOff>273326</xdr:colOff>
      <xdr:row>21</xdr:row>
      <xdr:rowOff>77860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4994C09-398C-4F34-AC77-FB100CDA605F}"/>
            </a:ext>
          </a:extLst>
        </xdr:cNvPr>
        <xdr:cNvSpPr txBox="1"/>
      </xdr:nvSpPr>
      <xdr:spPr>
        <a:xfrm>
          <a:off x="5072268" y="3647663"/>
          <a:ext cx="4088297" cy="80341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050" b="1"/>
            <a:t>EL SUB-TOTAL</a:t>
          </a:r>
          <a:r>
            <a:rPr lang="es-DO" sz="1050" b="1" baseline="0"/>
            <a:t> ES IGUAL A LA RESTA DEL BRUTO * DESCUENTO, ES DECIR E3-G3 = H3, DONDE E3 = 500 - G3=25, ENTONCES LA RESTA ES 500-25= 475, Y SOLO ARRASTRO HACIA ABAJO LA FORMULA.</a:t>
          </a:r>
          <a:endParaRPr lang="es-DO" sz="105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14907</xdr:colOff>
      <xdr:row>22</xdr:row>
      <xdr:rowOff>6629</xdr:rowOff>
    </xdr:from>
    <xdr:to>
      <xdr:col>7</xdr:col>
      <xdr:colOff>281609</xdr:colOff>
      <xdr:row>26</xdr:row>
      <xdr:rowOff>48043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4EBDFE2-C6BA-475C-ABBE-271D0F5BEA8E}"/>
            </a:ext>
          </a:extLst>
        </xdr:cNvPr>
        <xdr:cNvSpPr txBox="1"/>
      </xdr:nvSpPr>
      <xdr:spPr>
        <a:xfrm>
          <a:off x="5075581" y="4570346"/>
          <a:ext cx="4093267" cy="80341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ITBIS (Impuesto a la Transferencia de Bienes Industrializados y Servicios) , </a:t>
          </a:r>
          <a:r>
            <a:rPr lang="es-DO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DO" sz="105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ESTE CASO SE LE CALCULA UN 18% AL SUB-TOTAL, ES DECIR H3*18% = 475 * 18% = 85.5 PESO. DONDE H3 ES EL VALRO QUE VA DE 475 Y SE MULTIPLICA POR 18%,  EN  ITBIS, Y SOLO BAJAMOS</a:t>
          </a:r>
          <a:endParaRPr lang="es-DO" sz="105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346212</xdr:colOff>
      <xdr:row>17</xdr:row>
      <xdr:rowOff>39759</xdr:rowOff>
    </xdr:from>
    <xdr:to>
      <xdr:col>12</xdr:col>
      <xdr:colOff>376031</xdr:colOff>
      <xdr:row>21</xdr:row>
      <xdr:rowOff>81173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92CF551-AE24-46AC-AD73-D078181D40A5}"/>
            </a:ext>
          </a:extLst>
        </xdr:cNvPr>
        <xdr:cNvSpPr txBox="1"/>
      </xdr:nvSpPr>
      <xdr:spPr>
        <a:xfrm>
          <a:off x="9233451" y="3650976"/>
          <a:ext cx="4088297" cy="80341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050" b="1"/>
            <a:t>EL MONTO TOTAL ES = H3 + I3 = J, DONDE H3= 475</a:t>
          </a:r>
          <a:r>
            <a:rPr lang="es-DO" sz="1050" b="1" baseline="0"/>
            <a:t>, I3= 85.5, Y EL MONTO TOTAL ES H3 + I3= 560.5, Y SOLO ARRASTRO LA FORMULA HACIA ABAJO, ANTES DEL TOTAL GRAL.</a:t>
          </a:r>
          <a:endParaRPr lang="es-DO" sz="105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364435</xdr:colOff>
      <xdr:row>22</xdr:row>
      <xdr:rowOff>33130</xdr:rowOff>
    </xdr:from>
    <xdr:to>
      <xdr:col>12</xdr:col>
      <xdr:colOff>654326</xdr:colOff>
      <xdr:row>33</xdr:row>
      <xdr:rowOff>114300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5F16EEE-CD14-4839-8716-EC0121503A51}"/>
            </a:ext>
          </a:extLst>
        </xdr:cNvPr>
        <xdr:cNvSpPr txBox="1"/>
      </xdr:nvSpPr>
      <xdr:spPr>
        <a:xfrm>
          <a:off x="9737035" y="4767055"/>
          <a:ext cx="4414216" cy="217667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DO" sz="1400" b="1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En Excel, la función SI (o IF en inglés) es una función lógica que permite realizar una evaluación condicional. SI POR EJEMPLO ME PIDEN QUE EL DESCUENTO SE LO APLIQUE</a:t>
          </a:r>
          <a:r>
            <a:rPr lang="es-DO" sz="14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A LAS VENTAS QUE EL BRUTO SEAN MAYORES QUE 500 PESOS, SERIA LO SIGUIENTE.IMAGINA QUE LA CELDA DEL BRUTO ES LA F8, DIRIAS LO SIGUIENTE:</a:t>
          </a:r>
        </a:p>
        <a:p>
          <a:pPr algn="ctr"/>
          <a:r>
            <a:rPr lang="es-DO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SI(F8&gt;500;F8*5%;"``")</a:t>
          </a:r>
        </a:p>
        <a:p>
          <a:pPr algn="ctr"/>
          <a:r>
            <a:rPr lang="es-DO" sz="14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= SI.ERROR(SI(F8&gt;500;F8*5%;0,0))</a:t>
          </a:r>
          <a:endParaRPr lang="en-US" sz="1800">
            <a:solidFill>
              <a:srgbClr val="00B050"/>
            </a:solidFill>
            <a:effectLst/>
          </a:endParaRPr>
        </a:p>
        <a:p>
          <a:pPr algn="ctr"/>
          <a:endParaRPr lang="es-DO" sz="1400" b="1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DO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85725</xdr:colOff>
      <xdr:row>7</xdr:row>
      <xdr:rowOff>57150</xdr:rowOff>
    </xdr:from>
    <xdr:to>
      <xdr:col>14</xdr:col>
      <xdr:colOff>685800</xdr:colOff>
      <xdr:row>10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A41AB9-5F76-0B80-43AF-38B47624B2C1}"/>
            </a:ext>
          </a:extLst>
        </xdr:cNvPr>
        <xdr:cNvSpPr txBox="1"/>
      </xdr:nvSpPr>
      <xdr:spPr>
        <a:xfrm>
          <a:off x="12687300" y="1552575"/>
          <a:ext cx="28860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DO" sz="2800" b="1"/>
            <a:t>=SUMA(XXX)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</xdr:colOff>
      <xdr:row>29</xdr:row>
      <xdr:rowOff>107674</xdr:rowOff>
    </xdr:from>
    <xdr:to>
      <xdr:col>13</xdr:col>
      <xdr:colOff>737152</xdr:colOff>
      <xdr:row>43</xdr:row>
      <xdr:rowOff>41413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0F2519F-B6F7-A3B1-B4B1-FA1F9721FDB8}"/>
            </a:ext>
          </a:extLst>
        </xdr:cNvPr>
        <xdr:cNvSpPr/>
      </xdr:nvSpPr>
      <xdr:spPr>
        <a:xfrm>
          <a:off x="91108" y="5806109"/>
          <a:ext cx="13078240" cy="26007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1: Cálculo de Fecha Aleatoria entre dos fechas: </a:t>
          </a:r>
          <a:r>
            <a:rPr lang="en-US" sz="1100"/>
            <a:t>' Coloca la fórmula en la columna donde desees calcular las fechas aleatorias, por ejemplo en la columna C (C5)- </a:t>
          </a:r>
          <a:r>
            <a:rPr lang="en-US" sz="1100" b="1">
              <a:solidFill>
                <a:srgbClr val="002060"/>
              </a:solidFill>
            </a:rPr>
            <a:t>=ALEATORIO.ENTRE($M$3, $M$4). </a:t>
          </a:r>
          <a:r>
            <a:rPr lang="en-US" sz="1100" b="1">
              <a:solidFill>
                <a:srgbClr val="FF0000"/>
              </a:solidFill>
            </a:rPr>
            <a:t> Aqui</a:t>
          </a:r>
          <a:r>
            <a:rPr lang="en-US" sz="1100" b="1" baseline="0">
              <a:solidFill>
                <a:srgbClr val="FF0000"/>
              </a:solidFill>
            </a:rPr>
            <a:t> recuerda que debes en la columna M3 y m4, poner el rango de datos que necesitas generar las fechas, pueden ser del mismo año o varios años con sus meses y dias.</a:t>
          </a:r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1" u="sng"/>
            <a:t>' Paso 2: Cálculo del Neto en Dólar: </a:t>
          </a:r>
          <a:r>
            <a:rPr lang="en-US" sz="1100"/>
            <a:t>' Coloca la fórmula en la columna donde desees calcular el valor neto en dólares, por ejemplo en la columna G (G5)  </a:t>
          </a:r>
          <a:r>
            <a:rPr lang="en-US" sz="1100" b="1">
              <a:solidFill>
                <a:srgbClr val="002060"/>
              </a:solidFill>
            </a:rPr>
            <a:t>=E5 * F5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3: Cálculo del Neto en Peso Dominicano: </a:t>
          </a:r>
          <a:r>
            <a:rPr lang="en-US" sz="1100"/>
            <a:t>' Coloca la fórmula en la columna donde desees calcular el valor en pesos dominicanos, por ejemplo en la columna H (H5)  </a:t>
          </a:r>
          <a:r>
            <a:rPr lang="en-US" sz="1100" b="1">
              <a:solidFill>
                <a:srgbClr val="002060"/>
              </a:solidFill>
            </a:rPr>
            <a:t>=G5 * 59.69   (O EL VALOR DEL DOLAR ACTUAL)</a:t>
          </a:r>
        </a:p>
        <a:p>
          <a:pPr algn="l"/>
          <a:r>
            <a:rPr lang="en-US" sz="1100" b="1" u="sng"/>
            <a:t>' Paso 4: Cálculo del Descuento Condicional: </a:t>
          </a:r>
          <a:r>
            <a:rPr lang="en-US" sz="1100"/>
            <a:t>' Coloca la fórmula en la columna donde quieras calcular el descuento condicional, por ejemplo en la columna I (I5) </a:t>
          </a:r>
          <a:r>
            <a:rPr lang="en-US" sz="1100" b="1">
              <a:solidFill>
                <a:srgbClr val="002060"/>
              </a:solidFill>
            </a:rPr>
            <a:t>=SI(H5 &gt; $H$3, H5 * $I$3, 0)</a:t>
          </a:r>
        </a:p>
        <a:p>
          <a:pPr algn="l"/>
          <a:r>
            <a:rPr lang="en-US" sz="1100" b="1" u="sng"/>
            <a:t>' Paso 5: Cálculo del Sub-total: </a:t>
          </a:r>
          <a:r>
            <a:rPr lang="en-US" sz="1100"/>
            <a:t>' Coloca la fórmula en la columna donde quieras calcular el sub-total, por ejemplo en la columna J (J5) </a:t>
          </a:r>
          <a:r>
            <a:rPr lang="en-US" sz="1100" b="1"/>
            <a:t>=H5 - I5  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6: Cálculo del ITBIS (18%): </a:t>
          </a:r>
          <a:r>
            <a:rPr lang="en-US" sz="1100"/>
            <a:t>' Coloca la fórmula en la columna donde desees calcular el ITBIS, por ejemplo en la columna K (K5)  </a:t>
          </a:r>
          <a:r>
            <a:rPr lang="en-US" sz="1100" b="1"/>
            <a:t>=J5 * $K$3</a:t>
          </a:r>
        </a:p>
        <a:p>
          <a:pPr algn="l"/>
          <a:r>
            <a:rPr lang="en-US" sz="1100" b="1" u="sng"/>
            <a:t>' Paso 7: Cálculo del Total: </a:t>
          </a:r>
          <a:r>
            <a:rPr lang="en-US" sz="1100"/>
            <a:t>' Coloca la fórmula en la columna donde quieras calcular el total, por ejemplo en la columna L (L5)  </a:t>
          </a:r>
          <a:r>
            <a:rPr lang="en-US" sz="1100" b="1"/>
            <a:t>=J5 + K5</a:t>
          </a:r>
        </a:p>
        <a:p>
          <a:pPr algn="l"/>
          <a:r>
            <a:rPr lang="en-US" sz="1100" b="1" u="sng"/>
            <a:t>' Paso 8: Cálculo del Valor Máximo Pagado: </a:t>
          </a:r>
          <a:r>
            <a:rPr lang="en-US" sz="1100"/>
            <a:t>' Coloca la fórmula para calcular el valor máximo en la celda que quieras, por ejemplo en la celda N5  </a:t>
          </a:r>
          <a:r>
            <a:rPr lang="en-US" sz="1100" b="1"/>
            <a:t>=MAX(L5:L28)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9: Cálculo del Valor Mínimo Pagado: </a:t>
          </a:r>
          <a:r>
            <a:rPr lang="en-US" sz="1100"/>
            <a:t>' Coloca la fórmula para calcular el valor mínimo en la celda que quieras, por ejemplo en la celda N6   </a:t>
          </a:r>
          <a:r>
            <a:rPr lang="en-US" sz="1100" b="1"/>
            <a:t>=MIN(L5:L28)</a:t>
          </a:r>
        </a:p>
        <a:p>
          <a:pPr algn="l"/>
          <a:r>
            <a:rPr lang="en-US" b="1"/>
            <a:t>' </a:t>
          </a:r>
          <a:r>
            <a:rPr lang="en-US" b="1" u="sng"/>
            <a:t>Paso 10: Cálculo de la Moda (Frecuencia más repetida) </a:t>
          </a:r>
          <a:r>
            <a:rPr lang="en-US"/>
            <a:t>' Coloca la fórmula en la celda donde quieras calcular la moda, por ejemplo en la celda N7 =</a:t>
          </a:r>
          <a:r>
            <a:rPr lang="en-US" b="1"/>
            <a:t>MODA(L5:L28) </a:t>
          </a:r>
        </a:p>
        <a:p>
          <a:pPr algn="l"/>
          <a:r>
            <a:rPr lang="en-US" b="1" u="sng"/>
            <a:t>' Paso 11: Cálculo del Rango (Diferencia entre el valor máximo y el mínimo) </a:t>
          </a:r>
          <a:r>
            <a:rPr lang="en-US"/>
            <a:t>' Coloca la fórmula en la celda donde quieras calcular el rango, por ejemplo en la celda N8 =</a:t>
          </a:r>
          <a:r>
            <a:rPr lang="en-US" b="1"/>
            <a:t>MAX(L5:L28) - MIN(L5:L28) </a:t>
          </a:r>
          <a:r>
            <a:rPr lang="en-US"/>
            <a:t>'</a:t>
          </a:r>
        </a:p>
        <a:p>
          <a:pPr algn="l"/>
          <a:r>
            <a:rPr lang="en-US" b="1" u="sng"/>
            <a:t> Paso 12: Cálculo del Conteo (Cantidad de valores en el rango L5:L28) </a:t>
          </a:r>
          <a:r>
            <a:rPr lang="en-US" b="1"/>
            <a:t>' </a:t>
          </a:r>
          <a:r>
            <a:rPr lang="en-US"/>
            <a:t>Coloca la fórmula en la celda donde quieras calcular el conteo, por ejemplo en la celda N9 =</a:t>
          </a:r>
          <a:r>
            <a:rPr lang="en-US" b="1"/>
            <a:t>CONTAR(L5:L28) </a:t>
          </a:r>
        </a:p>
        <a:p>
          <a:pPr algn="l"/>
          <a:r>
            <a:rPr lang="en-US" b="1" u="sng"/>
            <a:t>' Paso 13: Cálculo de la Media (Promedio de los valores en el rango L5:L28) </a:t>
          </a:r>
          <a:r>
            <a:rPr lang="en-US"/>
            <a:t>' Coloca la fórmula en la celda donde quieras calcular la media, por ejemplo en la celda N10 =</a:t>
          </a:r>
          <a:r>
            <a:rPr lang="en-US" b="1"/>
            <a:t>PROMEDIO(L5:L28)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236481</xdr:colOff>
      <xdr:row>10</xdr:row>
      <xdr:rowOff>69632</xdr:rowOff>
    </xdr:from>
    <xdr:to>
      <xdr:col>12</xdr:col>
      <xdr:colOff>400050</xdr:colOff>
      <xdr:row>20</xdr:row>
      <xdr:rowOff>38099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46312AC-9012-BCB7-F540-318A29A964DA}"/>
            </a:ext>
          </a:extLst>
        </xdr:cNvPr>
        <xdr:cNvSpPr/>
      </xdr:nvSpPr>
      <xdr:spPr>
        <a:xfrm>
          <a:off x="12085581" y="2031782"/>
          <a:ext cx="3649719" cy="1968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600"/>
            <a:t>Lista de los símbolos de comparación:</a:t>
          </a:r>
        </a:p>
        <a:p>
          <a:r>
            <a:rPr lang="en-US" sz="1600" b="1"/>
            <a:t>=   Igual a</a:t>
          </a:r>
        </a:p>
        <a:p>
          <a:r>
            <a:rPr lang="en-US" sz="1600" b="1"/>
            <a:t>&lt;&gt; Diferente de</a:t>
          </a:r>
        </a:p>
        <a:p>
          <a:r>
            <a:rPr lang="en-US" sz="1600" b="1"/>
            <a:t>&gt;   Mayor que</a:t>
          </a:r>
        </a:p>
        <a:p>
          <a:r>
            <a:rPr lang="en-US" sz="1600" b="1"/>
            <a:t>&lt;   Menor que</a:t>
          </a:r>
        </a:p>
        <a:p>
          <a:r>
            <a:rPr lang="en-US" sz="1600" b="1"/>
            <a:t>&gt;= Mayor o igual que</a:t>
          </a:r>
        </a:p>
        <a:p>
          <a:r>
            <a:rPr lang="en-US" sz="1600" b="1"/>
            <a:t>&lt;= Menor o igual que</a:t>
          </a:r>
        </a:p>
        <a:p>
          <a:pPr algn="l"/>
          <a:endParaRPr lang="en-US" sz="1600"/>
        </a:p>
      </xdr:txBody>
    </xdr:sp>
    <xdr:clientData/>
  </xdr:twoCellAnchor>
  <xdr:twoCellAnchor>
    <xdr:from>
      <xdr:col>0</xdr:col>
      <xdr:colOff>43962</xdr:colOff>
      <xdr:row>18</xdr:row>
      <xdr:rowOff>124557</xdr:rowOff>
    </xdr:from>
    <xdr:to>
      <xdr:col>4</xdr:col>
      <xdr:colOff>461596</xdr:colOff>
      <xdr:row>43</xdr:row>
      <xdr:rowOff>47625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0FD03E5-433A-BA13-9C5C-FFF050197E01}"/>
            </a:ext>
          </a:extLst>
        </xdr:cNvPr>
        <xdr:cNvSpPr/>
      </xdr:nvSpPr>
      <xdr:spPr>
        <a:xfrm>
          <a:off x="43962" y="3705957"/>
          <a:ext cx="9542584" cy="46855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0070C0"/>
              </a:solidFill>
            </a:rPr>
            <a:t>Para aplicar formato condicional a las celdas que contengan valores específicos, sigue estos pasos</a:t>
          </a:r>
          <a:r>
            <a:rPr lang="en-US"/>
            <a:t>:</a:t>
          </a:r>
        </a:p>
        <a:p>
          <a:endParaRPr lang="en-US"/>
        </a:p>
        <a:p>
          <a:r>
            <a:rPr lang="en-US" b="1"/>
            <a:t>Selecciona el rango de celdas</a:t>
          </a:r>
          <a:r>
            <a:rPr lang="en-US"/>
            <a:t> en el que quieres aplicar el formato condicional.</a:t>
          </a:r>
        </a:p>
        <a:p>
          <a:r>
            <a:rPr lang="en-US" b="1"/>
            <a:t>Ve a la pestaña "Inicio"</a:t>
          </a:r>
          <a:r>
            <a:rPr lang="en-US"/>
            <a:t> en la barra de herramientas de Excel.</a:t>
          </a:r>
        </a:p>
        <a:p>
          <a:r>
            <a:rPr lang="en-US" b="1"/>
            <a:t>Haz clic en "Formato condicional"</a:t>
          </a:r>
          <a:r>
            <a:rPr lang="en-US"/>
            <a:t> y selecciona "Nueva regla".</a:t>
          </a:r>
        </a:p>
        <a:p>
          <a:r>
            <a:rPr lang="en-US" b="1"/>
            <a:t>Elige "</a:t>
          </a:r>
          <a:r>
            <a:rPr lang="en-US" b="1">
              <a:solidFill>
                <a:srgbClr val="0070C0"/>
              </a:solidFill>
            </a:rPr>
            <a:t>Aplicar formato UNICAMENTE</a:t>
          </a:r>
          <a:r>
            <a:rPr lang="en-US" b="1" baseline="0">
              <a:solidFill>
                <a:srgbClr val="0070C0"/>
              </a:solidFill>
            </a:rPr>
            <a:t> O SOLO </a:t>
          </a:r>
          <a:r>
            <a:rPr lang="en-US" b="1">
              <a:solidFill>
                <a:srgbClr val="0070C0"/>
              </a:solidFill>
            </a:rPr>
            <a:t> a las celdas que contengan".</a:t>
          </a:r>
        </a:p>
        <a:p>
          <a:endParaRPr lang="en-US"/>
        </a:p>
        <a:p>
          <a:r>
            <a:rPr lang="en-US" b="1"/>
            <a:t>Configura las reglas</a:t>
          </a:r>
          <a:r>
            <a:rPr lang="en-US"/>
            <a:t> de formato condicional para cada condición:</a:t>
          </a:r>
        </a:p>
        <a:p>
          <a:pPr lvl="1"/>
          <a:r>
            <a:rPr lang="en-US" b="0">
              <a:solidFill>
                <a:srgbClr val="00B050"/>
              </a:solidFill>
            </a:rPr>
            <a:t>Primera Regla (Mayor o igual a 2500):</a:t>
          </a:r>
        </a:p>
        <a:p>
          <a:pPr lvl="2"/>
          <a:r>
            <a:rPr lang="en-US"/>
            <a:t>En el menú "Formato de celdas con valores", selecciona "Mayor o igual que".</a:t>
          </a:r>
        </a:p>
        <a:p>
          <a:pPr lvl="2"/>
          <a:r>
            <a:rPr lang="en-US"/>
            <a:t>Introduce 2500.</a:t>
          </a:r>
        </a:p>
        <a:p>
          <a:pPr lvl="2"/>
          <a:r>
            <a:rPr lang="en-US"/>
            <a:t>Haz clic en "Formato", elige el color </a:t>
          </a:r>
          <a:r>
            <a:rPr lang="en-US" b="1"/>
            <a:t>verde</a:t>
          </a:r>
          <a:r>
            <a:rPr lang="en-US"/>
            <a:t> y haz clic en "Aceptar".</a:t>
          </a:r>
        </a:p>
        <a:p>
          <a:pPr lvl="2"/>
          <a:r>
            <a:rPr lang="en-US"/>
            <a:t>Haz clic en "Aceptar" nuevamente para aplicar la regla.</a:t>
          </a:r>
        </a:p>
        <a:p>
          <a:pPr lvl="1"/>
          <a:r>
            <a:rPr lang="en-US" b="0">
              <a:solidFill>
                <a:srgbClr val="FFC000"/>
              </a:solidFill>
            </a:rPr>
            <a:t>Segunda Regla (Menor o igual a 2499):</a:t>
          </a:r>
        </a:p>
        <a:p>
          <a:pPr lvl="2"/>
          <a:r>
            <a:rPr lang="en-US"/>
            <a:t>Añade una nueva regla.</a:t>
          </a:r>
        </a:p>
        <a:p>
          <a:pPr lvl="2"/>
          <a:r>
            <a:rPr lang="en-US"/>
            <a:t>En el menú "Formato de celdas con valores", selecciona "Menor o igual que".</a:t>
          </a:r>
        </a:p>
        <a:p>
          <a:pPr lvl="2"/>
          <a:r>
            <a:rPr lang="en-US"/>
            <a:t>Introduce 2499.</a:t>
          </a:r>
        </a:p>
        <a:p>
          <a:pPr lvl="2"/>
          <a:r>
            <a:rPr lang="en-US"/>
            <a:t>Haz clic en "Formato", elige el color </a:t>
          </a:r>
          <a:r>
            <a:rPr lang="en-US" b="1"/>
            <a:t>amarillo</a:t>
          </a:r>
          <a:r>
            <a:rPr lang="en-US"/>
            <a:t> y haz clic en "Aceptar".</a:t>
          </a:r>
        </a:p>
        <a:p>
          <a:pPr lvl="2"/>
          <a:r>
            <a:rPr lang="en-US"/>
            <a:t>Haz clic en "Aceptar" nuevamente para aplicar la regla.</a:t>
          </a:r>
        </a:p>
        <a:p>
          <a:pPr lvl="1"/>
          <a:r>
            <a:rPr lang="en-US" b="1">
              <a:solidFill>
                <a:srgbClr val="FF0000"/>
              </a:solidFill>
            </a:rPr>
            <a:t>Tercera Regla (Menor o igual a 1000):</a:t>
          </a:r>
        </a:p>
        <a:p>
          <a:pPr lvl="2"/>
          <a:r>
            <a:rPr lang="en-US"/>
            <a:t>Añade una nueva regla.</a:t>
          </a:r>
        </a:p>
        <a:p>
          <a:pPr lvl="2"/>
          <a:r>
            <a:rPr lang="en-US"/>
            <a:t>En el menú "Formato de celdas con valores", selecciona "Menor o igual que".</a:t>
          </a:r>
        </a:p>
        <a:p>
          <a:pPr lvl="2"/>
          <a:r>
            <a:rPr lang="en-US"/>
            <a:t>Introduce 1000.</a:t>
          </a:r>
        </a:p>
        <a:p>
          <a:pPr lvl="2"/>
          <a:r>
            <a:rPr lang="en-US"/>
            <a:t>Haz clic en "Formato", elige el color </a:t>
          </a:r>
          <a:r>
            <a:rPr lang="en-US" b="1"/>
            <a:t>rojo</a:t>
          </a:r>
          <a:r>
            <a:rPr lang="en-US"/>
            <a:t> y haz clic en "Aceptar".</a:t>
          </a:r>
        </a:p>
        <a:p>
          <a:pPr lvl="2"/>
          <a:r>
            <a:rPr lang="en-US"/>
            <a:t>Haz clic en "Aceptar" nuevamente para aplicar la regla.</a:t>
          </a:r>
          <a:endParaRPr lang="en-US" sz="1100"/>
        </a:p>
      </xdr:txBody>
    </xdr:sp>
    <xdr:clientData/>
  </xdr:twoCellAnchor>
  <xdr:twoCellAnchor>
    <xdr:from>
      <xdr:col>4</xdr:col>
      <xdr:colOff>723899</xdr:colOff>
      <xdr:row>20</xdr:row>
      <xdr:rowOff>180975</xdr:rowOff>
    </xdr:from>
    <xdr:to>
      <xdr:col>13</xdr:col>
      <xdr:colOff>609600</xdr:colOff>
      <xdr:row>36</xdr:row>
      <xdr:rowOff>66675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C7FA4F0-1502-81D5-172B-30DCC2DA0201}"/>
            </a:ext>
          </a:extLst>
        </xdr:cNvPr>
        <xdr:cNvSpPr/>
      </xdr:nvSpPr>
      <xdr:spPr>
        <a:xfrm>
          <a:off x="9848849" y="4143375"/>
          <a:ext cx="6858001" cy="2933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Para crear una lista desplegable en Excel que use un rango de celdas como fuente, sigue estos pasos:</a:t>
          </a:r>
        </a:p>
        <a:p>
          <a:endParaRPr lang="en-US" sz="1200"/>
        </a:p>
        <a:p>
          <a:r>
            <a:rPr lang="en-US" sz="1200" b="1"/>
            <a:t>Selecciona la celda donde quieres la lista desplegable</a:t>
          </a:r>
          <a:r>
            <a:rPr lang="en-US" sz="1200"/>
            <a:t> (por ejemplo, B6).</a:t>
          </a:r>
        </a:p>
        <a:p>
          <a:r>
            <a:rPr lang="en-US" sz="1200" b="1"/>
            <a:t>Ve a la pestaña "Datos"</a:t>
          </a:r>
          <a:r>
            <a:rPr lang="en-US" sz="1200"/>
            <a:t> en la cinta de opciones.</a:t>
          </a:r>
        </a:p>
        <a:p>
          <a:r>
            <a:rPr lang="en-US" sz="1200" b="1"/>
            <a:t>Haz clic en "Validación de datos"</a:t>
          </a:r>
          <a:r>
            <a:rPr lang="en-US" sz="1200"/>
            <a:t> en el grupo "Herramientas de datos".</a:t>
          </a:r>
        </a:p>
        <a:p>
          <a:r>
            <a:rPr lang="en-US" sz="1200"/>
            <a:t>En el cuadro de diálogo, selecciona la pestaña </a:t>
          </a:r>
          <a:r>
            <a:rPr lang="en-US" sz="1200" b="1"/>
            <a:t>"Configuración"</a:t>
          </a:r>
          <a:r>
            <a:rPr lang="en-US" sz="1200"/>
            <a:t>.</a:t>
          </a:r>
        </a:p>
        <a:p>
          <a:r>
            <a:rPr lang="en-US" sz="1200"/>
            <a:t>En </a:t>
          </a:r>
          <a:r>
            <a:rPr lang="en-US" sz="1200" b="1"/>
            <a:t>"Permitir"</a:t>
          </a:r>
          <a:r>
            <a:rPr lang="en-US" sz="1200"/>
            <a:t>, elige </a:t>
          </a:r>
          <a:r>
            <a:rPr lang="en-US" sz="1200" b="1"/>
            <a:t>"Lista"</a:t>
          </a:r>
          <a:r>
            <a:rPr lang="en-US" sz="1200"/>
            <a:t> del menú desplegable.</a:t>
          </a:r>
        </a:p>
        <a:p>
          <a:r>
            <a:rPr lang="en-US" sz="1200"/>
            <a:t>En el campo </a:t>
          </a:r>
          <a:r>
            <a:rPr lang="en-US" sz="1200" b="1"/>
            <a:t>"Origen"</a:t>
          </a:r>
          <a:r>
            <a:rPr lang="en-US" sz="1200"/>
            <a:t>, ingresa el rango de celdas que contiene los elementos de la lista (por ejemplo, </a:t>
          </a:r>
          <a:r>
            <a:rPr lang="en-US" sz="1200" b="1">
              <a:solidFill>
                <a:srgbClr val="0070C0"/>
              </a:solidFill>
            </a:rPr>
            <a:t>=$L$6:$L$8).</a:t>
          </a:r>
        </a:p>
        <a:p>
          <a:r>
            <a:rPr lang="en-US" sz="1200"/>
            <a:t>Haz clic en </a:t>
          </a:r>
          <a:r>
            <a:rPr lang="en-US" sz="1200" b="1"/>
            <a:t>"Aceptar"</a:t>
          </a:r>
          <a:r>
            <a:rPr lang="en-US" sz="1200"/>
            <a:t>.</a:t>
          </a:r>
        </a:p>
        <a:p>
          <a:endParaRPr lang="en-US" sz="1200"/>
        </a:p>
        <a:p>
          <a:r>
            <a:rPr lang="en-US" sz="1200"/>
            <a:t>Ahora, en la celda B6, deberías ver una lista desplegable con los valores de las celdas L6 a L8.</a:t>
          </a:r>
        </a:p>
        <a:p>
          <a:pPr algn="ctr"/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8797D0-5E2A-4AB5-8E9E-4C7BA29CA210}" name="Tabla2" displayName="Tabla2" ref="B2:J8" totalsRowShown="0" headerRowDxfId="39" dataDxfId="38" tableBorderDxfId="37">
  <autoFilter ref="B2:J8" xr:uid="{148797D0-5E2A-4AB5-8E9E-4C7BA29CA210}"/>
  <tableColumns count="9">
    <tableColumn id="1" xr3:uid="{A1521902-A68B-4BB9-8154-7E7FD64EAAC3}" name="CLIENTE" dataDxfId="36"/>
    <tableColumn id="2" xr3:uid="{AB5BF196-1263-48E6-A0B5-4565B98FEBFB}" name="PRODUCTO" dataDxfId="35"/>
    <tableColumn id="3" xr3:uid="{9C49111F-62E5-4C72-8D0A-ABA0F3E64FB7}" name="PRECIO" dataDxfId="34"/>
    <tableColumn id="4" xr3:uid="{1003B938-5E4A-42D2-9CFC-B5E4D66845A9}" name="CANTIDAD" dataDxfId="33"/>
    <tableColumn id="5" xr3:uid="{AFCB7B26-F6C8-47A4-B104-1CF672C45D88}" name="BRUTO" dataDxfId="32">
      <calculatedColumnFormula>D3*E3</calculatedColumnFormula>
    </tableColumn>
    <tableColumn id="6" xr3:uid="{88CA2D61-3C66-4CEC-BC87-E50ED65348E7}" name="DESCUENTOS" dataDxfId="31">
      <calculatedColumnFormula>IFERROR(IF(F3&gt;500,F3*5%,0),0)</calculatedColumnFormula>
    </tableColumn>
    <tableColumn id="7" xr3:uid="{7B325F64-ABD5-4E38-8BE9-8D7AC6E8D60B}" name="SUB-TOTAL" dataDxfId="30">
      <calculatedColumnFormula>F3-G3</calculatedColumnFormula>
    </tableColumn>
    <tableColumn id="8" xr3:uid="{2D1DA2A2-0459-4038-83DD-8B1D1EA57A16}" name="ITBIS" dataDxfId="29">
      <calculatedColumnFormula>H3*0.18</calculatedColumnFormula>
    </tableColumn>
    <tableColumn id="9" xr3:uid="{1F404186-B053-4529-BD02-5086A514C45A}" name="MONTO TOTAL" dataDxfId="28">
      <calculatedColumnFormula>H3+I3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8E854-AD89-45B8-8ECA-31148A5CB440}" name="Tabla1" displayName="Tabla1" ref="A4:L29" totalsRowShown="0" headerRowDxfId="27" dataDxfId="26" tableBorderDxfId="25" dataCellStyle="Millares">
  <autoFilter ref="A4:L29" xr:uid="{7BF8E854-AD89-45B8-8ECA-31148A5CB440}"/>
  <sortState xmlns:xlrd2="http://schemas.microsoft.com/office/spreadsheetml/2017/richdata2" ref="A5:L29">
    <sortCondition descending="1" ref="L5:L29"/>
  </sortState>
  <tableColumns count="12">
    <tableColumn id="1" xr3:uid="{06A6E0CE-2267-4958-8959-906A5E44C8A8}" name="NO. FACT" dataDxfId="24"/>
    <tableColumn id="2" xr3:uid="{9B841ED5-3383-48FC-901C-F5FC5D4AB0FE}" name="FECHA" dataDxfId="23"/>
    <tableColumn id="3" xr3:uid="{FE86C4C0-7619-4107-8B3C-A4142C28F786}" name="CLEINTE" dataDxfId="22"/>
    <tableColumn id="4" xr3:uid="{B19B897E-7E60-4504-A8C6-610E849482F3}" name="PRODUCTO" dataDxfId="21"/>
    <tableColumn id="5" xr3:uid="{828FC58D-7F5A-473E-AC7C-099B3F37EA35}" name="PRECIO" dataDxfId="20" dataCellStyle="Millares"/>
    <tableColumn id="6" xr3:uid="{C041CA65-E790-40D0-AA69-5D97DC6FD13F}" name="CANTIDAD" dataDxfId="19"/>
    <tableColumn id="7" xr3:uid="{0A96304C-D663-4265-A107-2B3BF2E984F9}" name="NETO DOLAR $" dataDxfId="18" dataCellStyle="Millares"/>
    <tableColumn id="8" xr3:uid="{835A6B97-B072-4D1A-A7F3-5B5FC300E30D}" name="NETO  PESO DOP" dataDxfId="17" dataCellStyle="Millares"/>
    <tableColumn id="9" xr3:uid="{87701614-6365-408F-BBBF-CB88325051BE}" name="DESCUENTOS" dataDxfId="16" dataCellStyle="Millares"/>
    <tableColumn id="10" xr3:uid="{7E571BD7-3AD9-40A2-808B-F0EA49B0F3E1}" name="SUB-TOTAL" dataDxfId="15" dataCellStyle="Millares"/>
    <tableColumn id="11" xr3:uid="{2D6C22F5-1873-497C-B570-FEF9E251083D}" name="ITBIS (18%)" dataDxfId="14" dataCellStyle="Millares"/>
    <tableColumn id="12" xr3:uid="{42911AE0-529B-438B-8FC2-AF3F5F08985D}" name="TOTAL" dataDxfId="13" dataCellStyle="Mon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482-DE90-4651-8972-CABFA9C775CD}">
  <sheetPr codeName="Hoja1">
    <pageSetUpPr fitToPage="1"/>
  </sheetPr>
  <dimension ref="B1:N3"/>
  <sheetViews>
    <sheetView tabSelected="1" zoomScale="145" zoomScaleNormal="145" workbookViewId="0">
      <selection activeCell="B1" sqref="B1:N3"/>
    </sheetView>
  </sheetViews>
  <sheetFormatPr baseColWidth="10" defaultRowHeight="18.75" x14ac:dyDescent="0.3"/>
  <cols>
    <col min="2" max="2" width="6.5703125" customWidth="1"/>
    <col min="4" max="4" width="8.7109375" customWidth="1"/>
    <col min="6" max="6" width="9" customWidth="1"/>
    <col min="8" max="8" width="5.28515625" style="20" customWidth="1"/>
    <col min="9" max="12" width="11.42578125" style="20"/>
    <col min="14" max="14" width="4.85546875" customWidth="1"/>
  </cols>
  <sheetData>
    <row r="1" spans="2:14" ht="18.75" customHeight="1" x14ac:dyDescent="0.25">
      <c r="B1" s="133" t="s">
        <v>60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2:14" ht="18.75" customHeight="1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2:14" ht="18.75" customHeight="1" x14ac:dyDescent="0.2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</sheetData>
  <mergeCells count="1">
    <mergeCell ref="B1:N3"/>
  </mergeCells>
  <pageMargins left="0.7" right="0.7" top="0.75" bottom="0.75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88E7-E9C4-4DD8-927B-017F91B419C5}">
  <sheetPr codeName="Hoja2">
    <pageSetUpPr fitToPage="1"/>
  </sheetPr>
  <dimension ref="A1"/>
  <sheetViews>
    <sheetView zoomScale="85" zoomScaleNormal="85" workbookViewId="0">
      <selection activeCell="H43" sqref="H43"/>
    </sheetView>
  </sheetViews>
  <sheetFormatPr baseColWidth="10" defaultRowHeight="15" x14ac:dyDescent="0.25"/>
  <sheetData/>
  <pageMargins left="0.7" right="0.7" top="0.75" bottom="0.75" header="0.3" footer="0.3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B9B-97DB-4665-AB43-A1B5508B6AF8}">
  <sheetPr codeName="Hoja3"/>
  <dimension ref="A1:P20"/>
  <sheetViews>
    <sheetView zoomScale="145" zoomScaleNormal="145" workbookViewId="0">
      <selection activeCell="C5" sqref="C5"/>
    </sheetView>
  </sheetViews>
  <sheetFormatPr baseColWidth="10" defaultRowHeight="18.75" x14ac:dyDescent="0.3"/>
  <cols>
    <col min="6" max="6" width="4.42578125" customWidth="1"/>
    <col min="7" max="7" width="6.140625" customWidth="1"/>
    <col min="8" max="8" width="11.42578125" style="20" customWidth="1"/>
    <col min="9" max="10" width="11.42578125" style="20"/>
  </cols>
  <sheetData>
    <row r="1" spans="1:16" ht="18.75" customHeight="1" x14ac:dyDescent="0.25">
      <c r="A1" s="133" t="s">
        <v>67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ht="18.75" customHeight="1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18.7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5" spans="1:16" x14ac:dyDescent="0.3">
      <c r="C5" s="18" t="s">
        <v>161</v>
      </c>
    </row>
    <row r="6" spans="1:16" ht="15" x14ac:dyDescent="0.25">
      <c r="C6" s="21"/>
      <c r="H6" s="136" t="s">
        <v>68</v>
      </c>
      <c r="I6" s="136"/>
      <c r="J6" s="136"/>
      <c r="K6" s="136"/>
      <c r="L6" s="136"/>
      <c r="M6" s="136"/>
      <c r="N6" s="136"/>
      <c r="O6" s="136"/>
      <c r="P6" s="136"/>
    </row>
    <row r="7" spans="1:16" ht="15.75" x14ac:dyDescent="0.25">
      <c r="H7" s="137" t="s">
        <v>69</v>
      </c>
      <c r="I7" s="137"/>
      <c r="J7" s="137"/>
      <c r="K7" s="137"/>
      <c r="L7" s="137"/>
      <c r="M7" s="137"/>
      <c r="N7" s="137"/>
      <c r="O7" s="137"/>
      <c r="P7" s="137"/>
    </row>
    <row r="9" spans="1:16" x14ac:dyDescent="0.25">
      <c r="H9" s="138" t="s">
        <v>70</v>
      </c>
      <c r="I9" s="138"/>
      <c r="J9" s="138"/>
      <c r="K9" s="138"/>
      <c r="L9" s="138"/>
      <c r="M9" s="138"/>
      <c r="N9" s="138"/>
      <c r="O9" s="138"/>
      <c r="P9" s="138"/>
    </row>
    <row r="10" spans="1:16" x14ac:dyDescent="0.25">
      <c r="D10" s="135" t="s">
        <v>56</v>
      </c>
      <c r="H10" s="139" t="s">
        <v>59</v>
      </c>
      <c r="I10" s="139"/>
      <c r="J10" s="139"/>
      <c r="K10" s="139"/>
      <c r="L10" s="139"/>
      <c r="M10" s="139"/>
      <c r="N10" s="139"/>
      <c r="O10" s="139"/>
      <c r="P10" s="139"/>
    </row>
    <row r="11" spans="1:16" x14ac:dyDescent="0.3">
      <c r="A11" s="21"/>
      <c r="B11" s="21"/>
      <c r="C11" s="19" t="s">
        <v>57</v>
      </c>
      <c r="D11" s="135"/>
    </row>
    <row r="12" spans="1:16" x14ac:dyDescent="0.3">
      <c r="D12" s="135"/>
    </row>
    <row r="13" spans="1:16" ht="18.75" customHeight="1" x14ac:dyDescent="0.25">
      <c r="D13" s="8"/>
      <c r="H13" s="105"/>
      <c r="I13" s="105"/>
      <c r="J13" s="105"/>
      <c r="K13" s="105"/>
      <c r="L13" s="105"/>
      <c r="M13" s="105"/>
      <c r="N13" s="105"/>
      <c r="O13" s="105"/>
      <c r="P13" s="105"/>
    </row>
    <row r="14" spans="1:16" ht="18.75" customHeight="1" x14ac:dyDescent="0.25">
      <c r="A14" s="134" t="s">
        <v>58</v>
      </c>
      <c r="B14" s="134"/>
      <c r="C14" s="134"/>
      <c r="D14" s="134"/>
      <c r="E14" s="134"/>
      <c r="F14" s="134"/>
      <c r="H14" s="105"/>
      <c r="I14" s="105"/>
      <c r="J14" s="105"/>
      <c r="K14" s="105"/>
      <c r="L14" s="105"/>
      <c r="M14" s="105"/>
      <c r="N14" s="105"/>
      <c r="O14" s="105"/>
      <c r="P14" s="105"/>
    </row>
    <row r="15" spans="1:16" ht="18.75" customHeight="1" x14ac:dyDescent="0.25">
      <c r="H15" s="105"/>
      <c r="I15" s="105"/>
      <c r="J15" s="105"/>
      <c r="K15" s="105"/>
      <c r="L15" s="105"/>
      <c r="M15" s="105"/>
      <c r="N15" s="105"/>
      <c r="O15" s="105"/>
      <c r="P15" s="105"/>
    </row>
    <row r="16" spans="1:16" ht="18.75" customHeight="1" x14ac:dyDescent="0.25">
      <c r="H16" s="105"/>
      <c r="I16" s="105"/>
      <c r="J16" s="105"/>
      <c r="K16" s="105"/>
      <c r="L16" s="105"/>
      <c r="M16" s="105"/>
      <c r="N16" s="105"/>
      <c r="O16" s="105"/>
      <c r="P16" s="105"/>
    </row>
    <row r="17" spans="8:16" ht="18.75" customHeight="1" x14ac:dyDescent="0.25">
      <c r="H17" s="105"/>
      <c r="I17" s="105"/>
      <c r="J17" s="105"/>
      <c r="K17" s="105"/>
      <c r="L17" s="105"/>
      <c r="M17" s="105"/>
      <c r="N17" s="105"/>
      <c r="O17" s="105"/>
      <c r="P17" s="105"/>
    </row>
    <row r="18" spans="8:16" ht="18.75" customHeight="1" x14ac:dyDescent="0.25">
      <c r="H18" s="105"/>
      <c r="I18" s="105"/>
      <c r="J18" s="105"/>
      <c r="K18" s="105"/>
      <c r="L18" s="105"/>
      <c r="M18" s="105"/>
      <c r="N18" s="105"/>
      <c r="O18" s="105"/>
      <c r="P18" s="105"/>
    </row>
    <row r="19" spans="8:16" ht="15" customHeight="1" x14ac:dyDescent="0.25">
      <c r="H19" s="105"/>
      <c r="I19" s="105"/>
      <c r="J19" s="105"/>
      <c r="K19" s="105"/>
      <c r="L19" s="105"/>
      <c r="M19" s="105"/>
      <c r="N19" s="105"/>
      <c r="O19" s="105"/>
      <c r="P19" s="105"/>
    </row>
    <row r="20" spans="8:16" ht="15" customHeight="1" x14ac:dyDescent="0.25">
      <c r="H20" s="105"/>
      <c r="I20" s="105"/>
      <c r="J20" s="105"/>
      <c r="K20" s="105"/>
      <c r="L20" s="105"/>
      <c r="M20" s="105"/>
      <c r="N20" s="105"/>
      <c r="O20" s="105"/>
      <c r="P20" s="105"/>
    </row>
  </sheetData>
  <mergeCells count="7">
    <mergeCell ref="A14:F14"/>
    <mergeCell ref="D10:D12"/>
    <mergeCell ref="A1:N3"/>
    <mergeCell ref="H6:P6"/>
    <mergeCell ref="H7:P7"/>
    <mergeCell ref="H9:P9"/>
    <mergeCell ref="H10:P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C6FE-D57A-4493-9D8D-5420A322A9BA}">
  <sheetPr codeName="Hoja4"/>
  <dimension ref="A1:K29"/>
  <sheetViews>
    <sheetView zoomScale="160" zoomScaleNormal="160" workbookViewId="0">
      <pane ySplit="4" topLeftCell="A16" activePane="bottomLeft" state="frozen"/>
      <selection pane="bottomLeft" activeCell="K19" sqref="K19"/>
    </sheetView>
  </sheetViews>
  <sheetFormatPr baseColWidth="10" defaultRowHeight="15" x14ac:dyDescent="0.25"/>
  <cols>
    <col min="1" max="1" width="14.28515625" customWidth="1"/>
    <col min="2" max="2" width="15.5703125" customWidth="1"/>
    <col min="5" max="5" width="12.5703125" bestFit="1" customWidth="1"/>
    <col min="6" max="6" width="15.28515625" customWidth="1"/>
    <col min="7" max="7" width="12.5703125" customWidth="1"/>
    <col min="8" max="8" width="11.7109375" bestFit="1" customWidth="1"/>
    <col min="9" max="9" width="12.85546875" customWidth="1"/>
    <col min="10" max="10" width="4" customWidth="1"/>
  </cols>
  <sheetData>
    <row r="1" spans="1:11" x14ac:dyDescent="0.25">
      <c r="A1" s="140" t="s">
        <v>190</v>
      </c>
      <c r="B1" s="140"/>
      <c r="C1" s="140"/>
      <c r="D1" s="140"/>
      <c r="E1" s="140"/>
      <c r="F1" s="140"/>
      <c r="G1" s="140"/>
      <c r="H1" s="140"/>
      <c r="I1" s="140"/>
    </row>
    <row r="2" spans="1:11" x14ac:dyDescent="0.25">
      <c r="A2" s="140"/>
      <c r="B2" s="140"/>
      <c r="C2" s="140"/>
      <c r="D2" s="140"/>
      <c r="E2" s="140"/>
      <c r="F2" s="140"/>
      <c r="G2" s="140"/>
      <c r="H2" s="140"/>
      <c r="I2" s="140"/>
    </row>
    <row r="3" spans="1:11" ht="15.75" thickBot="1" x14ac:dyDescent="0.3">
      <c r="A3" t="s">
        <v>61</v>
      </c>
      <c r="B3" s="91">
        <f ca="1">TODAY()</f>
        <v>45552</v>
      </c>
    </row>
    <row r="4" spans="1:11" ht="15.75" thickBot="1" x14ac:dyDescent="0.3">
      <c r="A4" s="117" t="s">
        <v>0</v>
      </c>
      <c r="B4" s="118" t="s">
        <v>1</v>
      </c>
      <c r="C4" s="118" t="s">
        <v>6</v>
      </c>
      <c r="D4" s="118" t="s">
        <v>2</v>
      </c>
      <c r="E4" s="118" t="s">
        <v>7</v>
      </c>
      <c r="F4" s="118" t="s">
        <v>188</v>
      </c>
      <c r="G4" s="118" t="s">
        <v>3</v>
      </c>
      <c r="H4" s="118" t="s">
        <v>189</v>
      </c>
      <c r="I4" s="119" t="s">
        <v>21</v>
      </c>
      <c r="K4">
        <v>10</v>
      </c>
    </row>
    <row r="5" spans="1:11" x14ac:dyDescent="0.25">
      <c r="A5" s="112" t="s">
        <v>168</v>
      </c>
      <c r="B5" s="112" t="s">
        <v>178</v>
      </c>
      <c r="C5" s="113">
        <v>1377</v>
      </c>
      <c r="D5" s="112">
        <v>10</v>
      </c>
      <c r="E5" s="114">
        <f>C5*D5</f>
        <v>13770</v>
      </c>
      <c r="F5" s="115">
        <f>E5*5%</f>
        <v>688.5</v>
      </c>
      <c r="G5" s="116">
        <f>E5-F5</f>
        <v>13081.5</v>
      </c>
      <c r="H5" s="116">
        <f>G5*18%</f>
        <v>2354.67</v>
      </c>
      <c r="I5" s="116">
        <f>G5+H5</f>
        <v>15436.17</v>
      </c>
      <c r="K5">
        <v>100</v>
      </c>
    </row>
    <row r="6" spans="1:11" x14ac:dyDescent="0.25">
      <c r="A6" s="22" t="s">
        <v>169</v>
      </c>
      <c r="B6" s="22" t="s">
        <v>179</v>
      </c>
      <c r="C6" s="108">
        <v>2127</v>
      </c>
      <c r="D6" s="22">
        <v>100</v>
      </c>
      <c r="E6" s="109">
        <f t="shared" ref="E6:E14" si="0">C6*D6</f>
        <v>212700</v>
      </c>
      <c r="F6" s="110">
        <f t="shared" ref="F6:F14" si="1">E6*5%</f>
        <v>10635</v>
      </c>
      <c r="G6" s="111">
        <f t="shared" ref="G6:G14" si="2">E6-F6</f>
        <v>202065</v>
      </c>
      <c r="H6" s="111">
        <f t="shared" ref="H6:H14" si="3">G6*18%</f>
        <v>36371.699999999997</v>
      </c>
      <c r="I6" s="111">
        <f t="shared" ref="I6:I14" si="4">G6+H6</f>
        <v>238436.7</v>
      </c>
    </row>
    <row r="7" spans="1:11" x14ac:dyDescent="0.25">
      <c r="A7" s="22" t="s">
        <v>170</v>
      </c>
      <c r="B7" s="22" t="s">
        <v>180</v>
      </c>
      <c r="C7" s="108">
        <v>1735</v>
      </c>
      <c r="D7" s="22">
        <v>10</v>
      </c>
      <c r="E7" s="109">
        <f t="shared" si="0"/>
        <v>17350</v>
      </c>
      <c r="F7" s="110">
        <f t="shared" si="1"/>
        <v>867.5</v>
      </c>
      <c r="G7" s="111">
        <f t="shared" si="2"/>
        <v>16482.5</v>
      </c>
      <c r="H7" s="111">
        <f t="shared" si="3"/>
        <v>2966.85</v>
      </c>
      <c r="I7" s="111">
        <f t="shared" si="4"/>
        <v>19449.349999999999</v>
      </c>
    </row>
    <row r="8" spans="1:11" x14ac:dyDescent="0.25">
      <c r="A8" s="22" t="s">
        <v>171</v>
      </c>
      <c r="B8" s="22" t="s">
        <v>181</v>
      </c>
      <c r="C8" s="108">
        <v>1675</v>
      </c>
      <c r="D8" s="22">
        <v>5</v>
      </c>
      <c r="E8" s="109">
        <f t="shared" si="0"/>
        <v>8375</v>
      </c>
      <c r="F8" s="110">
        <f t="shared" si="1"/>
        <v>418.75</v>
      </c>
      <c r="G8" s="111">
        <f t="shared" si="2"/>
        <v>7956.25</v>
      </c>
      <c r="H8" s="111">
        <f t="shared" si="3"/>
        <v>1432.125</v>
      </c>
      <c r="I8" s="111">
        <f t="shared" si="4"/>
        <v>9388.375</v>
      </c>
    </row>
    <row r="9" spans="1:11" x14ac:dyDescent="0.25">
      <c r="A9" s="22" t="s">
        <v>172</v>
      </c>
      <c r="B9" s="22" t="s">
        <v>182</v>
      </c>
      <c r="C9" s="108">
        <v>2404</v>
      </c>
      <c r="D9" s="22">
        <v>3</v>
      </c>
      <c r="E9" s="109">
        <f t="shared" si="0"/>
        <v>7212</v>
      </c>
      <c r="F9" s="110">
        <f t="shared" si="1"/>
        <v>360.6</v>
      </c>
      <c r="G9" s="111">
        <f t="shared" si="2"/>
        <v>6851.4</v>
      </c>
      <c r="H9" s="111">
        <f t="shared" si="3"/>
        <v>1233.252</v>
      </c>
      <c r="I9" s="111">
        <f t="shared" si="4"/>
        <v>8084.652</v>
      </c>
    </row>
    <row r="10" spans="1:11" x14ac:dyDescent="0.25">
      <c r="A10" s="22" t="s">
        <v>173</v>
      </c>
      <c r="B10" s="22" t="s">
        <v>183</v>
      </c>
      <c r="C10" s="108">
        <v>2027</v>
      </c>
      <c r="D10" s="22">
        <v>1</v>
      </c>
      <c r="E10" s="109">
        <f t="shared" si="0"/>
        <v>2027</v>
      </c>
      <c r="F10" s="110">
        <f t="shared" si="1"/>
        <v>101.35000000000001</v>
      </c>
      <c r="G10" s="111">
        <f t="shared" si="2"/>
        <v>1925.65</v>
      </c>
      <c r="H10" s="111">
        <f t="shared" si="3"/>
        <v>346.61700000000002</v>
      </c>
      <c r="I10" s="111">
        <f t="shared" si="4"/>
        <v>2272.2670000000003</v>
      </c>
    </row>
    <row r="11" spans="1:11" x14ac:dyDescent="0.25">
      <c r="A11" s="22" t="s">
        <v>174</v>
      </c>
      <c r="B11" s="22" t="s">
        <v>184</v>
      </c>
      <c r="C11" s="108">
        <v>2030</v>
      </c>
      <c r="D11" s="22">
        <v>50</v>
      </c>
      <c r="E11" s="109">
        <f t="shared" si="0"/>
        <v>101500</v>
      </c>
      <c r="F11" s="110">
        <f t="shared" si="1"/>
        <v>5075</v>
      </c>
      <c r="G11" s="111">
        <f t="shared" si="2"/>
        <v>96425</v>
      </c>
      <c r="H11" s="111">
        <f t="shared" si="3"/>
        <v>17356.5</v>
      </c>
      <c r="I11" s="111">
        <f t="shared" si="4"/>
        <v>113781.5</v>
      </c>
    </row>
    <row r="12" spans="1:11" x14ac:dyDescent="0.25">
      <c r="A12" s="22" t="s">
        <v>175</v>
      </c>
      <c r="B12" s="22" t="s">
        <v>185</v>
      </c>
      <c r="C12" s="108">
        <v>2475</v>
      </c>
      <c r="D12" s="22">
        <v>1</v>
      </c>
      <c r="E12" s="109">
        <f t="shared" si="0"/>
        <v>2475</v>
      </c>
      <c r="F12" s="110">
        <f t="shared" si="1"/>
        <v>123.75</v>
      </c>
      <c r="G12" s="111">
        <f t="shared" si="2"/>
        <v>2351.25</v>
      </c>
      <c r="H12" s="111">
        <f t="shared" si="3"/>
        <v>423.22499999999997</v>
      </c>
      <c r="I12" s="111">
        <f t="shared" si="4"/>
        <v>2774.4749999999999</v>
      </c>
    </row>
    <row r="13" spans="1:11" x14ac:dyDescent="0.25">
      <c r="A13" s="22" t="s">
        <v>176</v>
      </c>
      <c r="B13" s="22" t="s">
        <v>186</v>
      </c>
      <c r="C13" s="108">
        <v>687</v>
      </c>
      <c r="D13" s="22">
        <v>2</v>
      </c>
      <c r="E13" s="109">
        <f t="shared" si="0"/>
        <v>1374</v>
      </c>
      <c r="F13" s="110">
        <f t="shared" si="1"/>
        <v>68.7</v>
      </c>
      <c r="G13" s="111">
        <f t="shared" si="2"/>
        <v>1305.3</v>
      </c>
      <c r="H13" s="111">
        <f t="shared" si="3"/>
        <v>234.95399999999998</v>
      </c>
      <c r="I13" s="111">
        <f t="shared" si="4"/>
        <v>1540.2539999999999</v>
      </c>
    </row>
    <row r="14" spans="1:11" ht="15.75" thickBot="1" x14ac:dyDescent="0.3">
      <c r="A14" s="22" t="s">
        <v>177</v>
      </c>
      <c r="B14" s="120" t="s">
        <v>187</v>
      </c>
      <c r="C14" s="121">
        <v>1253</v>
      </c>
      <c r="D14" s="120">
        <v>3</v>
      </c>
      <c r="E14" s="122">
        <f t="shared" si="0"/>
        <v>3759</v>
      </c>
      <c r="F14" s="123">
        <f t="shared" si="1"/>
        <v>187.95000000000002</v>
      </c>
      <c r="G14" s="124">
        <f t="shared" si="2"/>
        <v>3571.05</v>
      </c>
      <c r="H14" s="124">
        <f t="shared" si="3"/>
        <v>642.78899999999999</v>
      </c>
      <c r="I14" s="124">
        <f t="shared" si="4"/>
        <v>4213.8389999999999</v>
      </c>
    </row>
    <row r="15" spans="1:11" ht="18" thickBot="1" x14ac:dyDescent="0.45">
      <c r="B15" s="125" t="s">
        <v>21</v>
      </c>
      <c r="C15" s="126"/>
      <c r="D15" s="127">
        <f t="shared" ref="D15:I15" si="5">SUM(D5:D14)</f>
        <v>185</v>
      </c>
      <c r="E15" s="128">
        <f t="shared" si="5"/>
        <v>370542</v>
      </c>
      <c r="F15" s="128">
        <f t="shared" si="5"/>
        <v>18527.100000000002</v>
      </c>
      <c r="G15" s="128">
        <f t="shared" si="5"/>
        <v>352014.89999999997</v>
      </c>
      <c r="H15" s="128">
        <f t="shared" si="5"/>
        <v>63362.681999999986</v>
      </c>
      <c r="I15" s="129">
        <f t="shared" si="5"/>
        <v>415377.58199999999</v>
      </c>
    </row>
    <row r="17" spans="1:9" ht="15.75" thickBot="1" x14ac:dyDescent="0.3">
      <c r="D17" t="s">
        <v>191</v>
      </c>
      <c r="E17" s="131">
        <v>100000</v>
      </c>
      <c r="F17" s="132">
        <v>0.1</v>
      </c>
    </row>
    <row r="18" spans="1:9" ht="15.75" thickBot="1" x14ac:dyDescent="0.3">
      <c r="A18" s="117" t="s">
        <v>0</v>
      </c>
      <c r="B18" s="118" t="s">
        <v>1</v>
      </c>
      <c r="C18" s="118" t="s">
        <v>6</v>
      </c>
      <c r="D18" s="118" t="s">
        <v>2</v>
      </c>
      <c r="E18" s="118" t="s">
        <v>7</v>
      </c>
      <c r="F18" s="118" t="s">
        <v>188</v>
      </c>
      <c r="G18" s="118" t="s">
        <v>3</v>
      </c>
      <c r="H18" s="118" t="s">
        <v>189</v>
      </c>
      <c r="I18" s="119" t="s">
        <v>21</v>
      </c>
    </row>
    <row r="19" spans="1:9" ht="15" customHeight="1" x14ac:dyDescent="0.25">
      <c r="A19" s="112" t="s">
        <v>168</v>
      </c>
      <c r="B19" s="112" t="s">
        <v>178</v>
      </c>
      <c r="C19" s="113">
        <v>1377</v>
      </c>
      <c r="D19" s="112">
        <v>10</v>
      </c>
      <c r="E19" s="114">
        <f>C19*D19</f>
        <v>13770</v>
      </c>
      <c r="F19" s="130">
        <f>IF(E19&gt;=$E$17,E19*$F$17,0)</f>
        <v>0</v>
      </c>
      <c r="G19" s="116">
        <f>E19-F19</f>
        <v>13770</v>
      </c>
      <c r="H19" s="116">
        <f>G19*18%</f>
        <v>2478.6</v>
      </c>
      <c r="I19" s="116">
        <f>G19+H19</f>
        <v>16248.6</v>
      </c>
    </row>
    <row r="20" spans="1:9" x14ac:dyDescent="0.25">
      <c r="A20" s="22" t="s">
        <v>169</v>
      </c>
      <c r="B20" s="22" t="s">
        <v>179</v>
      </c>
      <c r="C20" s="108">
        <v>2127</v>
      </c>
      <c r="D20" s="22">
        <v>100</v>
      </c>
      <c r="E20" s="109">
        <f>C20*D20</f>
        <v>212700</v>
      </c>
      <c r="F20" s="130">
        <f>IF(E20&gt;=$E$17,E20*$F$17,0)</f>
        <v>21270</v>
      </c>
      <c r="G20" s="111">
        <f>E20-F20</f>
        <v>191430</v>
      </c>
      <c r="H20" s="111">
        <f>G20*18%</f>
        <v>34457.4</v>
      </c>
      <c r="I20" s="111">
        <f>G20+H20</f>
        <v>225887.4</v>
      </c>
    </row>
    <row r="21" spans="1:9" x14ac:dyDescent="0.25">
      <c r="A21" s="22" t="s">
        <v>172</v>
      </c>
      <c r="B21" s="22" t="s">
        <v>182</v>
      </c>
      <c r="C21" s="108">
        <v>2404</v>
      </c>
      <c r="D21" s="22">
        <v>3</v>
      </c>
      <c r="E21" s="109">
        <f>C21*D21</f>
        <v>7212</v>
      </c>
      <c r="F21" s="130">
        <f>IF(E21&gt;=$E$17,E21*$F$17,0)</f>
        <v>0</v>
      </c>
      <c r="G21" s="111">
        <f>E21-F21</f>
        <v>7212</v>
      </c>
      <c r="H21" s="111">
        <f>G21*18%</f>
        <v>1298.1599999999999</v>
      </c>
      <c r="I21" s="111">
        <f>G21+H21</f>
        <v>8510.16</v>
      </c>
    </row>
    <row r="22" spans="1:9" x14ac:dyDescent="0.25">
      <c r="A22" s="22" t="s">
        <v>170</v>
      </c>
      <c r="B22" s="22" t="s">
        <v>180</v>
      </c>
      <c r="C22" s="108">
        <v>1735</v>
      </c>
      <c r="D22" s="22">
        <v>10</v>
      </c>
      <c r="E22" s="109">
        <f>C22*D22</f>
        <v>17350</v>
      </c>
      <c r="F22" s="130">
        <f>IF(E22&gt;=$E$17,E22*$F$17,0)</f>
        <v>0</v>
      </c>
      <c r="G22" s="111">
        <f>E22-F22</f>
        <v>17350</v>
      </c>
      <c r="H22" s="111">
        <f>G22*18%</f>
        <v>3123</v>
      </c>
      <c r="I22" s="111">
        <f>G22+H22</f>
        <v>20473</v>
      </c>
    </row>
    <row r="23" spans="1:9" x14ac:dyDescent="0.25">
      <c r="A23" s="22" t="s">
        <v>171</v>
      </c>
      <c r="B23" s="22" t="s">
        <v>181</v>
      </c>
      <c r="C23" s="108">
        <v>1675</v>
      </c>
      <c r="D23" s="22">
        <v>5</v>
      </c>
      <c r="E23" s="109">
        <f>C23*D23</f>
        <v>8375</v>
      </c>
      <c r="F23" s="130">
        <f>IF(E23&gt;=$E$17,E23*$F$17,0)</f>
        <v>0</v>
      </c>
      <c r="G23" s="111">
        <f>E23-F23</f>
        <v>8375</v>
      </c>
      <c r="H23" s="111">
        <f>G23*18%</f>
        <v>1507.5</v>
      </c>
      <c r="I23" s="111">
        <f>G23+H23</f>
        <v>9882.5</v>
      </c>
    </row>
    <row r="24" spans="1:9" x14ac:dyDescent="0.25">
      <c r="A24" s="22" t="s">
        <v>176</v>
      </c>
      <c r="B24" s="22" t="s">
        <v>186</v>
      </c>
      <c r="C24" s="108">
        <v>687</v>
      </c>
      <c r="D24" s="22">
        <v>2</v>
      </c>
      <c r="E24" s="109">
        <f>C24*D24</f>
        <v>1374</v>
      </c>
      <c r="F24" s="130">
        <f>IF(E24&gt;=$E$17,E24*$F$17,0)</f>
        <v>0</v>
      </c>
      <c r="G24" s="111">
        <f>E24-F24</f>
        <v>1374</v>
      </c>
      <c r="H24" s="111">
        <f>G24*18%</f>
        <v>247.32</v>
      </c>
      <c r="I24" s="111">
        <f>G24+H24</f>
        <v>1621.32</v>
      </c>
    </row>
    <row r="25" spans="1:9" x14ac:dyDescent="0.25">
      <c r="A25" s="22" t="s">
        <v>174</v>
      </c>
      <c r="B25" s="22" t="s">
        <v>184</v>
      </c>
      <c r="C25" s="108">
        <v>2030</v>
      </c>
      <c r="D25" s="22">
        <v>50</v>
      </c>
      <c r="E25" s="109">
        <f>C25*D25</f>
        <v>101500</v>
      </c>
      <c r="F25" s="130">
        <f>IF(E25&gt;=$E$17,E25*$F$17,0)</f>
        <v>10150</v>
      </c>
      <c r="G25" s="111">
        <f>E25-F25</f>
        <v>91350</v>
      </c>
      <c r="H25" s="111">
        <f>G25*18%</f>
        <v>16443</v>
      </c>
      <c r="I25" s="111">
        <f>G25+H25</f>
        <v>107793</v>
      </c>
    </row>
    <row r="26" spans="1:9" x14ac:dyDescent="0.25">
      <c r="A26" s="22" t="s">
        <v>175</v>
      </c>
      <c r="B26" s="22" t="s">
        <v>185</v>
      </c>
      <c r="C26" s="108">
        <v>2475</v>
      </c>
      <c r="D26" s="22">
        <v>1</v>
      </c>
      <c r="E26" s="109">
        <f>C26*D26</f>
        <v>2475</v>
      </c>
      <c r="F26" s="130">
        <f>IF(E26&gt;=$E$17,E26*$F$17,0)</f>
        <v>0</v>
      </c>
      <c r="G26" s="111">
        <f>E26-F26</f>
        <v>2475</v>
      </c>
      <c r="H26" s="111">
        <f>G26*18%</f>
        <v>445.5</v>
      </c>
      <c r="I26" s="111">
        <f>G26+H26</f>
        <v>2920.5</v>
      </c>
    </row>
    <row r="27" spans="1:9" x14ac:dyDescent="0.25">
      <c r="A27" s="22" t="s">
        <v>177</v>
      </c>
      <c r="B27" s="22" t="s">
        <v>187</v>
      </c>
      <c r="C27" s="108">
        <v>1253</v>
      </c>
      <c r="D27" s="22">
        <v>3</v>
      </c>
      <c r="E27" s="109">
        <f>C27*D27</f>
        <v>3759</v>
      </c>
      <c r="F27" s="130">
        <f>IF(E27&gt;=$E$17,E27*$F$17,0)</f>
        <v>0</v>
      </c>
      <c r="G27" s="111">
        <f>E27-F27</f>
        <v>3759</v>
      </c>
      <c r="H27" s="111">
        <f>G27*18%</f>
        <v>676.62</v>
      </c>
      <c r="I27" s="111">
        <f>G27+H27</f>
        <v>4435.62</v>
      </c>
    </row>
    <row r="28" spans="1:9" ht="15.75" thickBot="1" x14ac:dyDescent="0.3">
      <c r="A28" s="22" t="s">
        <v>173</v>
      </c>
      <c r="B28" s="120" t="s">
        <v>183</v>
      </c>
      <c r="C28" s="121">
        <v>2027</v>
      </c>
      <c r="D28" s="120">
        <v>1</v>
      </c>
      <c r="E28" s="122">
        <f>C28*D28</f>
        <v>2027</v>
      </c>
      <c r="F28" s="130">
        <f>IF(E28&gt;=$E$17,E28*$F$17,0)</f>
        <v>0</v>
      </c>
      <c r="G28" s="124">
        <f>E28-F28</f>
        <v>2027</v>
      </c>
      <c r="H28" s="124">
        <f>G28*18%</f>
        <v>364.86</v>
      </c>
      <c r="I28" s="124">
        <f>G28+H28</f>
        <v>2391.86</v>
      </c>
    </row>
    <row r="29" spans="1:9" ht="18" customHeight="1" thickBot="1" x14ac:dyDescent="0.45">
      <c r="A29" s="172"/>
      <c r="B29" s="125" t="s">
        <v>21</v>
      </c>
      <c r="C29" s="126"/>
      <c r="D29" s="127">
        <f>SUM(D19:D28)</f>
        <v>185</v>
      </c>
      <c r="E29" s="128">
        <f>SUM(E19:E28)</f>
        <v>370542</v>
      </c>
      <c r="F29" s="128">
        <f>SUM(F19:F28)</f>
        <v>31420</v>
      </c>
      <c r="G29" s="128">
        <f>SUM(G19:G28)</f>
        <v>339122</v>
      </c>
      <c r="H29" s="128">
        <f>SUM(H19:H28)</f>
        <v>61041.960000000006</v>
      </c>
      <c r="I29" s="129">
        <f>SUM(I19:I28)</f>
        <v>400163.96</v>
      </c>
    </row>
  </sheetData>
  <sortState xmlns:xlrd2="http://schemas.microsoft.com/office/spreadsheetml/2017/richdata2" ref="A20:I28">
    <sortCondition descending="1" ref="A19:A28"/>
  </sortState>
  <mergeCells count="1">
    <mergeCell ref="A1:I2"/>
  </mergeCells>
  <conditionalFormatting sqref="I19:I28">
    <cfRule type="cellIs" dxfId="3" priority="4" operator="greaterThan">
      <formula>$E$17</formula>
    </cfRule>
    <cfRule type="cellIs" dxfId="4" priority="2" operator="lessThan">
      <formula>$E$17</formula>
    </cfRule>
    <cfRule type="cellIs" dxfId="2" priority="1" operator="lessThan">
      <formula>10000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3823-BC4A-4588-86E3-A3A7915063C3}">
  <sheetPr codeName="Hoja5">
    <tabColor rgb="FFFF0000"/>
    <pageSetUpPr fitToPage="1"/>
  </sheetPr>
  <dimension ref="A1:M58"/>
  <sheetViews>
    <sheetView zoomScale="115" zoomScaleNormal="115" workbookViewId="0">
      <selection activeCell="E47" sqref="E47:F47"/>
    </sheetView>
  </sheetViews>
  <sheetFormatPr baseColWidth="10" defaultRowHeight="15" x14ac:dyDescent="0.25"/>
  <cols>
    <col min="1" max="1" width="10.7109375" customWidth="1"/>
    <col min="2" max="2" width="26" customWidth="1"/>
    <col min="3" max="3" width="15" customWidth="1"/>
    <col min="4" max="4" width="6.5703125" customWidth="1"/>
    <col min="5" max="5" width="35.42578125" customWidth="1"/>
    <col min="6" max="6" width="18.42578125" customWidth="1"/>
    <col min="7" max="7" width="13.42578125" customWidth="1"/>
    <col min="9" max="9" width="16.140625" customWidth="1"/>
    <col min="10" max="10" width="18.7109375" customWidth="1"/>
    <col min="13" max="13" width="20.7109375" customWidth="1"/>
  </cols>
  <sheetData>
    <row r="1" spans="1:13" x14ac:dyDescent="0.25">
      <c r="B1" s="140" t="s">
        <v>91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x14ac:dyDescent="0.25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4" spans="1:13" ht="21" x14ac:dyDescent="0.35">
      <c r="B4" s="141" t="s">
        <v>77</v>
      </c>
      <c r="C4" s="141"/>
      <c r="D4" s="10"/>
      <c r="F4" s="142" t="s">
        <v>92</v>
      </c>
      <c r="G4" s="142"/>
      <c r="I4" s="141" t="s">
        <v>93</v>
      </c>
      <c r="J4" s="141"/>
      <c r="L4" s="143" t="s">
        <v>94</v>
      </c>
      <c r="M4" s="143"/>
    </row>
    <row r="5" spans="1:13" x14ac:dyDescent="0.25">
      <c r="B5" t="s">
        <v>28</v>
      </c>
      <c r="C5">
        <v>100</v>
      </c>
      <c r="F5" t="s">
        <v>28</v>
      </c>
      <c r="G5">
        <v>500</v>
      </c>
      <c r="I5" t="s">
        <v>28</v>
      </c>
      <c r="J5" s="106">
        <v>500</v>
      </c>
      <c r="L5" t="s">
        <v>166</v>
      </c>
      <c r="M5">
        <v>5000</v>
      </c>
    </row>
    <row r="6" spans="1:13" x14ac:dyDescent="0.25">
      <c r="B6" t="s">
        <v>29</v>
      </c>
      <c r="C6">
        <v>50</v>
      </c>
      <c r="F6" t="s">
        <v>29</v>
      </c>
      <c r="G6">
        <v>300</v>
      </c>
      <c r="I6" t="s">
        <v>29</v>
      </c>
      <c r="J6" s="106">
        <v>100</v>
      </c>
      <c r="L6" t="s">
        <v>167</v>
      </c>
      <c r="M6">
        <v>10</v>
      </c>
    </row>
    <row r="7" spans="1:13" x14ac:dyDescent="0.25">
      <c r="B7" t="s">
        <v>30</v>
      </c>
      <c r="C7">
        <v>99</v>
      </c>
    </row>
    <row r="8" spans="1:13" x14ac:dyDescent="0.25">
      <c r="B8" t="s">
        <v>31</v>
      </c>
      <c r="C8">
        <v>75</v>
      </c>
    </row>
    <row r="9" spans="1:13" x14ac:dyDescent="0.25">
      <c r="B9" t="s">
        <v>162</v>
      </c>
      <c r="C9">
        <v>50</v>
      </c>
    </row>
    <row r="10" spans="1:13" x14ac:dyDescent="0.25">
      <c r="B10" t="s">
        <v>163</v>
      </c>
      <c r="C10">
        <v>785</v>
      </c>
    </row>
    <row r="11" spans="1:13" x14ac:dyDescent="0.25">
      <c r="B11" t="s">
        <v>164</v>
      </c>
      <c r="C11">
        <v>741</v>
      </c>
    </row>
    <row r="12" spans="1:13" ht="15.75" thickBot="1" x14ac:dyDescent="0.3">
      <c r="B12" t="s">
        <v>165</v>
      </c>
      <c r="C12">
        <v>10</v>
      </c>
    </row>
    <row r="13" spans="1:13" ht="15.75" thickBot="1" x14ac:dyDescent="0.3">
      <c r="B13" s="12" t="s">
        <v>26</v>
      </c>
      <c r="C13" s="13">
        <f>SUM(C5:C12)</f>
        <v>1910</v>
      </c>
      <c r="D13" s="14"/>
      <c r="F13" s="12" t="s">
        <v>27</v>
      </c>
      <c r="G13" s="13">
        <f>G5-G6</f>
        <v>200</v>
      </c>
      <c r="I13" s="12" t="s">
        <v>32</v>
      </c>
      <c r="J13" s="107">
        <f>J5*J6</f>
        <v>50000</v>
      </c>
      <c r="L13" s="12" t="s">
        <v>33</v>
      </c>
      <c r="M13" s="13">
        <f>M5/M6</f>
        <v>500</v>
      </c>
    </row>
    <row r="15" spans="1:13" ht="18.75" hidden="1" x14ac:dyDescent="0.3">
      <c r="A15" s="15" t="s">
        <v>34</v>
      </c>
      <c r="B15" s="146" t="s">
        <v>66</v>
      </c>
      <c r="C15" s="146"/>
      <c r="D15" s="16"/>
      <c r="E15" s="17" t="s">
        <v>34</v>
      </c>
      <c r="F15" s="146" t="s">
        <v>63</v>
      </c>
      <c r="G15" s="146"/>
      <c r="H15" s="17" t="s">
        <v>34</v>
      </c>
      <c r="I15" s="146" t="s">
        <v>64</v>
      </c>
      <c r="J15" s="146"/>
      <c r="L15" s="146" t="s">
        <v>65</v>
      </c>
      <c r="M15" s="146"/>
    </row>
    <row r="16" spans="1:13" hidden="1" x14ac:dyDescent="0.25"/>
    <row r="17" spans="1:13" hidden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idden="1" x14ac:dyDescent="0.25">
      <c r="A18" s="22"/>
      <c r="B18" s="149" t="s">
        <v>35</v>
      </c>
      <c r="C18" s="149"/>
      <c r="D18" s="2"/>
      <c r="E18" s="23"/>
      <c r="F18" s="22"/>
      <c r="G18" s="22"/>
      <c r="H18" s="22"/>
      <c r="I18" s="22"/>
      <c r="J18" s="22"/>
      <c r="K18" s="22"/>
      <c r="L18" s="22"/>
      <c r="M18" s="22"/>
    </row>
    <row r="19" spans="1:13" hidden="1" x14ac:dyDescent="0.25">
      <c r="A19" s="22"/>
      <c r="B19" s="22" t="s">
        <v>36</v>
      </c>
      <c r="C19" s="22">
        <v>10</v>
      </c>
      <c r="D19" s="22"/>
      <c r="E19" s="24"/>
      <c r="F19" s="22"/>
      <c r="G19" s="22"/>
      <c r="H19" s="22"/>
      <c r="I19" s="22"/>
      <c r="J19" s="22"/>
      <c r="K19" s="22"/>
      <c r="L19" s="22"/>
      <c r="M19" s="22"/>
    </row>
    <row r="20" spans="1:13" hidden="1" x14ac:dyDescent="0.25">
      <c r="A20" s="22"/>
      <c r="B20" s="22" t="s">
        <v>37</v>
      </c>
      <c r="C20" s="22">
        <v>5</v>
      </c>
      <c r="D20" s="22"/>
      <c r="E20" s="24"/>
      <c r="F20" s="22"/>
      <c r="G20" s="22"/>
      <c r="H20" s="22"/>
      <c r="I20" s="22"/>
      <c r="J20" s="22"/>
      <c r="K20" s="22"/>
      <c r="L20" s="22"/>
      <c r="M20" s="22"/>
    </row>
    <row r="21" spans="1:13" hidden="1" x14ac:dyDescent="0.25">
      <c r="A21" s="22"/>
      <c r="B21" s="22" t="s">
        <v>38</v>
      </c>
      <c r="C21" s="22">
        <v>6</v>
      </c>
      <c r="D21" s="22"/>
      <c r="E21" s="24"/>
      <c r="F21" s="22"/>
      <c r="G21" s="22"/>
      <c r="H21" s="22"/>
      <c r="I21" s="22"/>
      <c r="J21" s="22"/>
      <c r="K21" s="22"/>
      <c r="L21" s="22"/>
      <c r="M21" s="22"/>
    </row>
    <row r="22" spans="1:13" hidden="1" x14ac:dyDescent="0.25">
      <c r="A22" s="22"/>
      <c r="B22" s="22" t="s">
        <v>39</v>
      </c>
      <c r="C22" s="22">
        <v>7</v>
      </c>
      <c r="D22" s="22"/>
      <c r="E22" s="22"/>
      <c r="F22" s="22"/>
      <c r="G22" s="22"/>
      <c r="H22" s="22"/>
      <c r="I22" s="22"/>
      <c r="J22" s="150" t="s">
        <v>40</v>
      </c>
      <c r="K22" s="150"/>
      <c r="L22" s="22"/>
      <c r="M22" s="22"/>
    </row>
    <row r="23" spans="1:13" hidden="1" x14ac:dyDescent="0.25">
      <c r="A23" s="22"/>
      <c r="B23" s="22" t="s">
        <v>41</v>
      </c>
      <c r="C23" s="22">
        <v>8</v>
      </c>
      <c r="D23" s="22"/>
      <c r="E23" s="22"/>
      <c r="F23" s="22"/>
      <c r="G23" s="22"/>
      <c r="H23" s="22"/>
      <c r="I23" s="25" t="s">
        <v>34</v>
      </c>
      <c r="J23" s="26" t="s">
        <v>42</v>
      </c>
      <c r="K23" s="27"/>
      <c r="L23" s="151"/>
      <c r="M23" s="151"/>
    </row>
    <row r="24" spans="1:13" hidden="1" x14ac:dyDescent="0.25">
      <c r="A24" s="22"/>
      <c r="B24" s="22" t="s">
        <v>43</v>
      </c>
      <c r="C24" s="22">
        <v>6</v>
      </c>
      <c r="D24" s="22"/>
      <c r="E24" s="22"/>
      <c r="F24" s="22"/>
      <c r="G24" s="22"/>
      <c r="H24" s="22"/>
      <c r="I24" s="22"/>
      <c r="J24" s="26" t="s">
        <v>44</v>
      </c>
      <c r="K24" s="28"/>
      <c r="L24" s="22"/>
      <c r="M24" s="22"/>
    </row>
    <row r="25" spans="1:13" hidden="1" x14ac:dyDescent="0.25">
      <c r="A25" s="22"/>
      <c r="B25" s="22" t="s">
        <v>45</v>
      </c>
      <c r="C25" s="22">
        <v>5</v>
      </c>
      <c r="D25" s="22"/>
      <c r="E25" s="22"/>
      <c r="F25" s="22"/>
      <c r="G25" s="22"/>
      <c r="H25" s="22"/>
      <c r="I25" s="22"/>
      <c r="J25" s="9">
        <v>5</v>
      </c>
      <c r="K25" s="22">
        <v>5</v>
      </c>
      <c r="L25" s="22"/>
      <c r="M25" s="22"/>
    </row>
    <row r="26" spans="1:13" ht="18.75" hidden="1" x14ac:dyDescent="0.3">
      <c r="A26" s="22"/>
      <c r="B26" s="22" t="s">
        <v>46</v>
      </c>
      <c r="C26" s="22">
        <v>10</v>
      </c>
      <c r="D26" s="22"/>
      <c r="E26" s="152" t="s">
        <v>47</v>
      </c>
      <c r="F26" s="152"/>
      <c r="G26" s="152"/>
      <c r="H26" s="22"/>
      <c r="I26" s="22"/>
      <c r="J26" s="9">
        <v>5</v>
      </c>
      <c r="K26" s="22">
        <f>J25*5</f>
        <v>25</v>
      </c>
      <c r="L26" s="22"/>
      <c r="M26" s="22"/>
    </row>
    <row r="27" spans="1:13" ht="18.75" hidden="1" x14ac:dyDescent="0.3">
      <c r="A27" s="22"/>
      <c r="B27" s="29" t="s">
        <v>21</v>
      </c>
      <c r="C27" s="30">
        <f>SUM(C19:C26)</f>
        <v>57</v>
      </c>
      <c r="D27" s="11"/>
      <c r="E27" s="31" t="s">
        <v>48</v>
      </c>
      <c r="F27" s="153" t="s">
        <v>49</v>
      </c>
      <c r="G27" s="153"/>
      <c r="H27" s="22"/>
      <c r="I27" s="22"/>
      <c r="J27" s="9">
        <v>5</v>
      </c>
      <c r="K27" s="22">
        <f>K26*5</f>
        <v>125</v>
      </c>
      <c r="L27" s="22"/>
      <c r="M27" s="22"/>
    </row>
    <row r="28" spans="1:13" ht="18.75" hidden="1" x14ac:dyDescent="0.3">
      <c r="A28" s="22"/>
      <c r="B28" s="32" t="s">
        <v>35</v>
      </c>
      <c r="C28" s="33">
        <f>C27/8</f>
        <v>7.125</v>
      </c>
      <c r="D28" s="22"/>
      <c r="E28" s="31" t="s">
        <v>50</v>
      </c>
      <c r="F28" s="153" t="s">
        <v>51</v>
      </c>
      <c r="G28" s="153"/>
      <c r="H28" s="22">
        <v>5</v>
      </c>
      <c r="I28" s="22"/>
      <c r="J28" s="9">
        <v>5</v>
      </c>
      <c r="K28" s="22">
        <f>K27*5</f>
        <v>625</v>
      </c>
      <c r="L28" s="22"/>
      <c r="M28" s="22"/>
    </row>
    <row r="29" spans="1:13" ht="18.75" hidden="1" x14ac:dyDescent="0.3">
      <c r="A29" s="22"/>
      <c r="B29" s="26" t="s">
        <v>35</v>
      </c>
      <c r="C29" s="34">
        <f>AVERAGE(C19:C26)</f>
        <v>7.125</v>
      </c>
      <c r="D29" s="22"/>
      <c r="E29" s="35" t="s">
        <v>52</v>
      </c>
      <c r="F29" s="147" t="s">
        <v>53</v>
      </c>
      <c r="G29" s="147"/>
      <c r="H29" s="22" t="s">
        <v>55</v>
      </c>
      <c r="I29" s="22"/>
      <c r="J29" s="9">
        <v>5</v>
      </c>
      <c r="K29" s="22">
        <f>K28*5</f>
        <v>3125</v>
      </c>
      <c r="L29" s="22"/>
      <c r="M29" s="22"/>
    </row>
    <row r="30" spans="1:13" ht="15" hidden="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148" t="s">
        <v>54</v>
      </c>
      <c r="K30" s="148"/>
      <c r="L30" s="148"/>
      <c r="M30" s="22"/>
    </row>
    <row r="31" spans="1:13" hidden="1" x14ac:dyDescent="0.25">
      <c r="A31" s="22"/>
      <c r="B31" s="22"/>
      <c r="C31" s="22"/>
      <c r="D31" s="22"/>
      <c r="E31" s="22"/>
      <c r="F31" s="22"/>
      <c r="G31" s="22"/>
      <c r="H31" s="22">
        <f>5^5</f>
        <v>3125</v>
      </c>
      <c r="I31" s="22"/>
      <c r="J31" s="148"/>
      <c r="K31" s="148"/>
      <c r="L31" s="148"/>
      <c r="M31" s="22"/>
    </row>
    <row r="32" spans="1:13" hidden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148"/>
      <c r="K32" s="148"/>
      <c r="L32" s="148"/>
      <c r="M32" s="22"/>
    </row>
    <row r="33" spans="1:13" hidden="1" x14ac:dyDescent="0.25">
      <c r="A33" s="22"/>
      <c r="B33" s="22">
        <f>AVERAGE(C19:C26)</f>
        <v>7.125</v>
      </c>
      <c r="C33" s="22"/>
      <c r="D33" s="22"/>
      <c r="E33" s="22"/>
      <c r="F33" s="22"/>
      <c r="G33" s="22"/>
      <c r="H33" s="22">
        <v>5</v>
      </c>
      <c r="I33" s="22"/>
      <c r="J33" s="148"/>
      <c r="K33" s="148"/>
      <c r="L33" s="148"/>
      <c r="M33" s="22"/>
    </row>
    <row r="34" spans="1:13" hidden="1" x14ac:dyDescent="0.25">
      <c r="A34" s="22"/>
      <c r="B34" s="22"/>
      <c r="C34" s="22"/>
      <c r="D34" s="22"/>
      <c r="E34" s="22"/>
      <c r="F34" s="22"/>
      <c r="G34" s="22"/>
      <c r="H34" s="22">
        <v>5</v>
      </c>
      <c r="I34" s="22"/>
      <c r="J34" s="22"/>
      <c r="K34" s="22"/>
      <c r="L34" s="22"/>
      <c r="M34" s="22"/>
    </row>
    <row r="35" spans="1:13" hidden="1" x14ac:dyDescent="0.25">
      <c r="A35" s="22"/>
      <c r="B35" s="22"/>
      <c r="C35" s="22"/>
      <c r="D35" s="22"/>
      <c r="E35" s="22"/>
      <c r="F35" s="22"/>
      <c r="G35" s="22"/>
      <c r="H35" s="22">
        <v>5</v>
      </c>
      <c r="I35" s="22"/>
      <c r="J35" s="22"/>
      <c r="K35" s="22"/>
      <c r="L35" s="22"/>
      <c r="M35" s="22"/>
    </row>
    <row r="36" spans="1:13" hidden="1" x14ac:dyDescent="0.25">
      <c r="A36" s="22"/>
      <c r="B36" s="22"/>
      <c r="C36" s="22"/>
      <c r="D36" s="22"/>
      <c r="E36" s="22"/>
      <c r="F36" s="22"/>
      <c r="G36" s="22"/>
      <c r="H36" s="22">
        <v>5</v>
      </c>
      <c r="I36" s="22"/>
      <c r="J36" s="22"/>
      <c r="K36" s="22"/>
      <c r="L36" s="22"/>
      <c r="M36" s="22"/>
    </row>
    <row r="37" spans="1:13" hidden="1" x14ac:dyDescent="0.25">
      <c r="A37" s="22"/>
      <c r="B37" s="22"/>
      <c r="C37" s="22"/>
      <c r="D37" s="22"/>
      <c r="E37" s="22"/>
      <c r="F37" s="22"/>
      <c r="G37" s="22"/>
      <c r="H37" s="22">
        <v>5</v>
      </c>
      <c r="I37" s="22"/>
      <c r="J37" s="22"/>
      <c r="K37" s="22"/>
      <c r="L37" s="22"/>
      <c r="M37" s="22"/>
    </row>
    <row r="38" spans="1:13" hidden="1" x14ac:dyDescent="0.25">
      <c r="A38" s="22"/>
      <c r="B38" s="22"/>
      <c r="C38" s="22"/>
      <c r="D38" s="22"/>
      <c r="E38" s="22"/>
      <c r="F38" s="22"/>
      <c r="G38" s="22"/>
      <c r="H38" s="22">
        <f>H33*H34*H35*H36*H37</f>
        <v>3125</v>
      </c>
      <c r="I38" s="22"/>
      <c r="J38" s="22"/>
      <c r="K38" s="22"/>
      <c r="L38" s="22"/>
      <c r="M38" s="22"/>
    </row>
    <row r="39" spans="1:13" ht="29.25" hidden="1" customHeight="1" x14ac:dyDescent="0.25"/>
    <row r="40" spans="1:13" ht="29.25" hidden="1" customHeight="1" x14ac:dyDescent="0.25"/>
    <row r="41" spans="1:13" ht="29.25" hidden="1" customHeight="1" x14ac:dyDescent="0.25"/>
    <row r="42" spans="1:13" ht="29.25" hidden="1" customHeight="1" x14ac:dyDescent="0.25"/>
    <row r="43" spans="1:13" ht="29.25" hidden="1" customHeight="1" x14ac:dyDescent="0.25"/>
    <row r="45" spans="1:13" ht="18.75" x14ac:dyDescent="0.3">
      <c r="B45" s="142" t="s">
        <v>95</v>
      </c>
      <c r="C45" s="142"/>
    </row>
    <row r="46" spans="1:13" ht="15" customHeight="1" x14ac:dyDescent="0.3">
      <c r="B46" s="8" t="s">
        <v>35</v>
      </c>
      <c r="C46" s="8" t="s">
        <v>71</v>
      </c>
      <c r="H46" s="142" t="s">
        <v>81</v>
      </c>
      <c r="I46" s="142"/>
      <c r="J46" s="142"/>
      <c r="K46" s="145" t="s">
        <v>90</v>
      </c>
      <c r="L46" s="145"/>
      <c r="M46" s="145"/>
    </row>
    <row r="47" spans="1:13" x14ac:dyDescent="0.25">
      <c r="B47" t="s">
        <v>36</v>
      </c>
      <c r="C47">
        <v>10</v>
      </c>
      <c r="E47" s="144" t="s">
        <v>80</v>
      </c>
      <c r="F47" s="144"/>
      <c r="H47" s="8" t="s">
        <v>88</v>
      </c>
      <c r="I47" s="8" t="s">
        <v>89</v>
      </c>
      <c r="J47" t="s">
        <v>157</v>
      </c>
      <c r="K47" s="145"/>
      <c r="L47" s="145"/>
      <c r="M47" s="145"/>
    </row>
    <row r="48" spans="1:13" ht="23.25" x14ac:dyDescent="0.35">
      <c r="B48" t="s">
        <v>37</v>
      </c>
      <c r="C48">
        <v>8</v>
      </c>
      <c r="E48" s="36" t="s">
        <v>78</v>
      </c>
      <c r="H48" s="8">
        <v>5</v>
      </c>
      <c r="I48" s="8">
        <v>5</v>
      </c>
      <c r="J48" s="87">
        <f>H48^I48</f>
        <v>3125</v>
      </c>
      <c r="K48" s="145"/>
      <c r="L48" s="145"/>
      <c r="M48" s="145"/>
    </row>
    <row r="49" spans="2:13" ht="26.25" x14ac:dyDescent="0.4">
      <c r="B49" t="s">
        <v>38</v>
      </c>
      <c r="C49">
        <v>10</v>
      </c>
      <c r="E49" s="37" t="s">
        <v>79</v>
      </c>
      <c r="J49" t="b">
        <f>5*5*5*5*5=3125</f>
        <v>1</v>
      </c>
      <c r="K49" s="145"/>
      <c r="L49" s="145"/>
      <c r="M49" s="145"/>
    </row>
    <row r="50" spans="2:13" x14ac:dyDescent="0.25">
      <c r="B50" t="s">
        <v>39</v>
      </c>
      <c r="C50">
        <v>7</v>
      </c>
      <c r="H50" t="s">
        <v>82</v>
      </c>
      <c r="K50" s="145"/>
      <c r="L50" s="145"/>
      <c r="M50" s="145"/>
    </row>
    <row r="51" spans="2:13" x14ac:dyDescent="0.25">
      <c r="B51" t="s">
        <v>41</v>
      </c>
      <c r="C51">
        <v>10</v>
      </c>
      <c r="H51" t="s">
        <v>83</v>
      </c>
      <c r="K51" s="145"/>
      <c r="L51" s="145"/>
      <c r="M51" s="145"/>
    </row>
    <row r="52" spans="2:13" x14ac:dyDescent="0.25">
      <c r="B52" t="s">
        <v>43</v>
      </c>
      <c r="C52">
        <v>4</v>
      </c>
      <c r="H52" t="s">
        <v>85</v>
      </c>
      <c r="K52" s="145"/>
      <c r="L52" s="145"/>
      <c r="M52" s="145"/>
    </row>
    <row r="53" spans="2:13" x14ac:dyDescent="0.25">
      <c r="B53" t="s">
        <v>45</v>
      </c>
      <c r="C53">
        <v>10</v>
      </c>
      <c r="H53" t="s">
        <v>84</v>
      </c>
      <c r="K53" s="145"/>
      <c r="L53" s="145"/>
      <c r="M53" s="145"/>
    </row>
    <row r="54" spans="2:13" x14ac:dyDescent="0.25">
      <c r="B54" t="s">
        <v>46</v>
      </c>
      <c r="C54">
        <v>10</v>
      </c>
      <c r="E54" s="38" t="s">
        <v>75</v>
      </c>
      <c r="F54" s="39">
        <f>(C47+C48+C49+C50+C51+C52+C53+C54+C55+C56)/10</f>
        <v>7.7</v>
      </c>
      <c r="H54" t="s">
        <v>86</v>
      </c>
      <c r="K54" s="145"/>
      <c r="L54" s="145"/>
      <c r="M54" s="145"/>
    </row>
    <row r="55" spans="2:13" x14ac:dyDescent="0.25">
      <c r="B55" t="s">
        <v>72</v>
      </c>
      <c r="C55">
        <v>6</v>
      </c>
      <c r="E55" s="38" t="s">
        <v>76</v>
      </c>
      <c r="F55" s="39">
        <f>SUM(C47:C56)/10</f>
        <v>7.7</v>
      </c>
      <c r="H55" t="s">
        <v>87</v>
      </c>
      <c r="K55" s="145"/>
      <c r="L55" s="145"/>
      <c r="M55" s="145"/>
    </row>
    <row r="56" spans="2:13" x14ac:dyDescent="0.25">
      <c r="B56" t="s">
        <v>73</v>
      </c>
      <c r="C56">
        <v>2</v>
      </c>
      <c r="E56" t="s">
        <v>74</v>
      </c>
      <c r="F56" s="39">
        <f>AVERAGE(C47:C56)</f>
        <v>7.7</v>
      </c>
      <c r="H56" s="29">
        <f>2^3</f>
        <v>8</v>
      </c>
      <c r="K56" s="145"/>
      <c r="L56" s="145"/>
      <c r="M56" s="145"/>
    </row>
    <row r="57" spans="2:13" x14ac:dyDescent="0.25">
      <c r="B57" t="s">
        <v>21</v>
      </c>
      <c r="C57" s="86">
        <f>C47+C48+C49+C50+C51+C52+C53+C54+C55+C56</f>
        <v>77</v>
      </c>
    </row>
    <row r="58" spans="2:13" x14ac:dyDescent="0.25">
      <c r="B58" t="s">
        <v>35</v>
      </c>
      <c r="C58" s="21">
        <f>C57/10</f>
        <v>7.7</v>
      </c>
    </row>
  </sheetData>
  <mergeCells count="21">
    <mergeCell ref="H46:J46"/>
    <mergeCell ref="B45:C45"/>
    <mergeCell ref="E47:F47"/>
    <mergeCell ref="K46:M56"/>
    <mergeCell ref="B15:C15"/>
    <mergeCell ref="F15:G15"/>
    <mergeCell ref="I15:J15"/>
    <mergeCell ref="L15:M15"/>
    <mergeCell ref="F29:G29"/>
    <mergeCell ref="J30:L33"/>
    <mergeCell ref="B18:C18"/>
    <mergeCell ref="J22:K22"/>
    <mergeCell ref="L23:M23"/>
    <mergeCell ref="E26:G26"/>
    <mergeCell ref="F27:G27"/>
    <mergeCell ref="F28:G28"/>
    <mergeCell ref="B1:M2"/>
    <mergeCell ref="B4:C4"/>
    <mergeCell ref="F4:G4"/>
    <mergeCell ref="I4:J4"/>
    <mergeCell ref="L4:M4"/>
  </mergeCells>
  <phoneticPr fontId="3" type="noConversion"/>
  <pageMargins left="0.7" right="0.7" top="0.75" bottom="0.75" header="0.3" footer="0.3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085-214B-45E4-B665-FB98A1207E11}">
  <sheetPr codeName="Hoja6"/>
  <dimension ref="B1:O17"/>
  <sheetViews>
    <sheetView topLeftCell="C1" zoomScale="130" zoomScaleNormal="130" workbookViewId="0">
      <selection activeCell="G37" sqref="G37"/>
    </sheetView>
  </sheetViews>
  <sheetFormatPr baseColWidth="10" defaultRowHeight="15" x14ac:dyDescent="0.25"/>
  <cols>
    <col min="2" max="2" width="23.85546875" bestFit="1" customWidth="1"/>
    <col min="3" max="3" width="40.5703125" bestFit="1" customWidth="1"/>
    <col min="4" max="4" width="15.42578125" customWidth="1"/>
    <col min="5" max="5" width="12.42578125" customWidth="1"/>
    <col min="6" max="6" width="15.28515625" customWidth="1"/>
    <col min="7" max="7" width="21.5703125" customWidth="1"/>
    <col min="8" max="9" width="15.28515625" customWidth="1"/>
    <col min="10" max="10" width="16.28515625" customWidth="1"/>
    <col min="11" max="11" width="3.5703125" customWidth="1"/>
  </cols>
  <sheetData>
    <row r="1" spans="2:15" ht="24" thickBot="1" x14ac:dyDescent="0.4">
      <c r="B1" s="154" t="s">
        <v>151</v>
      </c>
      <c r="C1" s="154"/>
      <c r="D1" s="154"/>
      <c r="E1" s="154"/>
      <c r="F1" s="154"/>
      <c r="G1" s="154"/>
      <c r="H1" s="154"/>
      <c r="I1" s="154"/>
      <c r="J1" s="154"/>
    </row>
    <row r="2" spans="2:15" ht="15.75" thickBot="1" x14ac:dyDescent="0.3">
      <c r="B2" s="80" t="s">
        <v>0</v>
      </c>
      <c r="C2" s="81" t="s">
        <v>1</v>
      </c>
      <c r="D2" s="81" t="s">
        <v>6</v>
      </c>
      <c r="E2" s="81" t="s">
        <v>2</v>
      </c>
      <c r="F2" s="81" t="s">
        <v>7</v>
      </c>
      <c r="G2" s="81" t="s">
        <v>4</v>
      </c>
      <c r="H2" s="81" t="s">
        <v>3</v>
      </c>
      <c r="I2" s="81" t="s">
        <v>5</v>
      </c>
      <c r="J2" s="82" t="s">
        <v>8</v>
      </c>
    </row>
    <row r="3" spans="2:15" ht="18" thickBot="1" x14ac:dyDescent="0.3">
      <c r="B3" s="76" t="s">
        <v>15</v>
      </c>
      <c r="C3" s="6" t="s">
        <v>9</v>
      </c>
      <c r="D3" s="1">
        <v>100</v>
      </c>
      <c r="E3" s="1">
        <v>3</v>
      </c>
      <c r="F3" s="1">
        <f>D3*E3</f>
        <v>300</v>
      </c>
      <c r="G3" s="1">
        <f>IFERROR(IF(F3&gt;500,F3*5%,0),0)</f>
        <v>0</v>
      </c>
      <c r="H3" s="1">
        <f>F3-G3</f>
        <v>300</v>
      </c>
      <c r="I3" s="1">
        <f>H3*0.18</f>
        <v>54</v>
      </c>
      <c r="J3" s="79">
        <f>H3+I3</f>
        <v>354</v>
      </c>
    </row>
    <row r="4" spans="2:15" ht="18" thickBot="1" x14ac:dyDescent="0.3">
      <c r="B4" s="77" t="s">
        <v>16</v>
      </c>
      <c r="C4" s="4" t="s">
        <v>10</v>
      </c>
      <c r="D4" s="2">
        <v>150</v>
      </c>
      <c r="E4" s="2">
        <v>4</v>
      </c>
      <c r="F4" s="1">
        <f t="shared" ref="F4:F8" si="0">D4*E4</f>
        <v>600</v>
      </c>
      <c r="G4" s="1">
        <f t="shared" ref="G4:G8" si="1">IFERROR(IF(F4&gt;500,F4*5%,0),0)</f>
        <v>30</v>
      </c>
      <c r="H4" s="1">
        <f t="shared" ref="H4:H8" si="2">F4-G4</f>
        <v>570</v>
      </c>
      <c r="I4" s="1">
        <f t="shared" ref="I4:I8" si="3">H4*0.18</f>
        <v>102.6</v>
      </c>
      <c r="J4" s="79">
        <f t="shared" ref="J4:J8" si="4">H4+I4</f>
        <v>672.6</v>
      </c>
    </row>
    <row r="5" spans="2:15" ht="18" thickBot="1" x14ac:dyDescent="0.3">
      <c r="B5" s="77" t="s">
        <v>17</v>
      </c>
      <c r="C5" s="4" t="s">
        <v>11</v>
      </c>
      <c r="D5" s="2">
        <v>95</v>
      </c>
      <c r="E5" s="2">
        <v>2</v>
      </c>
      <c r="F5" s="1">
        <f t="shared" si="0"/>
        <v>190</v>
      </c>
      <c r="G5" s="1">
        <f t="shared" si="1"/>
        <v>0</v>
      </c>
      <c r="H5" s="1">
        <f t="shared" si="2"/>
        <v>190</v>
      </c>
      <c r="I5" s="1">
        <f t="shared" si="3"/>
        <v>34.199999999999996</v>
      </c>
      <c r="J5" s="79">
        <f t="shared" si="4"/>
        <v>224.2</v>
      </c>
    </row>
    <row r="6" spans="2:15" ht="18" thickBot="1" x14ac:dyDescent="0.3">
      <c r="B6" s="77" t="s">
        <v>18</v>
      </c>
      <c r="C6" s="4" t="s">
        <v>12</v>
      </c>
      <c r="D6" s="2">
        <v>220</v>
      </c>
      <c r="E6" s="2">
        <v>3</v>
      </c>
      <c r="F6" s="1">
        <f t="shared" si="0"/>
        <v>660</v>
      </c>
      <c r="G6" s="1">
        <f t="shared" si="1"/>
        <v>33</v>
      </c>
      <c r="H6" s="1">
        <f t="shared" si="2"/>
        <v>627</v>
      </c>
      <c r="I6" s="1">
        <f t="shared" si="3"/>
        <v>112.86</v>
      </c>
      <c r="J6" s="79">
        <f t="shared" si="4"/>
        <v>739.86</v>
      </c>
    </row>
    <row r="7" spans="2:15" ht="18" thickBot="1" x14ac:dyDescent="0.3">
      <c r="B7" s="77" t="s">
        <v>19</v>
      </c>
      <c r="C7" s="4" t="s">
        <v>13</v>
      </c>
      <c r="D7" s="2">
        <v>700</v>
      </c>
      <c r="E7" s="2">
        <v>4</v>
      </c>
      <c r="F7" s="1">
        <f t="shared" si="0"/>
        <v>2800</v>
      </c>
      <c r="G7" s="1">
        <f t="shared" si="1"/>
        <v>140</v>
      </c>
      <c r="H7" s="1">
        <f t="shared" si="2"/>
        <v>2660</v>
      </c>
      <c r="I7" s="1">
        <f t="shared" si="3"/>
        <v>478.79999999999995</v>
      </c>
      <c r="J7" s="79">
        <f t="shared" si="4"/>
        <v>3138.8</v>
      </c>
    </row>
    <row r="8" spans="2:15" ht="18" customHeight="1" thickBot="1" x14ac:dyDescent="0.3">
      <c r="B8" s="78" t="s">
        <v>20</v>
      </c>
      <c r="C8" s="5" t="s">
        <v>14</v>
      </c>
      <c r="D8" s="3">
        <v>65</v>
      </c>
      <c r="E8" s="3">
        <v>10</v>
      </c>
      <c r="F8" s="1">
        <f t="shared" si="0"/>
        <v>650</v>
      </c>
      <c r="G8" s="1">
        <f t="shared" si="1"/>
        <v>32.5</v>
      </c>
      <c r="H8" s="1">
        <f t="shared" si="2"/>
        <v>617.5</v>
      </c>
      <c r="I8" s="1">
        <f t="shared" si="3"/>
        <v>111.14999999999999</v>
      </c>
      <c r="J8" s="79">
        <f t="shared" si="4"/>
        <v>728.65</v>
      </c>
      <c r="L8" s="165"/>
      <c r="M8" s="165"/>
      <c r="N8" s="165"/>
      <c r="O8" s="165"/>
    </row>
    <row r="9" spans="2:15" ht="20.25" customHeight="1" thickBot="1" x14ac:dyDescent="0.45">
      <c r="B9" s="156" t="s">
        <v>24</v>
      </c>
      <c r="C9" s="157"/>
      <c r="D9" s="158"/>
      <c r="E9" s="7">
        <f>SUM(E3:E8)</f>
        <v>26</v>
      </c>
      <c r="F9" s="7">
        <f t="shared" ref="F9:J9" si="5">SUM(F3:F8)</f>
        <v>5200</v>
      </c>
      <c r="G9" s="7">
        <f t="shared" si="5"/>
        <v>235.5</v>
      </c>
      <c r="H9" s="7">
        <f t="shared" si="5"/>
        <v>4964.5</v>
      </c>
      <c r="I9" s="7">
        <f t="shared" si="5"/>
        <v>893.6099999999999</v>
      </c>
      <c r="J9" s="7">
        <f t="shared" si="5"/>
        <v>5858.11</v>
      </c>
      <c r="L9" s="165"/>
      <c r="M9" s="165"/>
      <c r="N9" s="165"/>
      <c r="O9" s="165"/>
    </row>
    <row r="10" spans="2:15" x14ac:dyDescent="0.25">
      <c r="L10" s="165"/>
      <c r="M10" s="165"/>
      <c r="N10" s="165"/>
      <c r="O10" s="165"/>
    </row>
    <row r="11" spans="2:15" ht="15.75" customHeight="1" thickBot="1" x14ac:dyDescent="0.3">
      <c r="F11" s="165" t="s">
        <v>25</v>
      </c>
      <c r="G11" s="165"/>
      <c r="H11" s="165"/>
      <c r="I11" s="165"/>
      <c r="J11" s="165"/>
      <c r="L11" s="165"/>
      <c r="M11" s="165"/>
      <c r="N11" s="165"/>
      <c r="O11" s="165"/>
    </row>
    <row r="12" spans="2:15" x14ac:dyDescent="0.25">
      <c r="B12" s="159" t="s">
        <v>22</v>
      </c>
      <c r="C12" s="160"/>
      <c r="F12" s="165"/>
      <c r="G12" s="165"/>
      <c r="H12" s="165"/>
      <c r="I12" s="165"/>
      <c r="J12" s="165"/>
    </row>
    <row r="13" spans="2:15" x14ac:dyDescent="0.25">
      <c r="B13" s="161"/>
      <c r="C13" s="162"/>
      <c r="F13" s="165"/>
      <c r="G13" s="165"/>
      <c r="H13" s="165"/>
      <c r="I13" s="165"/>
      <c r="J13" s="165"/>
    </row>
    <row r="14" spans="2:15" x14ac:dyDescent="0.25">
      <c r="B14" s="161"/>
      <c r="C14" s="162"/>
    </row>
    <row r="15" spans="2:15" ht="15.75" thickBot="1" x14ac:dyDescent="0.3">
      <c r="B15" s="163"/>
      <c r="C15" s="164"/>
    </row>
    <row r="17" spans="2:12" ht="23.25" x14ac:dyDescent="0.35">
      <c r="B17" s="155" t="s">
        <v>23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</row>
  </sheetData>
  <mergeCells count="6">
    <mergeCell ref="B1:J1"/>
    <mergeCell ref="B17:L17"/>
    <mergeCell ref="B9:D9"/>
    <mergeCell ref="B12:C15"/>
    <mergeCell ref="F11:J13"/>
    <mergeCell ref="L8:O11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8647-F58E-493E-82E7-AB1C64231D12}">
  <sheetPr codeName="Hoja7">
    <pageSetUpPr fitToPage="1"/>
  </sheetPr>
  <dimension ref="A1:O29"/>
  <sheetViews>
    <sheetView topLeftCell="C1" zoomScale="115" zoomScaleNormal="115" workbookViewId="0">
      <selection activeCell="N17" sqref="N17"/>
    </sheetView>
  </sheetViews>
  <sheetFormatPr baseColWidth="10" defaultRowHeight="15" x14ac:dyDescent="0.25"/>
  <cols>
    <col min="2" max="2" width="10.7109375" bestFit="1" customWidth="1"/>
    <col min="3" max="3" width="17.28515625" customWidth="1"/>
    <col min="4" max="4" width="28.85546875" bestFit="1" customWidth="1"/>
    <col min="6" max="6" width="12" customWidth="1"/>
    <col min="7" max="7" width="17.28515625" bestFit="1" customWidth="1"/>
    <col min="8" max="8" width="20.28515625" customWidth="1"/>
    <col min="9" max="9" width="14.7109375" customWidth="1"/>
    <col min="10" max="10" width="12.5703125" customWidth="1"/>
    <col min="11" max="11" width="13.28515625" customWidth="1"/>
    <col min="12" max="12" width="16.7109375" style="75" customWidth="1"/>
    <col min="13" max="13" width="4.7109375" style="89" customWidth="1"/>
    <col min="14" max="14" width="33.7109375" customWidth="1"/>
    <col min="15" max="15" width="16.140625" customWidth="1"/>
  </cols>
  <sheetData>
    <row r="1" spans="1:15" ht="26.25" x14ac:dyDescent="0.4">
      <c r="A1" s="166" t="s">
        <v>155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88"/>
      <c r="N1" s="167" t="s">
        <v>131</v>
      </c>
      <c r="O1" s="167"/>
    </row>
    <row r="2" spans="1:15" x14ac:dyDescent="0.25">
      <c r="H2" s="104" t="s">
        <v>142</v>
      </c>
      <c r="I2" s="104" t="s">
        <v>143</v>
      </c>
      <c r="J2" s="46"/>
      <c r="K2" s="46" t="s">
        <v>130</v>
      </c>
      <c r="N2" s="60" t="s">
        <v>144</v>
      </c>
      <c r="O2" s="60" t="s">
        <v>2</v>
      </c>
    </row>
    <row r="3" spans="1:15" ht="15.75" thickBot="1" x14ac:dyDescent="0.3">
      <c r="H3" s="58">
        <v>1000</v>
      </c>
      <c r="I3" s="57">
        <v>0.05</v>
      </c>
      <c r="J3" s="46"/>
      <c r="K3" s="59">
        <v>0.18</v>
      </c>
      <c r="N3" s="49">
        <v>45292</v>
      </c>
      <c r="O3" s="50">
        <v>1</v>
      </c>
    </row>
    <row r="4" spans="1:15" ht="15.75" thickBot="1" x14ac:dyDescent="0.3">
      <c r="A4" s="83" t="s">
        <v>100</v>
      </c>
      <c r="B4" s="84" t="s">
        <v>61</v>
      </c>
      <c r="C4" s="84" t="s">
        <v>99</v>
      </c>
      <c r="D4" s="84" t="s">
        <v>1</v>
      </c>
      <c r="E4" s="84" t="s">
        <v>6</v>
      </c>
      <c r="F4" s="84" t="s">
        <v>2</v>
      </c>
      <c r="G4" s="84" t="s">
        <v>132</v>
      </c>
      <c r="H4" s="84" t="s">
        <v>133</v>
      </c>
      <c r="I4" s="84" t="s">
        <v>4</v>
      </c>
      <c r="J4" s="84" t="s">
        <v>3</v>
      </c>
      <c r="K4" s="84" t="s">
        <v>129</v>
      </c>
      <c r="L4" s="92" t="s">
        <v>21</v>
      </c>
      <c r="N4" s="49">
        <f ca="1">TODAY()</f>
        <v>45552</v>
      </c>
      <c r="O4" s="50">
        <v>10</v>
      </c>
    </row>
    <row r="5" spans="1:15" ht="15.75" thickBot="1" x14ac:dyDescent="0.3">
      <c r="A5" s="83" t="s">
        <v>105</v>
      </c>
      <c r="B5" s="97">
        <f ca="1">RANDBETWEEN($N$3,$N$4)</f>
        <v>45524</v>
      </c>
      <c r="C5" s="84" t="s">
        <v>113</v>
      </c>
      <c r="D5" s="84" t="s">
        <v>137</v>
      </c>
      <c r="E5" s="84">
        <v>25</v>
      </c>
      <c r="F5" s="98">
        <f ca="1">RANDBETWEEN($O$3,$O$4)</f>
        <v>7</v>
      </c>
      <c r="G5" s="84">
        <f t="shared" ref="G5:G28" ca="1" si="0">E5*F5</f>
        <v>175</v>
      </c>
      <c r="H5" s="98">
        <f t="shared" ref="H5:H28" ca="1" si="1">G5*60.15</f>
        <v>10526.25</v>
      </c>
      <c r="I5" s="98">
        <f t="shared" ref="I5:I28" ca="1" si="2">IF(H5&gt;$H$3,H5*$I$3,H5*0)</f>
        <v>526.3125</v>
      </c>
      <c r="J5" s="98">
        <f t="shared" ref="J5:J28" ca="1" si="3">H5-I5</f>
        <v>9999.9375</v>
      </c>
      <c r="K5" s="98">
        <f t="shared" ref="K5:K28" ca="1" si="4">J5*$K$3</f>
        <v>1799.98875</v>
      </c>
      <c r="L5" s="101">
        <f t="shared" ref="L5:L28" ca="1" si="5">J5+K5</f>
        <v>11799.92625</v>
      </c>
    </row>
    <row r="6" spans="1:15" x14ac:dyDescent="0.25">
      <c r="A6" s="85" t="s">
        <v>107</v>
      </c>
      <c r="B6" s="95">
        <f t="shared" ref="B6:B28" ca="1" si="6">RANDBETWEEN($N$3,$N$4)</f>
        <v>45431</v>
      </c>
      <c r="C6" t="s">
        <v>115</v>
      </c>
      <c r="D6" t="s">
        <v>138</v>
      </c>
      <c r="E6">
        <v>18</v>
      </c>
      <c r="F6" s="96">
        <f t="shared" ref="F6:F28" ca="1" si="7">RANDBETWEEN($O$3,$O$4)</f>
        <v>4</v>
      </c>
      <c r="G6">
        <f t="shared" ca="1" si="0"/>
        <v>72</v>
      </c>
      <c r="H6" s="96">
        <f t="shared" ca="1" si="1"/>
        <v>4330.8</v>
      </c>
      <c r="I6" s="96">
        <f t="shared" ca="1" si="2"/>
        <v>216.54000000000002</v>
      </c>
      <c r="J6" s="96">
        <f t="shared" ca="1" si="3"/>
        <v>4114.26</v>
      </c>
      <c r="K6" s="96">
        <f t="shared" ca="1" si="4"/>
        <v>740.56680000000006</v>
      </c>
      <c r="L6" s="102">
        <f t="shared" ca="1" si="5"/>
        <v>4854.8268000000007</v>
      </c>
      <c r="N6" s="62" t="s">
        <v>145</v>
      </c>
      <c r="O6" s="53">
        <f ca="1">MAX(L5:L28)</f>
        <v>11799.92625</v>
      </c>
    </row>
    <row r="7" spans="1:15" x14ac:dyDescent="0.25">
      <c r="A7" s="85" t="s">
        <v>102</v>
      </c>
      <c r="B7" s="95">
        <f t="shared" ca="1" si="6"/>
        <v>45464</v>
      </c>
      <c r="C7" t="s">
        <v>110</v>
      </c>
      <c r="D7" t="s">
        <v>134</v>
      </c>
      <c r="E7">
        <v>12.75</v>
      </c>
      <c r="F7" s="96">
        <f t="shared" ca="1" si="7"/>
        <v>5</v>
      </c>
      <c r="G7">
        <f t="shared" ca="1" si="0"/>
        <v>63.75</v>
      </c>
      <c r="H7" s="96">
        <f t="shared" ca="1" si="1"/>
        <v>3834.5625</v>
      </c>
      <c r="I7" s="96">
        <f t="shared" ca="1" si="2"/>
        <v>191.72812500000001</v>
      </c>
      <c r="J7" s="96">
        <f t="shared" ca="1" si="3"/>
        <v>3642.8343749999999</v>
      </c>
      <c r="K7" s="96">
        <f t="shared" ca="1" si="4"/>
        <v>655.71018749999996</v>
      </c>
      <c r="L7" s="102">
        <f t="shared" ca="1" si="5"/>
        <v>4298.5445625000002</v>
      </c>
      <c r="N7" s="63" t="s">
        <v>146</v>
      </c>
      <c r="O7" s="44">
        <f ca="1">MIN(L5:L28)</f>
        <v>425.15222999999997</v>
      </c>
    </row>
    <row r="8" spans="1:15" x14ac:dyDescent="0.25">
      <c r="A8" s="85" t="s">
        <v>102</v>
      </c>
      <c r="B8" s="95">
        <f t="shared" ca="1" si="6"/>
        <v>45494</v>
      </c>
      <c r="C8" t="s">
        <v>110</v>
      </c>
      <c r="D8" t="s">
        <v>141</v>
      </c>
      <c r="E8">
        <v>12.75</v>
      </c>
      <c r="F8" s="96">
        <f t="shared" ca="1" si="7"/>
        <v>10</v>
      </c>
      <c r="G8">
        <f t="shared" ca="1" si="0"/>
        <v>127.5</v>
      </c>
      <c r="H8" s="96">
        <f t="shared" ca="1" si="1"/>
        <v>7669.125</v>
      </c>
      <c r="I8" s="96">
        <f t="shared" ca="1" si="2"/>
        <v>383.45625000000001</v>
      </c>
      <c r="J8" s="96">
        <f t="shared" ca="1" si="3"/>
        <v>7285.6687499999998</v>
      </c>
      <c r="K8" s="96">
        <f t="shared" ca="1" si="4"/>
        <v>1311.4203749999999</v>
      </c>
      <c r="L8" s="102">
        <f t="shared" ca="1" si="5"/>
        <v>8597.0891250000004</v>
      </c>
      <c r="N8" s="63" t="s">
        <v>147</v>
      </c>
      <c r="O8" s="44">
        <f ca="1">MODE(L5:L28)</f>
        <v>4298.5445625000002</v>
      </c>
    </row>
    <row r="9" spans="1:15" x14ac:dyDescent="0.25">
      <c r="A9" s="85" t="s">
        <v>106</v>
      </c>
      <c r="B9" s="95">
        <f t="shared" ca="1" si="6"/>
        <v>45489</v>
      </c>
      <c r="C9" t="s">
        <v>114</v>
      </c>
      <c r="D9" t="s">
        <v>13</v>
      </c>
      <c r="E9">
        <v>5.99</v>
      </c>
      <c r="F9" s="96">
        <f t="shared" ca="1" si="7"/>
        <v>1</v>
      </c>
      <c r="G9">
        <f t="shared" ca="1" si="0"/>
        <v>5.99</v>
      </c>
      <c r="H9" s="96">
        <f t="shared" ca="1" si="1"/>
        <v>360.29849999999999</v>
      </c>
      <c r="I9" s="96">
        <f t="shared" ca="1" si="2"/>
        <v>0</v>
      </c>
      <c r="J9" s="96">
        <f t="shared" ca="1" si="3"/>
        <v>360.29849999999999</v>
      </c>
      <c r="K9" s="96">
        <f t="shared" ca="1" si="4"/>
        <v>64.853729999999999</v>
      </c>
      <c r="L9" s="102">
        <f t="shared" ca="1" si="5"/>
        <v>425.15222999999997</v>
      </c>
      <c r="N9" s="63" t="s">
        <v>148</v>
      </c>
      <c r="O9" s="44">
        <f ca="1">O6-O7</f>
        <v>11374.774020000001</v>
      </c>
    </row>
    <row r="10" spans="1:15" x14ac:dyDescent="0.25">
      <c r="A10" s="85" t="s">
        <v>105</v>
      </c>
      <c r="B10" s="95">
        <f t="shared" ca="1" si="6"/>
        <v>45423</v>
      </c>
      <c r="C10" t="s">
        <v>113</v>
      </c>
      <c r="D10" t="s">
        <v>135</v>
      </c>
      <c r="E10">
        <v>25</v>
      </c>
      <c r="F10" s="96">
        <f t="shared" ca="1" si="7"/>
        <v>4</v>
      </c>
      <c r="G10">
        <f t="shared" ca="1" si="0"/>
        <v>100</v>
      </c>
      <c r="H10" s="96">
        <f t="shared" ca="1" si="1"/>
        <v>6015</v>
      </c>
      <c r="I10" s="96">
        <f t="shared" ca="1" si="2"/>
        <v>300.75</v>
      </c>
      <c r="J10" s="96">
        <f t="shared" ca="1" si="3"/>
        <v>5714.25</v>
      </c>
      <c r="K10" s="96">
        <f t="shared" ca="1" si="4"/>
        <v>1028.5650000000001</v>
      </c>
      <c r="L10" s="102">
        <f t="shared" ca="1" si="5"/>
        <v>6742.8150000000005</v>
      </c>
      <c r="N10" s="63" t="s">
        <v>149</v>
      </c>
      <c r="O10" s="44">
        <f ca="1">COUNTA(L5:L28)</f>
        <v>24</v>
      </c>
    </row>
    <row r="11" spans="1:15" ht="15.75" thickBot="1" x14ac:dyDescent="0.3">
      <c r="A11" s="85" t="s">
        <v>105</v>
      </c>
      <c r="B11" s="95">
        <f t="shared" ca="1" si="6"/>
        <v>45386</v>
      </c>
      <c r="C11" t="s">
        <v>113</v>
      </c>
      <c r="D11" t="s">
        <v>134</v>
      </c>
      <c r="E11">
        <v>25</v>
      </c>
      <c r="F11" s="96">
        <f t="shared" ca="1" si="7"/>
        <v>6</v>
      </c>
      <c r="G11">
        <f t="shared" ca="1" si="0"/>
        <v>150</v>
      </c>
      <c r="H11" s="96">
        <f t="shared" ca="1" si="1"/>
        <v>9022.5</v>
      </c>
      <c r="I11" s="96">
        <f t="shared" ca="1" si="2"/>
        <v>451.125</v>
      </c>
      <c r="J11" s="96">
        <f t="shared" ca="1" si="3"/>
        <v>8571.375</v>
      </c>
      <c r="K11" s="96">
        <f t="shared" ca="1" si="4"/>
        <v>1542.8474999999999</v>
      </c>
      <c r="L11" s="102">
        <f t="shared" ca="1" si="5"/>
        <v>10114.2225</v>
      </c>
      <c r="N11" s="64" t="s">
        <v>150</v>
      </c>
      <c r="O11" s="45">
        <f ca="1">AVERAGE(L5:L28)</f>
        <v>4722.1101608125</v>
      </c>
    </row>
    <row r="12" spans="1:15" x14ac:dyDescent="0.25">
      <c r="A12" s="85" t="s">
        <v>101</v>
      </c>
      <c r="B12" s="95">
        <f t="shared" ca="1" si="6"/>
        <v>45305</v>
      </c>
      <c r="C12" t="s">
        <v>109</v>
      </c>
      <c r="D12" t="s">
        <v>9</v>
      </c>
      <c r="E12">
        <v>15.5</v>
      </c>
      <c r="F12" s="96">
        <f t="shared" ca="1" si="7"/>
        <v>4</v>
      </c>
      <c r="G12">
        <f t="shared" ca="1" si="0"/>
        <v>62</v>
      </c>
      <c r="H12" s="96">
        <f t="shared" ca="1" si="1"/>
        <v>3729.2999999999997</v>
      </c>
      <c r="I12" s="96">
        <f t="shared" ca="1" si="2"/>
        <v>186.465</v>
      </c>
      <c r="J12" s="96">
        <f t="shared" ca="1" si="3"/>
        <v>3542.8349999999996</v>
      </c>
      <c r="K12" s="96">
        <f t="shared" ca="1" si="4"/>
        <v>637.71029999999985</v>
      </c>
      <c r="L12" s="102">
        <f t="shared" ca="1" si="5"/>
        <v>4180.5452999999998</v>
      </c>
    </row>
    <row r="13" spans="1:15" x14ac:dyDescent="0.25">
      <c r="A13" s="85" t="s">
        <v>101</v>
      </c>
      <c r="B13" s="95">
        <f t="shared" ca="1" si="6"/>
        <v>45417</v>
      </c>
      <c r="C13" t="s">
        <v>109</v>
      </c>
      <c r="D13" t="s">
        <v>140</v>
      </c>
      <c r="E13">
        <v>15.5</v>
      </c>
      <c r="F13" s="96">
        <f t="shared" ca="1" si="7"/>
        <v>1</v>
      </c>
      <c r="G13">
        <f t="shared" ca="1" si="0"/>
        <v>15.5</v>
      </c>
      <c r="H13" s="96">
        <f t="shared" ca="1" si="1"/>
        <v>932.32499999999993</v>
      </c>
      <c r="I13" s="96">
        <f t="shared" ca="1" si="2"/>
        <v>0</v>
      </c>
      <c r="J13" s="96">
        <f t="shared" ca="1" si="3"/>
        <v>932.32499999999993</v>
      </c>
      <c r="K13" s="96">
        <f t="shared" ca="1" si="4"/>
        <v>167.81849999999997</v>
      </c>
      <c r="L13" s="102">
        <f t="shared" ca="1" si="5"/>
        <v>1100.1434999999999</v>
      </c>
    </row>
    <row r="14" spans="1:15" x14ac:dyDescent="0.25">
      <c r="A14" s="85" t="s">
        <v>101</v>
      </c>
      <c r="B14" s="95">
        <f t="shared" ca="1" si="6"/>
        <v>45307</v>
      </c>
      <c r="C14" t="s">
        <v>109</v>
      </c>
      <c r="D14" t="s">
        <v>138</v>
      </c>
      <c r="E14">
        <v>15.5</v>
      </c>
      <c r="F14" s="96">
        <f t="shared" ca="1" si="7"/>
        <v>8</v>
      </c>
      <c r="G14">
        <f t="shared" ca="1" si="0"/>
        <v>124</v>
      </c>
      <c r="H14" s="96">
        <f t="shared" ca="1" si="1"/>
        <v>7458.5999999999995</v>
      </c>
      <c r="I14" s="96">
        <f t="shared" ca="1" si="2"/>
        <v>372.93</v>
      </c>
      <c r="J14" s="96">
        <f t="shared" ca="1" si="3"/>
        <v>7085.6699999999992</v>
      </c>
      <c r="K14" s="96">
        <f t="shared" ca="1" si="4"/>
        <v>1275.4205999999997</v>
      </c>
      <c r="L14" s="102">
        <f t="shared" ca="1" si="5"/>
        <v>8361.0905999999995</v>
      </c>
    </row>
    <row r="15" spans="1:15" x14ac:dyDescent="0.25">
      <c r="A15" s="85" t="s">
        <v>108</v>
      </c>
      <c r="B15" s="95">
        <f t="shared" ca="1" si="6"/>
        <v>45418</v>
      </c>
      <c r="C15" t="s">
        <v>116</v>
      </c>
      <c r="D15" t="s">
        <v>137</v>
      </c>
      <c r="E15">
        <v>11.25</v>
      </c>
      <c r="F15" s="96">
        <f t="shared" ca="1" si="7"/>
        <v>8</v>
      </c>
      <c r="G15">
        <f t="shared" ca="1" si="0"/>
        <v>90</v>
      </c>
      <c r="H15" s="96">
        <f t="shared" ca="1" si="1"/>
        <v>5413.5</v>
      </c>
      <c r="I15" s="96">
        <f t="shared" ca="1" si="2"/>
        <v>270.67500000000001</v>
      </c>
      <c r="J15" s="96">
        <f t="shared" ca="1" si="3"/>
        <v>5142.8249999999998</v>
      </c>
      <c r="K15" s="96">
        <f t="shared" ca="1" si="4"/>
        <v>925.70849999999996</v>
      </c>
      <c r="L15" s="102">
        <f t="shared" ca="1" si="5"/>
        <v>6068.5334999999995</v>
      </c>
    </row>
    <row r="16" spans="1:15" x14ac:dyDescent="0.25">
      <c r="A16" s="85" t="s">
        <v>103</v>
      </c>
      <c r="B16" s="95">
        <f t="shared" ca="1" si="6"/>
        <v>45329</v>
      </c>
      <c r="C16" t="s">
        <v>111</v>
      </c>
      <c r="D16" t="s">
        <v>140</v>
      </c>
      <c r="E16">
        <v>9.99</v>
      </c>
      <c r="F16" s="96">
        <f t="shared" ca="1" si="7"/>
        <v>5</v>
      </c>
      <c r="G16">
        <f t="shared" ca="1" si="0"/>
        <v>49.95</v>
      </c>
      <c r="H16" s="96">
        <f t="shared" ca="1" si="1"/>
        <v>3004.4925000000003</v>
      </c>
      <c r="I16" s="96">
        <f t="shared" ca="1" si="2"/>
        <v>150.22462500000003</v>
      </c>
      <c r="J16" s="96">
        <f t="shared" ca="1" si="3"/>
        <v>2854.2678750000005</v>
      </c>
      <c r="K16" s="96">
        <f t="shared" ca="1" si="4"/>
        <v>513.76821750000011</v>
      </c>
      <c r="L16" s="102">
        <f t="shared" ca="1" si="5"/>
        <v>3368.0360925000004</v>
      </c>
    </row>
    <row r="17" spans="1:14" x14ac:dyDescent="0.25">
      <c r="A17" s="85" t="s">
        <v>104</v>
      </c>
      <c r="B17" s="95">
        <f t="shared" ca="1" si="6"/>
        <v>45551</v>
      </c>
      <c r="C17" t="s">
        <v>112</v>
      </c>
      <c r="D17" t="s">
        <v>136</v>
      </c>
      <c r="E17">
        <v>7.5</v>
      </c>
      <c r="F17" s="96">
        <f t="shared" ca="1" si="7"/>
        <v>8</v>
      </c>
      <c r="G17">
        <f t="shared" ca="1" si="0"/>
        <v>60</v>
      </c>
      <c r="H17" s="96">
        <f t="shared" ca="1" si="1"/>
        <v>3609</v>
      </c>
      <c r="I17" s="96">
        <f t="shared" ca="1" si="2"/>
        <v>180.45000000000002</v>
      </c>
      <c r="J17" s="96">
        <f t="shared" ca="1" si="3"/>
        <v>3428.55</v>
      </c>
      <c r="K17" s="96">
        <f t="shared" ca="1" si="4"/>
        <v>617.13900000000001</v>
      </c>
      <c r="L17" s="102">
        <f t="shared" ca="1" si="5"/>
        <v>4045.6890000000003</v>
      </c>
    </row>
    <row r="18" spans="1:14" x14ac:dyDescent="0.25">
      <c r="A18" s="85" t="s">
        <v>104</v>
      </c>
      <c r="B18" s="95">
        <f t="shared" ca="1" si="6"/>
        <v>45304</v>
      </c>
      <c r="C18" t="s">
        <v>112</v>
      </c>
      <c r="D18" t="s">
        <v>141</v>
      </c>
      <c r="E18">
        <v>7.5</v>
      </c>
      <c r="F18" s="96">
        <f t="shared" ca="1" si="7"/>
        <v>9</v>
      </c>
      <c r="G18">
        <f t="shared" ca="1" si="0"/>
        <v>67.5</v>
      </c>
      <c r="H18" s="96">
        <f t="shared" ca="1" si="1"/>
        <v>4060.125</v>
      </c>
      <c r="I18" s="96">
        <f t="shared" ca="1" si="2"/>
        <v>203.00625000000002</v>
      </c>
      <c r="J18" s="96">
        <f t="shared" ca="1" si="3"/>
        <v>3857.1187500000001</v>
      </c>
      <c r="K18" s="96">
        <f t="shared" ca="1" si="4"/>
        <v>694.28137500000003</v>
      </c>
      <c r="L18" s="102">
        <f t="shared" ca="1" si="5"/>
        <v>4551.4001250000001</v>
      </c>
      <c r="N18" s="61"/>
    </row>
    <row r="19" spans="1:14" x14ac:dyDescent="0.25">
      <c r="A19" s="85" t="s">
        <v>107</v>
      </c>
      <c r="B19" s="95">
        <f t="shared" ca="1" si="6"/>
        <v>45548</v>
      </c>
      <c r="C19" t="s">
        <v>115</v>
      </c>
      <c r="D19" t="s">
        <v>137</v>
      </c>
      <c r="E19">
        <v>18</v>
      </c>
      <c r="F19" s="96">
        <f t="shared" ca="1" si="7"/>
        <v>5</v>
      </c>
      <c r="G19">
        <f t="shared" ca="1" si="0"/>
        <v>90</v>
      </c>
      <c r="H19" s="96">
        <f t="shared" ca="1" si="1"/>
        <v>5413.5</v>
      </c>
      <c r="I19" s="96">
        <f t="shared" ca="1" si="2"/>
        <v>270.67500000000001</v>
      </c>
      <c r="J19" s="96">
        <f t="shared" ca="1" si="3"/>
        <v>5142.8249999999998</v>
      </c>
      <c r="K19" s="96">
        <f t="shared" ca="1" si="4"/>
        <v>925.70849999999996</v>
      </c>
      <c r="L19" s="102">
        <f t="shared" ca="1" si="5"/>
        <v>6068.5334999999995</v>
      </c>
    </row>
    <row r="20" spans="1:14" x14ac:dyDescent="0.25">
      <c r="A20" s="85" t="s">
        <v>107</v>
      </c>
      <c r="B20" s="95">
        <f t="shared" ca="1" si="6"/>
        <v>45347</v>
      </c>
      <c r="C20" t="s">
        <v>115</v>
      </c>
      <c r="D20" t="s">
        <v>136</v>
      </c>
      <c r="E20">
        <v>18</v>
      </c>
      <c r="F20" s="96">
        <f t="shared" ca="1" si="7"/>
        <v>7</v>
      </c>
      <c r="G20">
        <f t="shared" ca="1" si="0"/>
        <v>126</v>
      </c>
      <c r="H20" s="96">
        <f t="shared" ca="1" si="1"/>
        <v>7578.9</v>
      </c>
      <c r="I20" s="96">
        <f t="shared" ca="1" si="2"/>
        <v>378.94499999999999</v>
      </c>
      <c r="J20" s="96">
        <f t="shared" ca="1" si="3"/>
        <v>7199.9549999999999</v>
      </c>
      <c r="K20" s="96">
        <f t="shared" ca="1" si="4"/>
        <v>1295.9919</v>
      </c>
      <c r="L20" s="102">
        <f t="shared" ca="1" si="5"/>
        <v>8495.946899999999</v>
      </c>
    </row>
    <row r="21" spans="1:14" x14ac:dyDescent="0.25">
      <c r="A21" s="85" t="s">
        <v>108</v>
      </c>
      <c r="B21" s="95">
        <f t="shared" ca="1" si="6"/>
        <v>45313</v>
      </c>
      <c r="C21" t="s">
        <v>116</v>
      </c>
      <c r="D21" t="s">
        <v>13</v>
      </c>
      <c r="E21">
        <v>11.25</v>
      </c>
      <c r="F21" s="96">
        <f t="shared" ca="1" si="7"/>
        <v>3</v>
      </c>
      <c r="G21">
        <f t="shared" ca="1" si="0"/>
        <v>33.75</v>
      </c>
      <c r="H21" s="96">
        <f t="shared" ca="1" si="1"/>
        <v>2030.0625</v>
      </c>
      <c r="I21" s="96">
        <f t="shared" ca="1" si="2"/>
        <v>101.50312500000001</v>
      </c>
      <c r="J21" s="96">
        <f t="shared" ca="1" si="3"/>
        <v>1928.559375</v>
      </c>
      <c r="K21" s="96">
        <f t="shared" ca="1" si="4"/>
        <v>347.14068750000001</v>
      </c>
      <c r="L21" s="102">
        <f t="shared" ca="1" si="5"/>
        <v>2275.7000625000001</v>
      </c>
    </row>
    <row r="22" spans="1:14" x14ac:dyDescent="0.25">
      <c r="A22" s="85" t="s">
        <v>104</v>
      </c>
      <c r="B22" s="95">
        <f t="shared" ca="1" si="6"/>
        <v>45469</v>
      </c>
      <c r="C22" t="s">
        <v>112</v>
      </c>
      <c r="D22" t="s">
        <v>134</v>
      </c>
      <c r="E22">
        <v>7.5</v>
      </c>
      <c r="F22" s="96">
        <f t="shared" ca="1" si="7"/>
        <v>4</v>
      </c>
      <c r="G22">
        <f t="shared" ca="1" si="0"/>
        <v>30</v>
      </c>
      <c r="H22" s="96">
        <f t="shared" ca="1" si="1"/>
        <v>1804.5</v>
      </c>
      <c r="I22" s="96">
        <f t="shared" ca="1" si="2"/>
        <v>90.225000000000009</v>
      </c>
      <c r="J22" s="96">
        <f t="shared" ca="1" si="3"/>
        <v>1714.2750000000001</v>
      </c>
      <c r="K22" s="96">
        <f t="shared" ca="1" si="4"/>
        <v>308.56950000000001</v>
      </c>
      <c r="L22" s="102">
        <f t="shared" ca="1" si="5"/>
        <v>2022.8445000000002</v>
      </c>
    </row>
    <row r="23" spans="1:14" x14ac:dyDescent="0.25">
      <c r="A23" s="85" t="s">
        <v>103</v>
      </c>
      <c r="B23" s="95">
        <f t="shared" ca="1" si="6"/>
        <v>45511</v>
      </c>
      <c r="C23" t="s">
        <v>111</v>
      </c>
      <c r="D23" t="s">
        <v>9</v>
      </c>
      <c r="E23">
        <v>9.99</v>
      </c>
      <c r="F23" s="96">
        <f t="shared" ca="1" si="7"/>
        <v>2</v>
      </c>
      <c r="G23">
        <f t="shared" ca="1" si="0"/>
        <v>19.98</v>
      </c>
      <c r="H23" s="96">
        <f t="shared" ca="1" si="1"/>
        <v>1201.797</v>
      </c>
      <c r="I23" s="96">
        <f t="shared" ca="1" si="2"/>
        <v>60.089850000000006</v>
      </c>
      <c r="J23" s="96">
        <f t="shared" ca="1" si="3"/>
        <v>1141.70715</v>
      </c>
      <c r="K23" s="96">
        <f t="shared" ca="1" si="4"/>
        <v>205.50728699999999</v>
      </c>
      <c r="L23" s="102">
        <f t="shared" ca="1" si="5"/>
        <v>1347.2144369999999</v>
      </c>
    </row>
    <row r="24" spans="1:14" x14ac:dyDescent="0.25">
      <c r="A24" s="85" t="s">
        <v>106</v>
      </c>
      <c r="B24" s="95">
        <f t="shared" ca="1" si="6"/>
        <v>45433</v>
      </c>
      <c r="C24" t="s">
        <v>114</v>
      </c>
      <c r="D24" t="s">
        <v>135</v>
      </c>
      <c r="E24">
        <v>5.99</v>
      </c>
      <c r="F24" s="96">
        <f t="shared" ca="1" si="7"/>
        <v>2</v>
      </c>
      <c r="G24">
        <f t="shared" ca="1" si="0"/>
        <v>11.98</v>
      </c>
      <c r="H24" s="96">
        <f t="shared" ca="1" si="1"/>
        <v>720.59699999999998</v>
      </c>
      <c r="I24" s="96">
        <f t="shared" ca="1" si="2"/>
        <v>0</v>
      </c>
      <c r="J24" s="96">
        <f t="shared" ca="1" si="3"/>
        <v>720.59699999999998</v>
      </c>
      <c r="K24" s="96">
        <f t="shared" ca="1" si="4"/>
        <v>129.70746</v>
      </c>
      <c r="L24" s="102">
        <f t="shared" ca="1" si="5"/>
        <v>850.30445999999995</v>
      </c>
    </row>
    <row r="25" spans="1:14" x14ac:dyDescent="0.25">
      <c r="A25" s="85" t="s">
        <v>108</v>
      </c>
      <c r="B25" s="95">
        <f t="shared" ca="1" si="6"/>
        <v>45301</v>
      </c>
      <c r="C25" t="s">
        <v>116</v>
      </c>
      <c r="D25" t="s">
        <v>139</v>
      </c>
      <c r="E25">
        <v>11.25</v>
      </c>
      <c r="F25" s="96">
        <f t="shared" ca="1" si="7"/>
        <v>2</v>
      </c>
      <c r="G25">
        <f t="shared" ca="1" si="0"/>
        <v>22.5</v>
      </c>
      <c r="H25" s="96">
        <f t="shared" ca="1" si="1"/>
        <v>1353.375</v>
      </c>
      <c r="I25" s="96">
        <f t="shared" ca="1" si="2"/>
        <v>67.668750000000003</v>
      </c>
      <c r="J25" s="96">
        <f t="shared" ca="1" si="3"/>
        <v>1285.70625</v>
      </c>
      <c r="K25" s="96">
        <f t="shared" ca="1" si="4"/>
        <v>231.42712499999999</v>
      </c>
      <c r="L25" s="102">
        <f t="shared" ca="1" si="5"/>
        <v>1517.1333749999999</v>
      </c>
    </row>
    <row r="26" spans="1:14" x14ac:dyDescent="0.25">
      <c r="A26" s="85" t="s">
        <v>102</v>
      </c>
      <c r="B26" s="95">
        <f t="shared" ca="1" si="6"/>
        <v>45447</v>
      </c>
      <c r="C26" t="s">
        <v>110</v>
      </c>
      <c r="D26" t="s">
        <v>139</v>
      </c>
      <c r="E26">
        <v>12.75</v>
      </c>
      <c r="F26" s="96">
        <f t="shared" ca="1" si="7"/>
        <v>5</v>
      </c>
      <c r="G26">
        <f t="shared" ca="1" si="0"/>
        <v>63.75</v>
      </c>
      <c r="H26" s="96">
        <f t="shared" ca="1" si="1"/>
        <v>3834.5625</v>
      </c>
      <c r="I26" s="96">
        <f t="shared" ca="1" si="2"/>
        <v>191.72812500000001</v>
      </c>
      <c r="J26" s="96">
        <f t="shared" ca="1" si="3"/>
        <v>3642.8343749999999</v>
      </c>
      <c r="K26" s="96">
        <f t="shared" ca="1" si="4"/>
        <v>655.71018749999996</v>
      </c>
      <c r="L26" s="102">
        <f t="shared" ca="1" si="5"/>
        <v>4298.5445625000002</v>
      </c>
    </row>
    <row r="27" spans="1:14" x14ac:dyDescent="0.25">
      <c r="A27" s="85" t="s">
        <v>103</v>
      </c>
      <c r="B27" s="95">
        <f t="shared" ca="1" si="6"/>
        <v>45382</v>
      </c>
      <c r="C27" t="s">
        <v>111</v>
      </c>
      <c r="D27" t="s">
        <v>135</v>
      </c>
      <c r="E27">
        <v>9.99</v>
      </c>
      <c r="F27" s="96">
        <f t="shared" ca="1" si="7"/>
        <v>7</v>
      </c>
      <c r="G27">
        <f t="shared" ca="1" si="0"/>
        <v>69.930000000000007</v>
      </c>
      <c r="H27" s="96">
        <f t="shared" ca="1" si="1"/>
        <v>4206.2894999999999</v>
      </c>
      <c r="I27" s="96">
        <f t="shared" ca="1" si="2"/>
        <v>210.31447500000002</v>
      </c>
      <c r="J27" s="96">
        <f t="shared" ca="1" si="3"/>
        <v>3995.9750249999997</v>
      </c>
      <c r="K27" s="96">
        <f t="shared" ca="1" si="4"/>
        <v>719.2755044999999</v>
      </c>
      <c r="L27" s="102">
        <f t="shared" ca="1" si="5"/>
        <v>4715.2505294999992</v>
      </c>
    </row>
    <row r="28" spans="1:14" ht="15.75" thickBot="1" x14ac:dyDescent="0.3">
      <c r="A28" s="93" t="s">
        <v>106</v>
      </c>
      <c r="B28" s="99">
        <f t="shared" ca="1" si="6"/>
        <v>45451</v>
      </c>
      <c r="C28" s="94" t="s">
        <v>114</v>
      </c>
      <c r="D28" s="94" t="s">
        <v>136</v>
      </c>
      <c r="E28" s="94">
        <v>5.99</v>
      </c>
      <c r="F28" s="100">
        <f t="shared" ca="1" si="7"/>
        <v>8</v>
      </c>
      <c r="G28" s="94">
        <f t="shared" ca="1" si="0"/>
        <v>47.92</v>
      </c>
      <c r="H28" s="100">
        <f t="shared" ca="1" si="1"/>
        <v>2882.3879999999999</v>
      </c>
      <c r="I28" s="100">
        <f t="shared" ca="1" si="2"/>
        <v>144.11940000000001</v>
      </c>
      <c r="J28" s="100">
        <f t="shared" ca="1" si="3"/>
        <v>2738.2685999999999</v>
      </c>
      <c r="K28" s="100">
        <f t="shared" ca="1" si="4"/>
        <v>492.88834799999995</v>
      </c>
      <c r="L28" s="103">
        <f t="shared" ca="1" si="5"/>
        <v>3231.1569479999998</v>
      </c>
    </row>
    <row r="29" spans="1:14" ht="15.75" thickBot="1" x14ac:dyDescent="0.3">
      <c r="B29" s="91"/>
      <c r="D29" s="55" t="s">
        <v>21</v>
      </c>
      <c r="E29" s="56">
        <f>SUBTOTAL(109,E5:E28)</f>
        <v>317.94000000000005</v>
      </c>
      <c r="F29" s="56">
        <f t="shared" ref="F29:L29" ca="1" si="8">SUBTOTAL(109,F5:F28)</f>
        <v>125</v>
      </c>
      <c r="G29" s="56">
        <f t="shared" ca="1" si="8"/>
        <v>1679.0000000000002</v>
      </c>
      <c r="H29" s="56">
        <f t="shared" ca="1" si="8"/>
        <v>100991.84999999999</v>
      </c>
      <c r="I29" s="56">
        <f t="shared" ca="1" si="8"/>
        <v>4948.9314749999994</v>
      </c>
      <c r="J29" s="56">
        <f t="shared" ca="1" si="8"/>
        <v>96042.918524999972</v>
      </c>
      <c r="K29" s="56">
        <f t="shared" ca="1" si="8"/>
        <v>17287.725334499999</v>
      </c>
      <c r="L29" s="56">
        <f t="shared" ca="1" si="8"/>
        <v>113330.64385950001</v>
      </c>
      <c r="M29" s="90"/>
    </row>
  </sheetData>
  <mergeCells count="2">
    <mergeCell ref="A1:L1"/>
    <mergeCell ref="N1:O1"/>
  </mergeCells>
  <phoneticPr fontId="3" type="noConversion"/>
  <conditionalFormatting sqref="H5:H28">
    <cfRule type="cellIs" dxfId="12" priority="3" operator="lessThan">
      <formula>$H$3</formula>
    </cfRule>
    <cfRule type="cellIs" dxfId="11" priority="4" operator="greaterThan">
      <formula>$H$3</formula>
    </cfRule>
  </conditionalFormatting>
  <conditionalFormatting sqref="I5:I28">
    <cfRule type="cellIs" dxfId="10" priority="5" operator="lessThan">
      <formula>$H$3</formula>
    </cfRule>
    <cfRule type="cellIs" dxfId="9" priority="6" operator="greaterThan">
      <formula>$H$3</formula>
    </cfRule>
  </conditionalFormatting>
  <conditionalFormatting sqref="L5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91" orientation="landscape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41A2-3C6C-4C16-9758-97D0B182B6DF}">
  <sheetPr codeName="Hoja8"/>
  <dimension ref="A2:L18"/>
  <sheetViews>
    <sheetView zoomScaleNormal="100" workbookViewId="0">
      <selection activeCell="A14" sqref="A14"/>
    </sheetView>
  </sheetViews>
  <sheetFormatPr baseColWidth="10" defaultRowHeight="15" x14ac:dyDescent="0.25"/>
  <cols>
    <col min="1" max="1" width="85.140625" customWidth="1"/>
    <col min="2" max="2" width="19.85546875" customWidth="1"/>
    <col min="4" max="4" width="20.42578125" customWidth="1"/>
    <col min="5" max="5" width="13" bestFit="1" customWidth="1"/>
    <col min="6" max="6" width="14.85546875" customWidth="1"/>
    <col min="7" max="7" width="13" bestFit="1" customWidth="1"/>
    <col min="8" max="8" width="3.85546875" customWidth="1"/>
    <col min="9" max="10" width="15.85546875" customWidth="1"/>
    <col min="11" max="11" width="5.28515625" customWidth="1"/>
    <col min="12" max="12" width="16.140625" customWidth="1"/>
  </cols>
  <sheetData>
    <row r="2" spans="1:12" x14ac:dyDescent="0.25">
      <c r="A2" s="170" t="s">
        <v>156</v>
      </c>
      <c r="B2" s="170"/>
      <c r="C2" s="170"/>
      <c r="D2" s="170"/>
      <c r="E2" s="170"/>
      <c r="F2" s="170"/>
      <c r="G2" s="170"/>
    </row>
    <row r="3" spans="1:12" x14ac:dyDescent="0.25">
      <c r="A3" s="170"/>
      <c r="B3" s="170"/>
      <c r="C3" s="170"/>
      <c r="D3" s="170"/>
      <c r="E3" s="170"/>
      <c r="F3" s="170"/>
      <c r="G3" s="170"/>
    </row>
    <row r="4" spans="1:12" ht="18.75" customHeight="1" thickBot="1" x14ac:dyDescent="0.3">
      <c r="A4" s="170"/>
      <c r="B4" s="170"/>
      <c r="C4" s="170"/>
      <c r="D4" s="170"/>
      <c r="E4" s="170"/>
      <c r="F4" s="170"/>
      <c r="G4" s="170"/>
    </row>
    <row r="5" spans="1:12" ht="15.75" thickBot="1" x14ac:dyDescent="0.3">
      <c r="A5" s="74" t="s">
        <v>152</v>
      </c>
      <c r="B5" s="74" t="s">
        <v>153</v>
      </c>
      <c r="C5" s="74" t="s">
        <v>2</v>
      </c>
      <c r="D5" s="74" t="s">
        <v>154</v>
      </c>
      <c r="E5" s="74" t="s">
        <v>3</v>
      </c>
      <c r="F5" s="74" t="s">
        <v>127</v>
      </c>
      <c r="G5" s="74" t="s">
        <v>21</v>
      </c>
      <c r="I5" s="43" t="s">
        <v>96</v>
      </c>
      <c r="J5" s="43" t="s">
        <v>71</v>
      </c>
      <c r="L5" s="48" t="s">
        <v>160</v>
      </c>
    </row>
    <row r="6" spans="1:12" ht="15.75" thickBot="1" x14ac:dyDescent="0.3">
      <c r="A6" s="62" t="s">
        <v>117</v>
      </c>
      <c r="B6" s="68" t="s">
        <v>126</v>
      </c>
      <c r="C6" s="69">
        <v>5</v>
      </c>
      <c r="D6" s="52">
        <v>1199</v>
      </c>
      <c r="E6" s="70">
        <f>D6*C6</f>
        <v>5995</v>
      </c>
      <c r="F6" s="52">
        <f>IF(B6="CONTADO",E6*0.1,IF(B6="TRANSFERENCIA",E6*0.05,IF(B6="CREDITO",E6*0.02,0)))</f>
        <v>599.5</v>
      </c>
      <c r="G6" s="71">
        <f>E6-F6</f>
        <v>5395.5</v>
      </c>
      <c r="I6" t="s">
        <v>97</v>
      </c>
      <c r="J6" s="41">
        <v>2500</v>
      </c>
      <c r="L6" t="s">
        <v>125</v>
      </c>
    </row>
    <row r="7" spans="1:12" ht="15.75" thickBot="1" x14ac:dyDescent="0.3">
      <c r="A7" s="63" t="s">
        <v>118</v>
      </c>
      <c r="B7" s="11" t="s">
        <v>128</v>
      </c>
      <c r="C7" s="40">
        <v>3</v>
      </c>
      <c r="D7" s="51">
        <v>1799</v>
      </c>
      <c r="E7" s="70">
        <f t="shared" ref="E7:E12" si="0">D7*C7</f>
        <v>5397</v>
      </c>
      <c r="F7" s="52">
        <f t="shared" ref="F7:F12" si="1">IF(B7="CONTADO",E7*0.1,IF(B7="TRANSFERENCIA",E7*0.05,IF(B7="CREDITO",E7*0.02,0)))</f>
        <v>269.85000000000002</v>
      </c>
      <c r="G7" s="71">
        <f t="shared" ref="G7:G12" si="2">E7-F7</f>
        <v>5127.1499999999996</v>
      </c>
      <c r="I7" t="s">
        <v>98</v>
      </c>
      <c r="J7" s="21">
        <v>2499</v>
      </c>
      <c r="L7" t="s">
        <v>126</v>
      </c>
    </row>
    <row r="8" spans="1:12" ht="15.75" thickBot="1" x14ac:dyDescent="0.3">
      <c r="A8" s="63" t="s">
        <v>119</v>
      </c>
      <c r="B8" s="11" t="s">
        <v>126</v>
      </c>
      <c r="C8" s="40">
        <v>1</v>
      </c>
      <c r="D8" s="51">
        <v>1099</v>
      </c>
      <c r="E8" s="70">
        <f t="shared" si="0"/>
        <v>1099</v>
      </c>
      <c r="F8" s="52">
        <f t="shared" si="1"/>
        <v>109.9</v>
      </c>
      <c r="G8" s="71">
        <f t="shared" si="2"/>
        <v>989.1</v>
      </c>
      <c r="I8" t="s">
        <v>98</v>
      </c>
      <c r="J8" s="42">
        <v>1000</v>
      </c>
      <c r="L8" t="s">
        <v>128</v>
      </c>
    </row>
    <row r="9" spans="1:12" ht="15.75" thickBot="1" x14ac:dyDescent="0.3">
      <c r="A9" s="63" t="s">
        <v>120</v>
      </c>
      <c r="B9" s="11" t="s">
        <v>125</v>
      </c>
      <c r="C9" s="40">
        <v>6</v>
      </c>
      <c r="D9" s="51">
        <v>399</v>
      </c>
      <c r="E9" s="70">
        <f t="shared" si="0"/>
        <v>2394</v>
      </c>
      <c r="F9" s="52">
        <f t="shared" si="1"/>
        <v>47.88</v>
      </c>
      <c r="G9" s="71">
        <f t="shared" si="2"/>
        <v>2346.12</v>
      </c>
    </row>
    <row r="10" spans="1:12" ht="15.75" thickBot="1" x14ac:dyDescent="0.3">
      <c r="A10" s="63" t="s">
        <v>121</v>
      </c>
      <c r="B10" s="11" t="s">
        <v>125</v>
      </c>
      <c r="C10" s="40">
        <v>2</v>
      </c>
      <c r="D10" s="51">
        <v>279</v>
      </c>
      <c r="E10" s="70">
        <f t="shared" si="0"/>
        <v>558</v>
      </c>
      <c r="F10" s="52">
        <f t="shared" si="1"/>
        <v>11.16</v>
      </c>
      <c r="G10" s="71">
        <f t="shared" si="2"/>
        <v>546.84</v>
      </c>
    </row>
    <row r="11" spans="1:12" ht="15.75" thickBot="1" x14ac:dyDescent="0.3">
      <c r="A11" s="63" t="s">
        <v>122</v>
      </c>
      <c r="B11" s="11" t="s">
        <v>126</v>
      </c>
      <c r="C11" s="40">
        <v>1</v>
      </c>
      <c r="D11" s="51">
        <v>49</v>
      </c>
      <c r="E11" s="70">
        <f t="shared" si="0"/>
        <v>49</v>
      </c>
      <c r="F11" s="52">
        <f t="shared" si="1"/>
        <v>4.9000000000000004</v>
      </c>
      <c r="G11" s="71">
        <f t="shared" si="2"/>
        <v>44.1</v>
      </c>
    </row>
    <row r="12" spans="1:12" ht="15.75" thickBot="1" x14ac:dyDescent="0.3">
      <c r="A12" s="64" t="s">
        <v>123</v>
      </c>
      <c r="B12" s="72" t="s">
        <v>128</v>
      </c>
      <c r="C12" s="73">
        <v>1</v>
      </c>
      <c r="D12" s="54">
        <v>49</v>
      </c>
      <c r="E12" s="70">
        <f t="shared" si="0"/>
        <v>49</v>
      </c>
      <c r="F12" s="52">
        <f t="shared" si="1"/>
        <v>2.4500000000000002</v>
      </c>
      <c r="G12" s="71">
        <f t="shared" si="2"/>
        <v>46.55</v>
      </c>
    </row>
    <row r="13" spans="1:12" ht="19.5" thickBot="1" x14ac:dyDescent="0.35">
      <c r="A13" s="65" t="s">
        <v>124</v>
      </c>
      <c r="B13" s="66"/>
      <c r="C13" s="67">
        <f>SUM(C6:C12)</f>
        <v>19</v>
      </c>
      <c r="D13" s="67">
        <f t="shared" ref="D13:G13" si="3">SUM(D6:D12)</f>
        <v>4873</v>
      </c>
      <c r="E13" s="67">
        <f t="shared" si="3"/>
        <v>15541</v>
      </c>
      <c r="F13" s="67">
        <f t="shared" si="3"/>
        <v>1045.6400000000003</v>
      </c>
      <c r="G13" s="67">
        <f t="shared" si="3"/>
        <v>14495.359999999999</v>
      </c>
    </row>
    <row r="14" spans="1:12" x14ac:dyDescent="0.25">
      <c r="D14" s="168" t="s">
        <v>62</v>
      </c>
      <c r="E14" s="168"/>
      <c r="F14" s="168"/>
      <c r="G14" s="168"/>
    </row>
    <row r="15" spans="1:12" ht="15.75" thickBot="1" x14ac:dyDescent="0.3">
      <c r="A15" s="46" t="s">
        <v>61</v>
      </c>
      <c r="B15" s="46"/>
      <c r="D15" s="169"/>
      <c r="E15" s="169"/>
      <c r="F15" s="169"/>
      <c r="G15" s="169"/>
    </row>
    <row r="16" spans="1:12" x14ac:dyDescent="0.25">
      <c r="A16" s="47">
        <f ca="1">TODAY()</f>
        <v>45552</v>
      </c>
      <c r="B16" s="47"/>
      <c r="D16" s="46"/>
      <c r="E16" s="46"/>
      <c r="F16" s="46"/>
      <c r="G16" s="46"/>
    </row>
    <row r="17" spans="1:5" ht="21" x14ac:dyDescent="0.35">
      <c r="A17" s="143" t="s">
        <v>159</v>
      </c>
      <c r="B17" s="143"/>
      <c r="C17" s="143"/>
      <c r="D17" s="143"/>
      <c r="E17" s="143"/>
    </row>
    <row r="18" spans="1:5" ht="15.75" x14ac:dyDescent="0.25">
      <c r="A18" s="171" t="s">
        <v>158</v>
      </c>
      <c r="B18" s="171"/>
      <c r="C18" s="171"/>
      <c r="D18" s="171"/>
      <c r="E18" s="171"/>
    </row>
  </sheetData>
  <mergeCells count="5">
    <mergeCell ref="D14:G14"/>
    <mergeCell ref="D15:G15"/>
    <mergeCell ref="A2:G4"/>
    <mergeCell ref="A18:E18"/>
    <mergeCell ref="A17:E17"/>
  </mergeCells>
  <conditionalFormatting sqref="G6:G12">
    <cfRule type="cellIs" dxfId="8" priority="1" operator="lessThan">
      <formula>$J$8</formula>
    </cfRule>
    <cfRule type="cellIs" dxfId="7" priority="2" operator="lessThan">
      <formula>$J$7</formula>
    </cfRule>
    <cfRule type="cellIs" dxfId="6" priority="3" operator="greaterThan">
      <formula>$J$6</formula>
    </cfRule>
  </conditionalFormatting>
  <dataValidations count="1">
    <dataValidation type="list" allowBlank="1" showInputMessage="1" showErrorMessage="1" sqref="B6:B12" xr:uid="{526AE76F-7602-4383-9803-5968FB903F78}">
      <formula1>$L$6:$L$8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7 8 8 6 a 5 - 4 d 7 2 - 4 6 1 2 - a 6 5 a - 8 5 3 f f 9 5 b 8 f f 6 "   x m l n s = " h t t p : / / s c h e m a s . m i c r o s o f t . c o m / D a t a M a s h u p " > A A A A A K E D A A B Q S w M E F A A C A A g A G m P d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m P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j 3 V h j n q j o m w A A A M U A A A A T A B w A R m 9 y b X V s Y X M v U 2 V j d G l v b j E u b S C i G A A o o B Q A A A A A A A A A A A A A A A A A A A A A A A A A A A A r T k 0 u y c z P U w i G 0 I b W v F y 8 X M U Z i U W p K Q p h q X k l i c U K t g o 5 q S W 8 X A p A 4 F + U m Z 6 a B x Q J L s z R c 0 k s S U x K L E 7 V U H J 0 C f M M d g 0 K c X X 2 8 / f x d 1 f S U V B y 9 U r N L c j J j 3 c C K o h P S S z J L 4 4 3 M D a 2 d F L S 1 I E Y l Z K U H w + 3 A G J u d X R w c k Z q b q K t E l B S S c e z J D X X V g m i R i m 2 N h p k X y w v V 2 Y e u g H W A F B L A Q I t A B Q A A g A I A B p j 3 V h F A O j 7 p A A A A P Y A A A A S A A A A A A A A A A A A A A A A A A A A A A B D b 2 5 m a W c v U G F j a 2 F n Z S 5 4 b W x Q S w E C L Q A U A A I A C A A a Y 9 1 Y D 8 r p q 6 Q A A A D p A A A A E w A A A A A A A A A A A A A A A A D w A A A A W 0 N v b n R l b n R f V H l w Z X N d L n h t b F B L A Q I t A B Q A A g A I A B p j 3 V h j n q j o m w A A A M U A A A A T A A A A A A A A A A A A A A A A A O E B A A B G b 3 J t d W x h c y 9 T Z W N 0 a W 9 u M S 5 t U E s F B g A A A A A D A A M A w g A A A M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O A A A A A A A A X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n R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Y T E 5 Z m M y L W M 3 Y z M t N G R m M i 1 i N m I 3 L T c 1 Y W N h O W Z i M G M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L 0 F 1 d G 9 S Z W 1 v d m V k Q 2 9 s d W 1 u c z E u e 0 l E X 1 Z l b n R h L D B 9 J n F 1 b 3 Q 7 L C Z x d W 9 0 O 1 N l Y 3 R p b 2 4 x L 1 Z l b n R h c y 9 B d X R v U m V t b 3 Z l Z E N v b H V t b n M x L n t G Y W N 0 d X J h L D F 9 J n F 1 b 3 Q 7 L C Z x d W 9 0 O 1 N l Y 3 R p b 2 4 x L 1 Z l b n R h c y 9 B d X R v U m V t b 3 Z l Z E N v b H V t b n M x L n t G Z W N o Y S w y f S Z x d W 9 0 O y w m c X V v d D t T Z W N 0 a W 9 u M S 9 W Z W 5 0 Y X M v Q X V 0 b 1 J l b W 9 2 Z W R D b 2 x 1 b W 5 z M S 5 7 S U R f Q 2 x p Z W 5 0 Z S w z f S Z x d W 9 0 O y w m c X V v d D t T Z W N 0 a W 9 u M S 9 W Z W 5 0 Y X M v Q X V 0 b 1 J l b W 9 2 Z W R D b 2 x 1 b W 5 z M S 5 7 T m 9 t Y n J l X 0 N s a W V u d G U s N H 0 m c X V v d D s s J n F 1 b 3 Q 7 U 2 V j d G l v b j E v V m V u d G F z L 0 F 1 d G 9 S Z W 1 v d m V k Q 2 9 s d W 1 u c z E u e 0 l E X 1 Z l b m R l Z G 9 y L D V 9 J n F 1 b 3 Q 7 L C Z x d W 9 0 O 1 N l Y 3 R p b 2 4 x L 1 Z l b n R h c y 9 B d X R v U m V t b 3 Z l Z E N v b H V t b n M x L n t O b 2 1 i c m V f V m V u Z G V k b 3 I s N n 0 m c X V v d D s s J n F 1 b 3 Q 7 U 2 V j d G l v b j E v V m V u d G F z L 0 F 1 d G 9 S Z W 1 v d m V k Q 2 9 s d W 1 u c z E u e 0 l E X 1 B y b 2 R 1 Y 3 R v L D d 9 J n F 1 b 3 Q 7 L C Z x d W 9 0 O 1 N l Y 3 R p b 2 4 x L 1 Z l b n R h c y 9 B d X R v U m V t b 3 Z l Z E N v b H V t b n M x L n t O b 2 1 i c m V f U H J v Z H V j d G 8 s O H 0 m c X V v d D s s J n F 1 b 3 Q 7 U 2 V j d G l v b j E v V m V u d G F z L 0 F 1 d G 9 S Z W 1 v d m V k Q 2 9 s d W 1 u c z E u e 0 N h b n R p Z G F k L D l 9 J n F 1 b 3 Q 7 L C Z x d W 9 0 O 1 N l Y 3 R p b 2 4 x L 1 Z l b n R h c y 9 B d X R v U m V t b 3 Z l Z E N v b H V t b n M x L n t Q c m V j a W 8 s M T B 9 J n F 1 b 3 Q 7 L C Z x d W 9 0 O 1 N l Y 3 R p b 2 4 x L 1 Z l b n R h c y 9 B d X R v U m V t b 3 Z l Z E N v b H V t b n M x L n t N b 2 5 0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Z l b n R h c y 9 B d X R v U m V t b 3 Z l Z E N v b H V t b n M x L n t J R F 9 W Z W 5 0 Y S w w f S Z x d W 9 0 O y w m c X V v d D t T Z W N 0 a W 9 u M S 9 W Z W 5 0 Y X M v Q X V 0 b 1 J l b W 9 2 Z W R D b 2 x 1 b W 5 z M S 5 7 R m F j d H V y Y S w x f S Z x d W 9 0 O y w m c X V v d D t T Z W N 0 a W 9 u M S 9 W Z W 5 0 Y X M v Q X V 0 b 1 J l b W 9 2 Z W R D b 2 x 1 b W 5 z M S 5 7 R m V j a G E s M n 0 m c X V v d D s s J n F 1 b 3 Q 7 U 2 V j d G l v b j E v V m V u d G F z L 0 F 1 d G 9 S Z W 1 v d m V k Q 2 9 s d W 1 u c z E u e 0 l E X 0 N s a W V u d G U s M 3 0 m c X V v d D s s J n F 1 b 3 Q 7 U 2 V j d G l v b j E v V m V u d G F z L 0 F 1 d G 9 S Z W 1 v d m V k Q 2 9 s d W 1 u c z E u e 0 5 v b W J y Z V 9 D b G l l b n R l L D R 9 J n F 1 b 3 Q 7 L C Z x d W 9 0 O 1 N l Y 3 R p b 2 4 x L 1 Z l b n R h c y 9 B d X R v U m V t b 3 Z l Z E N v b H V t b n M x L n t J R F 9 W Z W 5 k Z W R v c i w 1 f S Z x d W 9 0 O y w m c X V v d D t T Z W N 0 a W 9 u M S 9 W Z W 5 0 Y X M v Q X V 0 b 1 J l b W 9 2 Z W R D b 2 x 1 b W 5 z M S 5 7 T m 9 t Y n J l X 1 Z l b m R l Z G 9 y L D Z 9 J n F 1 b 3 Q 7 L C Z x d W 9 0 O 1 N l Y 3 R p b 2 4 x L 1 Z l b n R h c y 9 B d X R v U m V t b 3 Z l Z E N v b H V t b n M x L n t J R F 9 Q c m 9 k d W N 0 b y w 3 f S Z x d W 9 0 O y w m c X V v d D t T Z W N 0 a W 9 u M S 9 W Z W 5 0 Y X M v Q X V 0 b 1 J l b W 9 2 Z W R D b 2 x 1 b W 5 z M S 5 7 T m 9 t Y n J l X 1 B y b 2 R 1 Y 3 R v L D h 9 J n F 1 b 3 Q 7 L C Z x d W 9 0 O 1 N l Y 3 R p b 2 4 x L 1 Z l b n R h c y 9 B d X R v U m V t b 3 Z l Z E N v b H V t b n M x L n t D Y W 5 0 a W R h Z C w 5 f S Z x d W 9 0 O y w m c X V v d D t T Z W N 0 a W 9 u M S 9 W Z W 5 0 Y X M v Q X V 0 b 1 J l b W 9 2 Z W R D b 2 x 1 b W 5 z M S 5 7 U H J l Y 2 l v L D E w f S Z x d W 9 0 O y w m c X V v d D t T Z W N 0 a W 9 u M S 9 W Z W 5 0 Y X M v Q X V 0 b 1 J l b W 9 2 Z W R D b 2 x 1 b W 5 z M S 5 7 T W 9 u d G 8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F 9 W Z W 5 0 Y S Z x d W 9 0 O y w m c X V v d D t G Y W N 0 d X J h J n F 1 b 3 Q 7 L C Z x d W 9 0 O 0 Z l Y 2 h h J n F 1 b 3 Q 7 L C Z x d W 9 0 O 0 l E X 0 N s a W V u d G U m c X V v d D s s J n F 1 b 3 Q 7 T m 9 t Y n J l X 0 N s a W V u d G U m c X V v d D s s J n F 1 b 3 Q 7 S U R f V m V u Z G V k b 3 I m c X V v d D s s J n F 1 b 3 Q 7 T m 9 t Y n J l X 1 Z l b m R l Z G 9 y J n F 1 b 3 Q 7 L C Z x d W 9 0 O 0 l E X 1 B y b 2 R 1 Y 3 R v J n F 1 b 3 Q 7 L C Z x d W 9 0 O 0 5 v b W J y Z V 9 Q c m 9 k d W N 0 b y Z x d W 9 0 O y w m c X V v d D t D Y W 5 0 a W R h Z C Z x d W 9 0 O y w m c X V v d D t Q c m V j a W 8 m c X V v d D s s J n F 1 b 3 Q 7 T W 9 u d G 8 m c X V v d D t d I i A v P j x F b n R y e S B U e X B l P S J G a W x s Q 2 9 s d W 1 u V H l w Z X M i I F Z h b H V l P S J z Q W d Z S k F n W U N C Z 0 l H Q W d R R S I g L z 4 8 R W 5 0 c n k g V H l w Z T 0 i R m l s b E x h c 3 R V c G R h d G V k I i B W Y W x 1 Z T 0 i Z D I w M j Q t M D Y t M j l U M T U 6 N D Q 6 M T c u O T Q 0 N T g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k Y m 9 f V m V u d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F 0 L V o s L F A o B 2 g u v E i i m Q A A A A A A g A A A A A A E G Y A A A A B A A A g A A A A I O f r 3 m l N 2 j 3 s K v v 9 7 x F W K c g / r S g s P y a J O Q e o T c 4 t V k A A A A A A D o A A A A A C A A A g A A A A z Y 8 K 0 3 k V / J s Q U V v F p n v H 7 a S B 9 v b I h Y Y j p A A / k 3 4 k n S N Q A A A A u l v k j m 8 v F p e + 5 K w W H K Z 6 M 7 y R N H B Z j F A j z R c G J s H T t w L 4 9 U J V f W D 2 m s I P P O K 4 Q 1 q F 4 a N M b r u 6 n p t J T N q u F M i K 7 w Q 5 M 8 H U N S u O P Z K c 9 r K S Q o p A A A A A R 1 j O F G X K L c O O L B 0 0 Z C G D K y g K c Z g R Q G y y e j r 9 r n J I C 3 j a c Y 0 G R u Y a T f i + 8 g Z M f z 1 b 2 X m g + M d g y D C b 9 i c i + d d + C w = = < / D a t a M a s h u p > 
</file>

<file path=customXml/itemProps1.xml><?xml version="1.0" encoding="utf-8"?>
<ds:datastoreItem xmlns:ds="http://schemas.openxmlformats.org/officeDocument/2006/customXml" ds:itemID="{28DDD5E0-FFF7-46D3-968C-CEF85318E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PRESENTACION</vt:lpstr>
      <vt:lpstr>INTERFAZ GUI</vt:lpstr>
      <vt:lpstr>INICIO-FUNDAMENTOS</vt:lpstr>
      <vt:lpstr>INTERFAZ PROBANDO COSAS</vt:lpstr>
      <vt:lpstr>OPERACIONES BASICAS -EXCEL</vt:lpstr>
      <vt:lpstr>FACTURAS</vt:lpstr>
      <vt:lpstr>CONDICIONES FACTURAS</vt:lpstr>
      <vt:lpstr>CALCULOS BASICO Y FORMATOS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cp:lastPrinted>2024-09-17T06:53:51Z</cp:lastPrinted>
  <dcterms:created xsi:type="dcterms:W3CDTF">2022-10-08T00:03:55Z</dcterms:created>
  <dcterms:modified xsi:type="dcterms:W3CDTF">2024-09-17T18:03:10Z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fb932541-035f-4593-8659-512a6434d3f5</vt:lpwstr>
  </property>
</Properties>
</file>