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D:\JD 2023\DATA SCIENCE\PORTAFOLIO OFICIAL_01\PROYECTOS PARA PUBLICAR\E-commerce\listo para publicar-1\"/>
    </mc:Choice>
  </mc:AlternateContent>
  <xr:revisionPtr revIDLastSave="0" documentId="13_ncr:1_{3B723312-600D-409C-B9E5-190AFB34C196}" xr6:coauthVersionLast="47" xr6:coauthVersionMax="47" xr10:uidLastSave="{00000000-0000-0000-0000-000000000000}"/>
  <bookViews>
    <workbookView xWindow="-108" yWindow="-108" windowWidth="23256" windowHeight="12456" xr2:uid="{414AA1FB-17B4-4488-9A6C-41F3CBD92798}"/>
  </bookViews>
  <sheets>
    <sheet name="Resumen" sheetId="4" r:id="rId1"/>
    <sheet name="Estimaciones" sheetId="2" r:id="rId2"/>
    <sheet name="Escenarios" sheetId="3" r:id="rId3"/>
    <sheet name="Presupuestos" sheetId="1" r:id="rId4"/>
  </sheets>
  <definedNames>
    <definedName name="_xlnm._FilterDatabase" localSheetId="0" hidden="1">Resumen!#REF!</definedName>
    <definedName name="SegmentaciónDeDatos_Escenari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5" i="4" l="1"/>
  <c r="M58" i="4" s="1"/>
  <c r="N55" i="4"/>
  <c r="N58" i="4" s="1"/>
  <c r="O55" i="4"/>
  <c r="O58" i="4" s="1"/>
  <c r="J55" i="4"/>
  <c r="J58" i="4" s="1"/>
  <c r="K55" i="4"/>
  <c r="K58" i="4" s="1"/>
  <c r="L55" i="4"/>
  <c r="L58" i="4" s="1"/>
  <c r="O25" i="1"/>
  <c r="Q25" i="1" s="1"/>
  <c r="R25" i="1" s="1"/>
  <c r="Q29" i="1"/>
  <c r="R29" i="1" s="1"/>
  <c r="AI7" i="1"/>
  <c r="O13" i="1" s="1"/>
  <c r="O12" i="1" s="1"/>
  <c r="O10" i="1" s="1"/>
  <c r="AJ7" i="1"/>
  <c r="AK7" i="1"/>
  <c r="AL7" i="1"/>
  <c r="AI8" i="1"/>
  <c r="AJ8" i="1"/>
  <c r="AK8" i="1"/>
  <c r="AL8" i="1"/>
  <c r="AI9" i="1"/>
  <c r="AJ9" i="1"/>
  <c r="AK9" i="1"/>
  <c r="AL9" i="1"/>
  <c r="AJ6" i="1"/>
  <c r="AK6" i="1"/>
  <c r="AL6" i="1"/>
  <c r="G7" i="2"/>
  <c r="G6" i="2"/>
  <c r="G5" i="2"/>
  <c r="P31" i="1"/>
  <c r="Q31" i="1" s="1"/>
  <c r="P30" i="1"/>
  <c r="S30" i="1" s="1"/>
  <c r="P29" i="1"/>
  <c r="P28" i="1"/>
  <c r="Q28" i="1" s="1"/>
  <c r="P27" i="1"/>
  <c r="Q27" i="1" s="1"/>
  <c r="P26" i="1"/>
  <c r="Q26" i="1" s="1"/>
  <c r="N25" i="1"/>
  <c r="M25" i="1"/>
  <c r="L25" i="1"/>
  <c r="K25" i="1"/>
  <c r="J25" i="1"/>
  <c r="I25" i="1"/>
  <c r="H25" i="1"/>
  <c r="G25" i="1"/>
  <c r="F25" i="1"/>
  <c r="E25" i="1"/>
  <c r="D25" i="1"/>
  <c r="P19" i="1"/>
  <c r="Q19" i="1" s="1"/>
  <c r="R19" i="1" s="1"/>
  <c r="P15" i="1"/>
  <c r="Q15" i="1" s="1"/>
  <c r="R15" i="1" s="1"/>
  <c r="P11" i="1"/>
  <c r="Q11" i="1" s="1"/>
  <c r="R11" i="1" s="1"/>
  <c r="P25" i="1" l="1"/>
  <c r="R27" i="1"/>
  <c r="S27" i="1" s="1"/>
  <c r="S11" i="1"/>
  <c r="R26" i="1"/>
  <c r="S26" i="1" s="1"/>
  <c r="S29" i="1"/>
  <c r="S15" i="1"/>
  <c r="R28" i="1"/>
  <c r="S28" i="1" s="1"/>
  <c r="R31" i="1"/>
  <c r="S31" i="1" s="1"/>
  <c r="S19" i="1"/>
  <c r="O17" i="1"/>
  <c r="O21" i="1"/>
  <c r="O20" i="1" s="1"/>
  <c r="O18" i="1" s="1"/>
  <c r="N13" i="1"/>
  <c r="S25" i="1" l="1"/>
  <c r="O16" i="1"/>
  <c r="O14" i="1" s="1"/>
  <c r="O9" i="1" s="1"/>
  <c r="O22" i="1" s="1"/>
  <c r="O24" i="1" s="1"/>
  <c r="O8" i="1" s="1"/>
  <c r="O32" i="1" s="1"/>
  <c r="N17" i="1"/>
  <c r="N16" i="1" s="1"/>
  <c r="N14" i="1" s="1"/>
  <c r="N21" i="1"/>
  <c r="N20" i="1" s="1"/>
  <c r="N18" i="1" s="1"/>
  <c r="N12" i="1"/>
  <c r="N10" i="1" s="1"/>
  <c r="M13" i="1"/>
  <c r="M17" i="1" l="1"/>
  <c r="M16" i="1" s="1"/>
  <c r="M14" i="1" s="1"/>
  <c r="M21" i="1"/>
  <c r="M20" i="1" s="1"/>
  <c r="M18" i="1" s="1"/>
  <c r="N9" i="1"/>
  <c r="N22" i="1" s="1"/>
  <c r="N24" i="1" s="1"/>
  <c r="N8" i="1" s="1"/>
  <c r="N32" i="1" s="1"/>
  <c r="L13" i="1"/>
  <c r="M12" i="1"/>
  <c r="M10" i="1" s="1"/>
  <c r="L21" i="1" l="1"/>
  <c r="L20" i="1" s="1"/>
  <c r="L18" i="1" s="1"/>
  <c r="L17" i="1"/>
  <c r="L16" i="1" s="1"/>
  <c r="L14" i="1" s="1"/>
  <c r="M9" i="1"/>
  <c r="M22" i="1" s="1"/>
  <c r="M24" i="1" s="1"/>
  <c r="M8" i="1" s="1"/>
  <c r="M32" i="1" s="1"/>
  <c r="L12" i="1"/>
  <c r="L10" i="1" s="1"/>
  <c r="K13" i="1"/>
  <c r="K21" i="1" l="1"/>
  <c r="J21" i="1" s="1"/>
  <c r="K17" i="1"/>
  <c r="K16" i="1" s="1"/>
  <c r="K14" i="1" s="1"/>
  <c r="L9" i="1"/>
  <c r="L22" i="1" s="1"/>
  <c r="L24" i="1" s="1"/>
  <c r="L8" i="1" s="1"/>
  <c r="L32" i="1" s="1"/>
  <c r="J13" i="1"/>
  <c r="K12" i="1"/>
  <c r="K10" i="1" s="1"/>
  <c r="K20" i="1" l="1"/>
  <c r="K18" i="1" s="1"/>
  <c r="K9" i="1" s="1"/>
  <c r="K22" i="1" s="1"/>
  <c r="K24" i="1" s="1"/>
  <c r="K8" i="1" s="1"/>
  <c r="K32" i="1" s="1"/>
  <c r="J17" i="1"/>
  <c r="I17" i="1" s="1"/>
  <c r="J20" i="1"/>
  <c r="J18" i="1" s="1"/>
  <c r="I21" i="1"/>
  <c r="J12" i="1"/>
  <c r="J10" i="1" s="1"/>
  <c r="I13" i="1"/>
  <c r="J16" i="1" l="1"/>
  <c r="J14" i="1" s="1"/>
  <c r="J9" i="1" s="1"/>
  <c r="J22" i="1" s="1"/>
  <c r="J24" i="1" s="1"/>
  <c r="J8" i="1" s="1"/>
  <c r="J32" i="1" s="1"/>
  <c r="H13" i="1"/>
  <c r="I12" i="1"/>
  <c r="I10" i="1" s="1"/>
  <c r="I20" i="1"/>
  <c r="I18" i="1" s="1"/>
  <c r="H21" i="1"/>
  <c r="I16" i="1"/>
  <c r="I14" i="1" s="1"/>
  <c r="H17" i="1"/>
  <c r="H16" i="1" l="1"/>
  <c r="H14" i="1" s="1"/>
  <c r="G17" i="1"/>
  <c r="G21" i="1"/>
  <c r="H20" i="1"/>
  <c r="H18" i="1" s="1"/>
  <c r="I9" i="1"/>
  <c r="I22" i="1" s="1"/>
  <c r="I24" i="1" s="1"/>
  <c r="I8" i="1" s="1"/>
  <c r="I32" i="1" s="1"/>
  <c r="H12" i="1"/>
  <c r="H10" i="1" s="1"/>
  <c r="G13" i="1"/>
  <c r="H9" i="1" l="1"/>
  <c r="H22" i="1" s="1"/>
  <c r="H24" i="1" s="1"/>
  <c r="H8" i="1" s="1"/>
  <c r="H32" i="1" s="1"/>
  <c r="F13" i="1"/>
  <c r="G12" i="1"/>
  <c r="G10" i="1" s="1"/>
  <c r="F21" i="1"/>
  <c r="G20" i="1"/>
  <c r="G18" i="1" s="1"/>
  <c r="G16" i="1"/>
  <c r="G14" i="1" s="1"/>
  <c r="F17" i="1"/>
  <c r="E17" i="1" l="1"/>
  <c r="F16" i="1"/>
  <c r="F14" i="1" s="1"/>
  <c r="E21" i="1"/>
  <c r="F20" i="1"/>
  <c r="F18" i="1" s="1"/>
  <c r="G9" i="1"/>
  <c r="G22" i="1" s="1"/>
  <c r="G24" i="1" s="1"/>
  <c r="G8" i="1" s="1"/>
  <c r="G32" i="1" s="1"/>
  <c r="E13" i="1"/>
  <c r="F12" i="1"/>
  <c r="F10" i="1" s="1"/>
  <c r="F9" i="1" l="1"/>
  <c r="F22" i="1" s="1"/>
  <c r="F24" i="1" s="1"/>
  <c r="F8" i="1" s="1"/>
  <c r="F32" i="1" s="1"/>
  <c r="D13" i="1"/>
  <c r="E12" i="1"/>
  <c r="E10" i="1" s="1"/>
  <c r="D21" i="1"/>
  <c r="C18" i="1" s="1"/>
  <c r="E20" i="1"/>
  <c r="E18" i="1" s="1"/>
  <c r="E16" i="1"/>
  <c r="E14" i="1" s="1"/>
  <c r="D17" i="1"/>
  <c r="D16" i="1" l="1"/>
  <c r="D14" i="1" s="1"/>
  <c r="P14" i="1" s="1"/>
  <c r="C14" i="1"/>
  <c r="D20" i="1"/>
  <c r="P20" i="1" s="1"/>
  <c r="D12" i="1"/>
  <c r="P12" i="1" s="1"/>
  <c r="C10" i="1"/>
  <c r="E9" i="1"/>
  <c r="E22" i="1" s="1"/>
  <c r="E24" i="1" s="1"/>
  <c r="E8" i="1" s="1"/>
  <c r="E32" i="1" s="1"/>
  <c r="P16" i="1" l="1"/>
  <c r="Q16" i="1" s="1"/>
  <c r="R16" i="1" s="1"/>
  <c r="S16" i="1" s="1"/>
  <c r="D10" i="1"/>
  <c r="P10" i="1" s="1"/>
  <c r="D18" i="1"/>
  <c r="P18" i="1" s="1"/>
  <c r="Q18" i="1" s="1"/>
  <c r="R18" i="1" s="1"/>
  <c r="Q12" i="1"/>
  <c r="R12" i="1" s="1"/>
  <c r="S12" i="1" s="1"/>
  <c r="Q20" i="1"/>
  <c r="R20" i="1" s="1"/>
  <c r="Q14" i="1"/>
  <c r="R14" i="1" s="1"/>
  <c r="D9" i="1" l="1"/>
  <c r="D22" i="1" s="1"/>
  <c r="S20" i="1"/>
  <c r="S14" i="1"/>
  <c r="S18" i="1"/>
  <c r="Q10" i="1"/>
  <c r="R10" i="1" s="1"/>
  <c r="S10" i="1" s="1"/>
  <c r="P9" i="1" l="1"/>
  <c r="Q9" i="1" s="1"/>
  <c r="R9" i="1" s="1"/>
  <c r="S9" i="1" s="1"/>
  <c r="P22" i="1"/>
  <c r="D24" i="1"/>
  <c r="Q22" i="1" l="1"/>
  <c r="R22" i="1" s="1"/>
  <c r="P24" i="1"/>
  <c r="D8" i="1"/>
  <c r="S22" i="1" l="1"/>
  <c r="Q24" i="1"/>
  <c r="R24" i="1" s="1"/>
  <c r="S24" i="1" s="1"/>
  <c r="D32" i="1"/>
  <c r="P8" i="1"/>
  <c r="P32" i="1" l="1"/>
  <c r="Q8" i="1"/>
  <c r="P33" i="1" l="1"/>
  <c r="Q32" i="1"/>
  <c r="R8" i="1"/>
  <c r="R32" i="1" s="1"/>
  <c r="Q33" i="1" l="1"/>
  <c r="R33" i="1"/>
  <c r="S8" i="1"/>
  <c r="S32" i="1"/>
  <c r="S33" i="1" l="1"/>
</calcChain>
</file>

<file path=xl/sharedStrings.xml><?xml version="1.0" encoding="utf-8"?>
<sst xmlns="http://schemas.openxmlformats.org/spreadsheetml/2006/main" count="139" uniqueCount="96">
  <si>
    <t>MES 1</t>
  </si>
  <si>
    <t>MES 2</t>
  </si>
  <si>
    <t>MES 3</t>
  </si>
  <si>
    <t>MES 4</t>
  </si>
  <si>
    <t>MES 5</t>
  </si>
  <si>
    <t>MES 6</t>
  </si>
  <si>
    <t>MES 7</t>
  </si>
  <si>
    <t>MES 8</t>
  </si>
  <si>
    <t>MES 9</t>
  </si>
  <si>
    <t>MES 10</t>
  </si>
  <si>
    <t>MES 11</t>
  </si>
  <si>
    <t>MES 12</t>
  </si>
  <si>
    <t>AÑO1</t>
  </si>
  <si>
    <t>Total palancas de incremento de ingresos</t>
  </si>
  <si>
    <t>AS-IS</t>
  </si>
  <si>
    <t>TO-BE</t>
  </si>
  <si>
    <t>%palanca</t>
  </si>
  <si>
    <t>Incremento total de ingresos</t>
  </si>
  <si>
    <t>Margen incremental después del incremento de ingresos</t>
  </si>
  <si>
    <t>% margen sobre ingresos</t>
  </si>
  <si>
    <t>Materiales</t>
  </si>
  <si>
    <t>Hardware</t>
  </si>
  <si>
    <t>Software</t>
  </si>
  <si>
    <t>Personal</t>
  </si>
  <si>
    <t>Consultoría</t>
  </si>
  <si>
    <t>Otros</t>
  </si>
  <si>
    <t>PALANCA</t>
  </si>
  <si>
    <t>METRICA</t>
  </si>
  <si>
    <t>IMPACTO</t>
  </si>
  <si>
    <t>Palanca 1</t>
  </si>
  <si>
    <t>conversión sobre visitas</t>
  </si>
  <si>
    <t>+ 15%</t>
  </si>
  <si>
    <t>4. Preconfigurar la home con los productos identificados en los análisis most viewed y most sold.
5. Trabajar sobre los productos con alta tasa de abandono de carrito
6. Trabajar sobre los productos muy vistos pero poco comprados</t>
  </si>
  <si>
    <t>Palanca 2</t>
  </si>
  <si>
    <t>productos medianos por compra</t>
  </si>
  <si>
    <t>+ 20%</t>
  </si>
  <si>
    <t>7. La compra mediana incluye 5 productos
8. Incrementar este ratio mediante la recomendación en tiempo real con el nuevo recomendador</t>
  </si>
  <si>
    <t>Palanca 3</t>
  </si>
  <si>
    <t>porcentaje de recurrencia tras el primer mes</t>
  </si>
  <si>
    <t>9. El 90% de los clientes sólo hace una compra
10. Crear una newsletter periódica con el nuevo recomendador para incrementar la frecuencia de visita
11. Campañas promocionales sobre los segmentos top de la segmentación RFM</t>
  </si>
  <si>
    <t>ACCIONES</t>
  </si>
  <si>
    <t>Escenario Pesimista</t>
  </si>
  <si>
    <t>Escenario Optimista</t>
  </si>
  <si>
    <t>Selección de Escenario</t>
  </si>
  <si>
    <t>Escenario Normal</t>
  </si>
  <si>
    <t>AÑO2</t>
  </si>
  <si>
    <t>AÑO3</t>
  </si>
  <si>
    <t>Total 3 Años</t>
  </si>
  <si>
    <t>Resultado De La Puesta En Marcha De Las Palancas</t>
  </si>
  <si>
    <t>Coste De La Puesta En Marcha De Las Palancas</t>
  </si>
  <si>
    <t>Beneficio De La Puesta En Marcha De Las Palancas</t>
  </si>
  <si>
    <t>Roi De La Puesta En Marcha De Las Palancas</t>
  </si>
  <si>
    <t>año1</t>
  </si>
  <si>
    <t>año2</t>
  </si>
  <si>
    <t>año3</t>
  </si>
  <si>
    <t>BaseLine_actual</t>
  </si>
  <si>
    <t>Escenario/palanca</t>
  </si>
  <si>
    <t>Métrica</t>
  </si>
  <si>
    <t>Escenario</t>
  </si>
  <si>
    <t>Escenario_Normal</t>
  </si>
  <si>
    <t>Roi_PM_N</t>
  </si>
  <si>
    <t>Resultado_neto_PM_N</t>
  </si>
  <si>
    <t>Beneficio_PM_N</t>
  </si>
  <si>
    <t>Costo_PM_N</t>
  </si>
  <si>
    <t>BaseLine_Escenario_N</t>
  </si>
  <si>
    <t>Escenario_Optimista</t>
  </si>
  <si>
    <t>Costo_PM_O</t>
  </si>
  <si>
    <t>Beneficio_PM_O</t>
  </si>
  <si>
    <t>Resultado_neto_PM_O</t>
  </si>
  <si>
    <t>Roi_PM_O</t>
  </si>
  <si>
    <t>BaseLine_Escenario_O</t>
  </si>
  <si>
    <t>Escenario_Pesimista</t>
  </si>
  <si>
    <t>Costo_PM_P</t>
  </si>
  <si>
    <t>Beneficio_PM_P</t>
  </si>
  <si>
    <t>Resultado_neto_PM_P</t>
  </si>
  <si>
    <t>Roi_PM_P</t>
  </si>
  <si>
    <t>BaseLine_Escenario_P</t>
  </si>
  <si>
    <t>ESTIMACIONES DE RENDIMIENTO (Escenario Normal)</t>
  </si>
  <si>
    <t>orden inicial</t>
  </si>
  <si>
    <t>conversiones</t>
  </si>
  <si>
    <t>productos</t>
  </si>
  <si>
    <t>frecuencias</t>
  </si>
  <si>
    <t>Conversiones</t>
  </si>
  <si>
    <t>Productos</t>
  </si>
  <si>
    <t>Frecuencias</t>
  </si>
  <si>
    <t>Total</t>
  </si>
  <si>
    <t>pesimista</t>
  </si>
  <si>
    <t>conversion</t>
  </si>
  <si>
    <t>frecuancia</t>
  </si>
  <si>
    <t>optimista</t>
  </si>
  <si>
    <t>normal</t>
  </si>
  <si>
    <t>Rentabilidad a tres años.</t>
  </si>
  <si>
    <t>Kpi anual.</t>
  </si>
  <si>
    <t>conversiones2</t>
  </si>
  <si>
    <t>productos3</t>
  </si>
  <si>
    <t>frecuencias4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</si>
</sst>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 [$€-C0A]"/>
    <numFmt numFmtId="168" formatCode="0.000"/>
    <numFmt numFmtId="169" formatCode="#,##0.0\ [$€-C0A]"/>
  </numFmts>
  <fonts count="25" x14ac:knownFonts="1">
    <font>
      <sz val="11"/>
      <color theme="1"/>
      <name val="Calibri"/>
      <family val="2"/>
      <scheme val="minor"/>
    </font>
    <font>
      <sz val="11"/>
      <color theme="1"/>
      <name val="Calibri"/>
      <family val="2"/>
      <scheme val="minor"/>
    </font>
    <font>
      <b/>
      <sz val="11"/>
      <color theme="3"/>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3"/>
      <name val="Calibri"/>
      <family val="2"/>
      <scheme val="minor"/>
    </font>
    <font>
      <b/>
      <sz val="16"/>
      <color theme="0"/>
      <name val="Calibri"/>
      <family val="2"/>
      <scheme val="minor"/>
    </font>
    <font>
      <sz val="11"/>
      <color theme="5" tint="-0.499984740745262"/>
      <name val="Calibri"/>
      <family val="2"/>
      <scheme val="minor"/>
    </font>
    <font>
      <b/>
      <sz val="10"/>
      <color theme="6" tint="-0.499984740745262"/>
      <name val="Calibri"/>
      <family val="2"/>
      <scheme val="minor"/>
    </font>
    <font>
      <sz val="10"/>
      <color theme="6" tint="-0.499984740745262"/>
      <name val="Calibri"/>
      <family val="2"/>
      <scheme val="minor"/>
    </font>
    <font>
      <sz val="10"/>
      <color theme="5" tint="-0.499984740745262"/>
      <name val="Calibri"/>
      <family val="2"/>
      <scheme val="minor"/>
    </font>
    <font>
      <sz val="10"/>
      <color theme="0"/>
      <name val="Calibri"/>
      <family val="2"/>
      <scheme val="minor"/>
    </font>
    <font>
      <sz val="10"/>
      <color theme="9" tint="-0.499984740745262"/>
      <name val="Calibri"/>
      <family val="2"/>
      <scheme val="minor"/>
    </font>
    <font>
      <sz val="11"/>
      <color theme="9" tint="-0.499984740745262"/>
      <name val="Calibri"/>
      <family val="2"/>
      <scheme val="minor"/>
    </font>
    <font>
      <sz val="11"/>
      <color theme="0" tint="-4.9989318521683403E-2"/>
      <name val="Calibri"/>
      <family val="2"/>
      <scheme val="minor"/>
    </font>
    <font>
      <sz val="8"/>
      <name val="Calibri"/>
      <family val="2"/>
      <scheme val="minor"/>
    </font>
    <font>
      <b/>
      <sz val="11"/>
      <color rgb="FF0070C0"/>
      <name val="Calibri"/>
      <family val="2"/>
      <scheme val="minor"/>
    </font>
    <font>
      <sz val="11"/>
      <color rgb="FFFF0000"/>
      <name val="Calibri"/>
      <family val="2"/>
      <scheme val="minor"/>
    </font>
    <font>
      <b/>
      <sz val="11"/>
      <color theme="0" tint="-4.9989318521683403E-2"/>
      <name val="Calibri"/>
      <family val="2"/>
      <scheme val="minor"/>
    </font>
    <font>
      <u/>
      <sz val="11"/>
      <color theme="1"/>
      <name val="Calibri"/>
      <family val="2"/>
      <scheme val="minor"/>
    </font>
    <font>
      <b/>
      <sz val="12"/>
      <color theme="0"/>
      <name val="Calibri"/>
      <family val="2"/>
      <scheme val="minor"/>
    </font>
    <font>
      <b/>
      <sz val="10"/>
      <color theme="4" tint="-0.249977111117893"/>
      <name val="Calibri"/>
      <family val="2"/>
      <scheme val="minor"/>
    </font>
    <font>
      <b/>
      <sz val="12"/>
      <color theme="4" tint="-0.249977111117893"/>
      <name val="Calibri"/>
      <family val="2"/>
      <scheme val="minor"/>
    </font>
  </fonts>
  <fills count="19">
    <fill>
      <patternFill patternType="none"/>
    </fill>
    <fill>
      <patternFill patternType="gray125"/>
    </fill>
    <fill>
      <patternFill patternType="solid">
        <fgColor rgb="FFC6EFCE"/>
      </patternFill>
    </fill>
    <fill>
      <patternFill patternType="solid">
        <fgColor theme="7" tint="0.79998168889431442"/>
        <bgColor indexed="65"/>
      </patternFill>
    </fill>
    <fill>
      <patternFill patternType="solid">
        <fgColor theme="8" tint="0.79998168889431442"/>
        <bgColor indexed="65"/>
      </patternFill>
    </fill>
    <fill>
      <patternFill patternType="solid">
        <fgColor theme="0" tint="-4.9989318521683403E-2"/>
        <bgColor indexed="64"/>
      </patternFill>
    </fill>
    <fill>
      <patternFill patternType="solid">
        <fgColor theme="4" tint="-0.249977111117893"/>
        <bgColor indexed="64"/>
      </patternFill>
    </fill>
    <fill>
      <patternFill patternType="solid">
        <fgColor rgb="FF00B050"/>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style="medium">
        <color indexed="64"/>
      </left>
      <right style="thin">
        <color indexed="64"/>
      </right>
      <top/>
      <bottom/>
      <diagonal/>
    </border>
    <border>
      <left style="thin">
        <color indexed="64"/>
      </left>
      <right style="thin">
        <color indexed="64"/>
      </right>
      <top/>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134">
    <xf numFmtId="0" fontId="0" fillId="0" borderId="0" xfId="0"/>
    <xf numFmtId="0" fontId="5"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center"/>
    </xf>
    <xf numFmtId="49" fontId="0" fillId="0" borderId="0" xfId="0" applyNumberFormat="1" applyAlignment="1">
      <alignment horizontal="left" vertical="center"/>
    </xf>
    <xf numFmtId="0" fontId="0" fillId="0" borderId="0" xfId="0" applyAlignment="1">
      <alignment horizontal="left" vertical="center" wrapText="1"/>
    </xf>
    <xf numFmtId="0" fontId="0" fillId="10" borderId="0" xfId="0" applyFill="1"/>
    <xf numFmtId="164" fontId="0" fillId="0" borderId="0" xfId="0" applyNumberFormat="1"/>
    <xf numFmtId="0" fontId="6" fillId="9" borderId="0" xfId="0" applyFont="1" applyFill="1" applyAlignment="1">
      <alignment horizontal="center"/>
    </xf>
    <xf numFmtId="165" fontId="0" fillId="0" borderId="0" xfId="0" applyNumberFormat="1"/>
    <xf numFmtId="2" fontId="0" fillId="0" borderId="0" xfId="0" applyNumberFormat="1"/>
    <xf numFmtId="0" fontId="0" fillId="0" borderId="0" xfId="0" applyAlignment="1">
      <alignment horizontal="center"/>
    </xf>
    <xf numFmtId="2" fontId="0" fillId="0" borderId="0" xfId="0" applyNumberFormat="1" applyAlignment="1">
      <alignment horizontal="center"/>
    </xf>
    <xf numFmtId="0" fontId="0" fillId="0" borderId="1" xfId="0" applyFont="1" applyBorder="1"/>
    <xf numFmtId="0" fontId="0" fillId="0" borderId="2" xfId="0" applyBorder="1"/>
    <xf numFmtId="3" fontId="6" fillId="12" borderId="3" xfId="0" applyNumberFormat="1" applyFont="1" applyFill="1" applyBorder="1" applyAlignment="1">
      <alignment horizontal="right"/>
    </xf>
    <xf numFmtId="3" fontId="0" fillId="0" borderId="3" xfId="0" applyNumberFormat="1" applyFont="1" applyBorder="1" applyAlignment="1">
      <alignment horizontal="right"/>
    </xf>
    <xf numFmtId="3" fontId="0" fillId="0" borderId="3" xfId="0" applyNumberFormat="1" applyBorder="1" applyAlignment="1">
      <alignment horizontal="right"/>
    </xf>
    <xf numFmtId="3" fontId="5" fillId="0" borderId="3" xfId="0" applyNumberFormat="1" applyFont="1" applyBorder="1" applyAlignment="1">
      <alignment horizontal="right"/>
    </xf>
    <xf numFmtId="3" fontId="2" fillId="0" borderId="3" xfId="0" applyNumberFormat="1" applyFont="1" applyFill="1" applyBorder="1" applyAlignment="1">
      <alignment horizontal="right"/>
    </xf>
    <xf numFmtId="3" fontId="7" fillId="0" borderId="3" xfId="0" applyNumberFormat="1" applyFont="1" applyFill="1" applyBorder="1" applyAlignment="1">
      <alignment horizontal="right"/>
    </xf>
    <xf numFmtId="3" fontId="0" fillId="5" borderId="3" xfId="0" applyNumberFormat="1" applyFont="1" applyFill="1" applyBorder="1" applyAlignment="1">
      <alignment horizontal="right"/>
    </xf>
    <xf numFmtId="3" fontId="0" fillId="5" borderId="3" xfId="0" applyNumberFormat="1" applyFill="1" applyBorder="1" applyAlignment="1">
      <alignment horizontal="right"/>
    </xf>
    <xf numFmtId="166" fontId="0" fillId="5" borderId="3" xfId="0" applyNumberFormat="1" applyFont="1" applyFill="1" applyBorder="1" applyAlignment="1">
      <alignment horizontal="right"/>
    </xf>
    <xf numFmtId="166" fontId="0" fillId="5" borderId="3" xfId="0" applyNumberFormat="1" applyFill="1" applyBorder="1" applyAlignment="1">
      <alignment horizontal="right"/>
    </xf>
    <xf numFmtId="3" fontId="9" fillId="0" borderId="3" xfId="0" applyNumberFormat="1" applyFont="1" applyBorder="1" applyAlignment="1">
      <alignment horizontal="right"/>
    </xf>
    <xf numFmtId="0" fontId="6" fillId="11" borderId="3" xfId="0" applyFont="1" applyFill="1" applyBorder="1" applyAlignment="1">
      <alignment horizontal="center"/>
    </xf>
    <xf numFmtId="0" fontId="2" fillId="0" borderId="3" xfId="0" applyFont="1" applyFill="1" applyBorder="1" applyAlignment="1">
      <alignment horizontal="center"/>
    </xf>
    <xf numFmtId="4" fontId="8" fillId="7" borderId="3" xfId="0" applyNumberFormat="1" applyFont="1" applyFill="1" applyBorder="1" applyAlignment="1">
      <alignment horizontal="right"/>
    </xf>
    <xf numFmtId="0" fontId="10" fillId="0" borderId="3" xfId="1" applyFont="1" applyFill="1" applyBorder="1" applyAlignment="1">
      <alignment horizontal="left"/>
    </xf>
    <xf numFmtId="0" fontId="11" fillId="0" borderId="3" xfId="1" applyFont="1" applyFill="1" applyBorder="1" applyAlignment="1">
      <alignment horizontal="left"/>
    </xf>
    <xf numFmtId="0" fontId="13" fillId="12" borderId="3" xfId="0" applyFont="1" applyFill="1" applyBorder="1" applyAlignment="1">
      <alignment horizontal="left"/>
    </xf>
    <xf numFmtId="3" fontId="0" fillId="0" borderId="4" xfId="0" applyNumberFormat="1" applyBorder="1" applyAlignment="1">
      <alignment horizontal="right"/>
    </xf>
    <xf numFmtId="3" fontId="7" fillId="0" borderId="4" xfId="0" applyNumberFormat="1" applyFont="1" applyFill="1" applyBorder="1" applyAlignment="1">
      <alignment horizontal="right"/>
    </xf>
    <xf numFmtId="0" fontId="14" fillId="0" borderId="5" xfId="0" applyFont="1" applyFill="1" applyBorder="1" applyAlignment="1">
      <alignment horizontal="left"/>
    </xf>
    <xf numFmtId="3" fontId="15" fillId="0" borderId="5" xfId="0" applyNumberFormat="1" applyFont="1" applyFill="1" applyBorder="1" applyAlignment="1">
      <alignment horizontal="right" vertical="center"/>
    </xf>
    <xf numFmtId="3" fontId="15" fillId="0" borderId="5" xfId="0" applyNumberFormat="1" applyFont="1" applyFill="1" applyBorder="1" applyAlignment="1">
      <alignment horizontal="right"/>
    </xf>
    <xf numFmtId="0" fontId="12" fillId="0" borderId="6" xfId="0" applyFont="1" applyFill="1" applyBorder="1" applyAlignment="1">
      <alignment horizontal="left"/>
    </xf>
    <xf numFmtId="3" fontId="9" fillId="0" borderId="7" xfId="0" applyNumberFormat="1" applyFont="1" applyFill="1" applyBorder="1" applyAlignment="1">
      <alignment horizontal="right"/>
    </xf>
    <xf numFmtId="3" fontId="9" fillId="0" borderId="8" xfId="0" applyNumberFormat="1" applyFont="1" applyFill="1" applyBorder="1" applyAlignment="1">
      <alignment horizontal="right"/>
    </xf>
    <xf numFmtId="0" fontId="12" fillId="0" borderId="9" xfId="2" applyFont="1" applyFill="1" applyBorder="1" applyAlignment="1">
      <alignment horizontal="left"/>
    </xf>
    <xf numFmtId="3" fontId="9" fillId="0" borderId="10" xfId="0" applyNumberFormat="1" applyFont="1" applyFill="1" applyBorder="1" applyAlignment="1">
      <alignment horizontal="right"/>
    </xf>
    <xf numFmtId="0" fontId="12" fillId="0" borderId="11" xfId="2" applyFont="1" applyFill="1" applyBorder="1" applyAlignment="1">
      <alignment horizontal="left"/>
    </xf>
    <xf numFmtId="3" fontId="0" fillId="5" borderId="12" xfId="0" applyNumberFormat="1" applyFont="1" applyFill="1" applyBorder="1" applyAlignment="1">
      <alignment horizontal="right"/>
    </xf>
    <xf numFmtId="3" fontId="0" fillId="5" borderId="12" xfId="0" applyNumberFormat="1" applyFill="1" applyBorder="1" applyAlignment="1">
      <alignment horizontal="right"/>
    </xf>
    <xf numFmtId="3" fontId="9" fillId="0" borderId="12" xfId="0" applyNumberFormat="1" applyFont="1" applyBorder="1" applyAlignment="1">
      <alignment horizontal="right"/>
    </xf>
    <xf numFmtId="3" fontId="9" fillId="0" borderId="13" xfId="0" applyNumberFormat="1" applyFont="1" applyFill="1" applyBorder="1" applyAlignment="1">
      <alignment horizontal="right"/>
    </xf>
    <xf numFmtId="0" fontId="11" fillId="0" borderId="4" xfId="1" applyFont="1" applyFill="1" applyBorder="1" applyAlignment="1">
      <alignment horizontal="left"/>
    </xf>
    <xf numFmtId="166" fontId="0" fillId="5" borderId="4" xfId="0" applyNumberFormat="1" applyFill="1" applyBorder="1" applyAlignment="1">
      <alignment horizontal="right"/>
    </xf>
    <xf numFmtId="166" fontId="0" fillId="5" borderId="4" xfId="0" applyNumberFormat="1" applyFont="1" applyFill="1" applyBorder="1" applyAlignment="1">
      <alignment horizontal="right"/>
    </xf>
    <xf numFmtId="0" fontId="11" fillId="0" borderId="6" xfId="3" applyFont="1" applyFill="1" applyBorder="1" applyAlignment="1">
      <alignment horizontal="left"/>
    </xf>
    <xf numFmtId="3" fontId="0" fillId="0" borderId="7" xfId="0" applyNumberFormat="1" applyFont="1" applyBorder="1" applyAlignment="1">
      <alignment horizontal="right"/>
    </xf>
    <xf numFmtId="3" fontId="0" fillId="0" borderId="7" xfId="0" applyNumberFormat="1" applyBorder="1" applyAlignment="1">
      <alignment horizontal="right"/>
    </xf>
    <xf numFmtId="3" fontId="7" fillId="0" borderId="8" xfId="0" applyNumberFormat="1" applyFont="1" applyFill="1" applyBorder="1" applyAlignment="1">
      <alignment horizontal="right"/>
    </xf>
    <xf numFmtId="0" fontId="11" fillId="0" borderId="9" xfId="3" applyFont="1" applyFill="1" applyBorder="1" applyAlignment="1">
      <alignment horizontal="left"/>
    </xf>
    <xf numFmtId="3" fontId="7" fillId="0" borderId="10" xfId="0" applyNumberFormat="1" applyFont="1" applyFill="1" applyBorder="1" applyAlignment="1">
      <alignment horizontal="right"/>
    </xf>
    <xf numFmtId="0" fontId="11" fillId="0" borderId="11" xfId="3" applyFont="1" applyFill="1" applyBorder="1" applyAlignment="1">
      <alignment horizontal="left"/>
    </xf>
    <xf numFmtId="3" fontId="0" fillId="0" borderId="12" xfId="0" applyNumberFormat="1" applyBorder="1"/>
    <xf numFmtId="3" fontId="0" fillId="0" borderId="12" xfId="0" applyNumberFormat="1" applyBorder="1" applyAlignment="1">
      <alignment horizontal="right"/>
    </xf>
    <xf numFmtId="3" fontId="7" fillId="0" borderId="13" xfId="0" applyNumberFormat="1" applyFont="1" applyFill="1" applyBorder="1" applyAlignment="1">
      <alignment horizontal="right"/>
    </xf>
    <xf numFmtId="0" fontId="0" fillId="0" borderId="3" xfId="0" applyBorder="1"/>
    <xf numFmtId="167" fontId="0" fillId="0" borderId="3" xfId="0" applyNumberFormat="1" applyBorder="1"/>
    <xf numFmtId="167" fontId="0" fillId="0" borderId="0" xfId="0" applyNumberFormat="1"/>
    <xf numFmtId="0" fontId="0" fillId="15" borderId="3" xfId="0" applyFill="1" applyBorder="1"/>
    <xf numFmtId="167" fontId="0" fillId="15" borderId="3" xfId="0" applyNumberFormat="1" applyFill="1" applyBorder="1"/>
    <xf numFmtId="165" fontId="18" fillId="15" borderId="3" xfId="0" applyNumberFormat="1" applyFont="1" applyFill="1" applyBorder="1"/>
    <xf numFmtId="0" fontId="0" fillId="0" borderId="4" xfId="0" applyBorder="1"/>
    <xf numFmtId="167" fontId="0" fillId="0" borderId="4" xfId="0" applyNumberFormat="1" applyBorder="1"/>
    <xf numFmtId="0" fontId="0" fillId="15" borderId="6" xfId="0" applyFill="1" applyBorder="1"/>
    <xf numFmtId="0" fontId="0" fillId="15" borderId="7" xfId="0" applyFill="1" applyBorder="1"/>
    <xf numFmtId="167" fontId="0" fillId="15" borderId="7" xfId="0" applyNumberFormat="1" applyFill="1" applyBorder="1"/>
    <xf numFmtId="167" fontId="0" fillId="15" borderId="8" xfId="0" applyNumberFormat="1" applyFill="1" applyBorder="1"/>
    <xf numFmtId="0" fontId="0" fillId="15" borderId="9" xfId="0" applyFill="1" applyBorder="1"/>
    <xf numFmtId="167" fontId="0" fillId="15" borderId="10" xfId="0" applyNumberFormat="1" applyFill="1" applyBorder="1"/>
    <xf numFmtId="165" fontId="18" fillId="15" borderId="10" xfId="0" applyNumberFormat="1" applyFont="1" applyFill="1" applyBorder="1"/>
    <xf numFmtId="0" fontId="0" fillId="15" borderId="11" xfId="0" applyFill="1" applyBorder="1"/>
    <xf numFmtId="0" fontId="0" fillId="15" borderId="12" xfId="0" applyFill="1" applyBorder="1"/>
    <xf numFmtId="167" fontId="0" fillId="15" borderId="12" xfId="0" applyNumberFormat="1" applyFill="1" applyBorder="1"/>
    <xf numFmtId="167" fontId="0" fillId="15" borderId="13" xfId="0" applyNumberFormat="1" applyFill="1" applyBorder="1"/>
    <xf numFmtId="0" fontId="0" fillId="16" borderId="6" xfId="0" applyFill="1" applyBorder="1"/>
    <xf numFmtId="0" fontId="0" fillId="16" borderId="7" xfId="0" applyFill="1" applyBorder="1"/>
    <xf numFmtId="167" fontId="0" fillId="16" borderId="7" xfId="0" applyNumberFormat="1" applyFill="1" applyBorder="1"/>
    <xf numFmtId="167" fontId="0" fillId="16" borderId="8" xfId="0" applyNumberFormat="1" applyFill="1" applyBorder="1"/>
    <xf numFmtId="0" fontId="0" fillId="16" borderId="9" xfId="0" applyFill="1" applyBorder="1"/>
    <xf numFmtId="0" fontId="0" fillId="16" borderId="3" xfId="0" applyFill="1" applyBorder="1"/>
    <xf numFmtId="167" fontId="0" fillId="16" borderId="3" xfId="0" applyNumberFormat="1" applyFill="1" applyBorder="1"/>
    <xf numFmtId="167" fontId="0" fillId="16" borderId="10" xfId="0" applyNumberFormat="1" applyFill="1" applyBorder="1"/>
    <xf numFmtId="0" fontId="0" fillId="17" borderId="6" xfId="0" applyFill="1" applyBorder="1"/>
    <xf numFmtId="0" fontId="0" fillId="17" borderId="7" xfId="0" applyFill="1" applyBorder="1"/>
    <xf numFmtId="167" fontId="0" fillId="17" borderId="7" xfId="0" applyNumberFormat="1" applyFill="1" applyBorder="1"/>
    <xf numFmtId="167" fontId="0" fillId="17" borderId="8" xfId="0" applyNumberFormat="1" applyFill="1" applyBorder="1"/>
    <xf numFmtId="0" fontId="0" fillId="17" borderId="9" xfId="0" applyFill="1" applyBorder="1"/>
    <xf numFmtId="0" fontId="0" fillId="17" borderId="3" xfId="0" applyFill="1" applyBorder="1"/>
    <xf numFmtId="167" fontId="0" fillId="17" borderId="3" xfId="0" applyNumberFormat="1" applyFill="1" applyBorder="1"/>
    <xf numFmtId="167" fontId="0" fillId="17" borderId="10" xfId="0" applyNumberFormat="1" applyFill="1" applyBorder="1"/>
    <xf numFmtId="165" fontId="18" fillId="17" borderId="3" xfId="0" applyNumberFormat="1" applyFont="1" applyFill="1" applyBorder="1"/>
    <xf numFmtId="165" fontId="18" fillId="17" borderId="10" xfId="0" applyNumberFormat="1" applyFont="1" applyFill="1" applyBorder="1"/>
    <xf numFmtId="0" fontId="0" fillId="17" borderId="11" xfId="0" applyFill="1" applyBorder="1"/>
    <xf numFmtId="0" fontId="0" fillId="17" borderId="12" xfId="0" applyFill="1" applyBorder="1"/>
    <xf numFmtId="167" fontId="0" fillId="17" borderId="12" xfId="0" applyNumberFormat="1" applyFill="1" applyBorder="1"/>
    <xf numFmtId="0" fontId="16" fillId="6" borderId="5" xfId="0" applyFont="1" applyFill="1" applyBorder="1" applyAlignment="1">
      <alignment horizontal="center"/>
    </xf>
    <xf numFmtId="0" fontId="0" fillId="16" borderId="16" xfId="0" applyFill="1" applyBorder="1"/>
    <xf numFmtId="0" fontId="0" fillId="16" borderId="4" xfId="0" applyFill="1" applyBorder="1"/>
    <xf numFmtId="165" fontId="18" fillId="16" borderId="4" xfId="0" applyNumberFormat="1" applyFont="1" applyFill="1" applyBorder="1"/>
    <xf numFmtId="165" fontId="18" fillId="16" borderId="17" xfId="0" applyNumberFormat="1" applyFont="1" applyFill="1" applyBorder="1"/>
    <xf numFmtId="0" fontId="21" fillId="0" borderId="0" xfId="0" applyFont="1"/>
    <xf numFmtId="1" fontId="0" fillId="16" borderId="5" xfId="0" applyNumberFormat="1" applyFill="1" applyBorder="1"/>
    <xf numFmtId="1" fontId="0" fillId="16" borderId="3" xfId="0" applyNumberFormat="1" applyFill="1" applyBorder="1"/>
    <xf numFmtId="0" fontId="19" fillId="14" borderId="0" xfId="0" applyFont="1" applyFill="1" applyAlignment="1">
      <alignment horizontal="left"/>
    </xf>
    <xf numFmtId="0" fontId="0" fillId="16" borderId="5" xfId="0" applyNumberFormat="1" applyFill="1" applyBorder="1"/>
    <xf numFmtId="0" fontId="0" fillId="16" borderId="3" xfId="0" applyNumberFormat="1" applyFill="1" applyBorder="1"/>
    <xf numFmtId="0" fontId="0" fillId="16" borderId="4" xfId="0" applyNumberFormat="1" applyFill="1" applyBorder="1"/>
    <xf numFmtId="9" fontId="0" fillId="16" borderId="5" xfId="0" applyNumberFormat="1" applyFill="1" applyBorder="1"/>
    <xf numFmtId="168" fontId="0" fillId="16" borderId="3" xfId="0" applyNumberFormat="1" applyFill="1" applyBorder="1"/>
    <xf numFmtId="0" fontId="20" fillId="6" borderId="3" xfId="0" applyFont="1" applyFill="1" applyBorder="1" applyAlignment="1">
      <alignment horizontal="center"/>
    </xf>
    <xf numFmtId="9" fontId="0" fillId="0" borderId="0" xfId="0" applyNumberFormat="1"/>
    <xf numFmtId="0" fontId="0" fillId="16" borderId="19" xfId="0" applyFill="1" applyBorder="1"/>
    <xf numFmtId="0" fontId="0" fillId="16" borderId="20" xfId="0" applyFill="1" applyBorder="1"/>
    <xf numFmtId="0" fontId="0" fillId="13" borderId="18" xfId="0" applyFont="1" applyFill="1" applyBorder="1"/>
    <xf numFmtId="167" fontId="0" fillId="13" borderId="18" xfId="0" applyNumberFormat="1" applyFont="1" applyFill="1" applyBorder="1"/>
    <xf numFmtId="0" fontId="4" fillId="9" borderId="14" xfId="0" applyFont="1" applyFill="1" applyBorder="1" applyAlignment="1">
      <alignment horizontal="center"/>
    </xf>
    <xf numFmtId="0" fontId="4" fillId="9" borderId="15" xfId="0" applyFont="1" applyFill="1" applyBorder="1" applyAlignment="1">
      <alignment horizontal="center"/>
    </xf>
    <xf numFmtId="169" fontId="7" fillId="0" borderId="3" xfId="0" applyNumberFormat="1" applyFont="1" applyFill="1" applyBorder="1" applyAlignment="1">
      <alignment horizontal="right"/>
    </xf>
    <xf numFmtId="169" fontId="0" fillId="0" borderId="3" xfId="0" applyNumberFormat="1" applyBorder="1"/>
    <xf numFmtId="0" fontId="0" fillId="14" borderId="0" xfId="0" applyFill="1"/>
    <xf numFmtId="0" fontId="23" fillId="18" borderId="3" xfId="0" applyFont="1" applyFill="1" applyBorder="1" applyAlignment="1">
      <alignment horizontal="left"/>
    </xf>
    <xf numFmtId="3" fontId="24" fillId="18" borderId="3" xfId="0" applyNumberFormat="1" applyFont="1" applyFill="1" applyBorder="1" applyAlignment="1">
      <alignment horizontal="center" vertical="center"/>
    </xf>
    <xf numFmtId="4" fontId="24" fillId="18" borderId="3" xfId="0" applyNumberFormat="1" applyFont="1" applyFill="1" applyBorder="1" applyAlignment="1">
      <alignment horizontal="right"/>
    </xf>
    <xf numFmtId="164" fontId="0" fillId="16" borderId="20" xfId="0" applyNumberFormat="1" applyFont="1" applyFill="1" applyBorder="1"/>
    <xf numFmtId="165" fontId="0" fillId="16" borderId="20" xfId="0" applyNumberFormat="1" applyFont="1" applyFill="1" applyBorder="1"/>
    <xf numFmtId="167" fontId="7" fillId="0" borderId="3" xfId="0" applyNumberFormat="1" applyFont="1" applyFill="1" applyBorder="1" applyAlignment="1">
      <alignment horizontal="right"/>
    </xf>
    <xf numFmtId="0" fontId="4" fillId="8" borderId="0" xfId="0" applyFont="1" applyFill="1" applyAlignment="1">
      <alignment horizontal="center" vertical="top"/>
    </xf>
    <xf numFmtId="0" fontId="22" fillId="8" borderId="0" xfId="0" applyFont="1" applyFill="1" applyAlignment="1">
      <alignment horizontal="left" vertical="center"/>
    </xf>
  </cellXfs>
  <cellStyles count="4">
    <cellStyle name="20% - Énfasis4" xfId="2" builtinId="42"/>
    <cellStyle name="20% - Énfasis5" xfId="3" builtinId="46"/>
    <cellStyle name="Bueno" xfId="1" builtinId="26"/>
    <cellStyle name="Normal" xfId="0" builtinId="0"/>
  </cellStyles>
  <dxfs count="45">
    <dxf>
      <font>
        <color rgb="FF9C0006"/>
      </font>
      <fill>
        <patternFill>
          <bgColor rgb="FFFFC7CE"/>
        </patternFill>
      </fill>
    </dxf>
    <dxf>
      <numFmt numFmtId="164" formatCode="0.0%"/>
    </dxf>
    <dxf>
      <numFmt numFmtId="164" formatCode="0.0%"/>
    </dxf>
    <dxf>
      <numFmt numFmtId="164" formatCode="0.0%"/>
    </dxf>
    <dxf>
      <fill>
        <patternFill patternType="solid">
          <fgColor indexed="64"/>
          <bgColor theme="3" tint="0.79998168889431442"/>
        </patternFill>
      </fill>
    </dxf>
    <dxf>
      <font>
        <b val="0"/>
        <i val="0"/>
        <strike val="0"/>
        <condense val="0"/>
        <extend val="0"/>
        <outline val="0"/>
        <shadow val="0"/>
        <u val="none"/>
        <vertAlign val="baseline"/>
        <sz val="11"/>
        <color theme="0"/>
        <name val="Calibri"/>
        <family val="2"/>
        <scheme val="minor"/>
      </font>
      <fill>
        <patternFill patternType="solid">
          <fgColor indexed="64"/>
          <bgColor theme="3" tint="-0.249977111117893"/>
        </patternFill>
      </fill>
      <alignment horizontal="center" vertical="bottom" textRotation="0" wrapText="0" indent="0" justifyLastLine="0" shrinkToFit="0" readingOrder="0"/>
    </dxf>
    <dxf>
      <alignment horizontal="left" vertical="center" textRotation="0" wrapText="1" indent="0" justifyLastLine="0" shrinkToFit="0" readingOrder="0"/>
    </dxf>
    <dxf>
      <numFmt numFmtId="30" formatCode="@"/>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solid">
          <fgColor indexed="64"/>
          <bgColor theme="7" tint="0.79998168889431442"/>
        </patternFill>
      </fill>
      <border diagonalUp="0" diagonalDown="0" outline="0">
        <left style="thin">
          <color indexed="64"/>
        </left>
        <right style="thin">
          <color indexed="64"/>
        </right>
        <top/>
        <bottom/>
      </border>
    </dxf>
    <dxf>
      <numFmt numFmtId="0" formatCode="General"/>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indexed="64"/>
          <bgColor theme="7" tint="0.79998168889431442"/>
        </patternFill>
      </fill>
      <border diagonalUp="0" diagonalDown="0" outline="0">
        <left style="thin">
          <color indexed="64"/>
        </left>
        <right style="thin">
          <color indexed="64"/>
        </right>
        <top/>
        <bottom/>
      </border>
    </dxf>
    <dxf>
      <numFmt numFmtId="0" formatCode="General"/>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indexed="64"/>
          <bgColor theme="7" tint="0.79998168889431442"/>
        </patternFill>
      </fill>
      <border diagonalUp="0" diagonalDown="0" outline="0">
        <left style="thin">
          <color indexed="64"/>
        </left>
        <right style="thin">
          <color indexed="64"/>
        </right>
        <top/>
        <bottom/>
      </border>
    </dxf>
    <dxf>
      <numFmt numFmtId="0" formatCode="General"/>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indexed="64"/>
          <bgColor theme="7" tint="0.79998168889431442"/>
        </patternFill>
      </fill>
      <border diagonalUp="0" diagonalDown="0" outline="0">
        <left style="thin">
          <color indexed="64"/>
        </left>
        <right style="thin">
          <color indexed="64"/>
        </right>
        <top/>
        <bottom/>
      </border>
    </dxf>
    <dxf>
      <numFmt numFmtId="0" formatCode="General"/>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0.0"/>
      <fill>
        <patternFill patternType="solid">
          <fgColor indexed="64"/>
          <bgColor theme="7" tint="0.79998168889431442"/>
        </patternFill>
      </fill>
      <border diagonalUp="0" diagonalDown="0" outline="0">
        <left style="thin">
          <color indexed="64"/>
        </left>
        <right style="thin">
          <color indexed="64"/>
        </right>
        <top/>
        <bottom/>
      </border>
    </dxf>
    <dxf>
      <numFmt numFmtId="0" formatCode="General"/>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0.0%"/>
      <fill>
        <patternFill patternType="solid">
          <fgColor indexed="64"/>
          <bgColor theme="7" tint="0.79998168889431442"/>
        </patternFill>
      </fill>
      <border diagonalUp="0" diagonalDown="0" outline="0">
        <left style="thin">
          <color indexed="64"/>
        </left>
        <right style="thin">
          <color indexed="64"/>
        </right>
        <top/>
        <bottom/>
      </border>
    </dxf>
    <dxf>
      <numFmt numFmtId="0" formatCode="General"/>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border diagonalUp="0" diagonalDown="0" outline="0">
        <left style="thin">
          <color indexed="64"/>
        </left>
        <right style="thin">
          <color indexed="64"/>
        </right>
        <top/>
        <bottom/>
      </border>
    </dxf>
    <dxf>
      <numFmt numFmtId="1" formatCode="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border diagonalUp="0" diagonalDown="0" outline="0">
        <left style="thin">
          <color indexed="64"/>
        </left>
        <right style="thin">
          <color indexed="64"/>
        </right>
        <top/>
        <bottom/>
      </border>
    </dxf>
    <dxf>
      <numFmt numFmtId="167" formatCode="#,##0\ [$€-C0A]"/>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border diagonalUp="0" diagonalDown="0" outline="0">
        <left style="thin">
          <color indexed="64"/>
        </left>
        <right style="thin">
          <color indexed="64"/>
        </right>
        <top/>
        <bottom/>
      </border>
    </dxf>
    <dxf>
      <numFmt numFmtId="167" formatCode="#,##0\ [$€-C0A]"/>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outline="0">
        <left style="thin">
          <color indexed="64"/>
        </left>
        <right style="thin">
          <color indexed="64"/>
        </right>
        <top/>
        <bottom/>
      </border>
    </dxf>
    <dxf>
      <numFmt numFmtId="167" formatCode="#,##0\ [$€-C0A]"/>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outline="0">
        <left style="thin">
          <color indexed="64"/>
        </left>
        <right style="thin">
          <color indexed="64"/>
        </right>
        <top/>
        <bottom/>
      </border>
    </dxf>
    <dxf>
      <numFmt numFmtId="167" formatCode="#,##0\ [$€-C0A]"/>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outline="0">
        <left style="thin">
          <color indexed="64"/>
        </left>
        <right style="thin">
          <color indexed="64"/>
        </right>
        <top/>
        <bottom/>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outline="0">
        <left style="medium">
          <color indexed="64"/>
        </left>
        <right style="thin">
          <color indexed="64"/>
        </right>
        <top/>
        <bottom/>
      </border>
    </dxf>
    <dxf>
      <fill>
        <patternFill patternType="solid">
          <fgColor indexed="64"/>
          <bgColor theme="7" tint="0.79998168889431442"/>
        </patternFill>
      </fill>
      <border diagonalUp="0" diagonalDown="0">
        <left style="medium">
          <color indexed="64"/>
        </left>
        <right style="thin">
          <color indexed="64"/>
        </right>
        <top style="thin">
          <color indexed="64"/>
        </top>
        <bottom style="thin">
          <color indexed="64"/>
        </bottom>
        <vertical/>
        <horizontal/>
      </border>
    </dxf>
    <dxf>
      <border outline="0">
        <top style="thin">
          <color indexed="64"/>
        </top>
        <bottom style="medium">
          <color indexed="64"/>
        </bottom>
      </border>
    </dxf>
    <dxf>
      <fill>
        <patternFill patternType="solid">
          <fgColor indexed="64"/>
          <bgColor theme="7" tint="0.79998168889431442"/>
        </patternFill>
      </fill>
    </dxf>
    <dxf>
      <border outline="0">
        <bottom style="thin">
          <color indexed="64"/>
        </bottom>
      </border>
    </dxf>
    <dxf>
      <font>
        <b val="0"/>
        <i val="0"/>
        <strike val="0"/>
        <condense val="0"/>
        <extend val="0"/>
        <outline val="0"/>
        <shadow val="0"/>
        <u val="none"/>
        <vertAlign val="baseline"/>
        <sz val="11"/>
        <color theme="0" tint="-4.9989318521683403E-2"/>
        <name val="Calibri"/>
        <family val="2"/>
        <scheme val="minor"/>
      </font>
      <fill>
        <patternFill patternType="solid">
          <fgColor indexed="64"/>
          <bgColor theme="4"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name val="Abadi Extra Light"/>
        <family val="2"/>
        <scheme val="none"/>
      </font>
    </dxf>
    <dxf>
      <border>
        <bottom style="hair">
          <color auto="1"/>
        </bottom>
      </border>
    </dxf>
    <dxf>
      <border diagonalUp="0" diagonalDown="0">
        <left/>
        <right/>
        <top/>
        <bottom/>
        <vertical/>
        <horizontal/>
      </border>
    </dxf>
  </dxfs>
  <tableStyles count="2" defaultTableStyle="TableStyleMedium2" defaultPivotStyle="PivotStyleLight16">
    <tableStyle name="Estilo 33" pivot="0" table="0" count="5" xr9:uid="{009FA812-E9CB-46AC-8F79-FB0344D0C596}">
      <tableStyleElement type="wholeTable" dxfId="44"/>
      <tableStyleElement type="headerRow" dxfId="43"/>
    </tableStyle>
    <tableStyle name="Estilo de segmentación de datos 1" pivot="0" table="0" count="1" xr9:uid="{1D54E4A6-60C4-4154-A4F2-E17CF5E97F74}">
      <tableStyleElement type="headerRow" dxfId="42"/>
    </tableStyle>
  </tableStyles>
  <colors>
    <mruColors>
      <color rgb="FFA5A5A5"/>
    </mruColors>
  </colors>
  <extLst>
    <ext xmlns:x14="http://schemas.microsoft.com/office/spreadsheetml/2009/9/main" uri="{46F421CA-312F-682f-3DD2-61675219B42D}">
      <x14:dxfs count="3">
        <dxf>
          <font>
            <b val="0"/>
            <i val="0"/>
            <sz val="11"/>
          </font>
          <fill>
            <patternFill>
              <bgColor theme="2"/>
            </patternFill>
          </fill>
          <border>
            <left style="thin">
              <color auto="1"/>
            </left>
            <right style="thin">
              <color auto="1"/>
            </right>
            <top style="thin">
              <color auto="1"/>
            </top>
            <bottom style="thin">
              <color auto="1"/>
            </bottom>
          </border>
        </dxf>
        <dxf>
          <font>
            <b/>
            <i val="0"/>
            <color theme="0"/>
            <name val="Segoe UI"/>
            <family val="2"/>
            <scheme val="none"/>
          </font>
          <fill>
            <patternFill patternType="solid">
              <fgColor auto="1"/>
              <bgColor theme="4" tint="-0.499984740745262"/>
            </patternFill>
          </fill>
          <border>
            <left style="thin">
              <color auto="1"/>
            </left>
            <right style="thin">
              <color auto="1"/>
            </right>
            <top style="thin">
              <color auto="1"/>
            </top>
            <bottom style="thin">
              <color auto="1"/>
            </bottom>
          </border>
        </dxf>
        <dxf>
          <font>
            <b val="0"/>
            <i val="0"/>
            <sz val="10"/>
            <color theme="1" tint="0.499984740745262"/>
          </font>
          <fill>
            <patternFill>
              <bgColor theme="0"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Estilo 33">
          <x14:slicerStyleElements>
            <x14:slicerStyleElement type="unselectedItemWithData" dxfId="2"/>
            <x14:slicerStyleElement type="selectedItemWithData" dxfId="1"/>
            <x14:slicerStyleElement type="selectedItemWithNoData" dxfId="0"/>
          </x14:slicerStyleElements>
        </x14:slicerStyle>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s-419" sz="1600" b="1" i="0" u="none" strike="noStrike" kern="1200" cap="all" spc="0" normalizeH="0" baseline="0">
                <a:solidFill>
                  <a:schemeClr val="bg1">
                    <a:lumMod val="50000"/>
                  </a:schemeClr>
                </a:solidFill>
                <a:latin typeface="Abadi Extra Light" panose="020B0204020104020204" pitchFamily="34" charset="0"/>
                <a:ea typeface="+mn-ea"/>
                <a:cs typeface="+mn-cs"/>
              </a:defRPr>
            </a:pPr>
            <a:r>
              <a:rPr lang="es-419" sz="1600" b="1" i="0" u="none" strike="noStrike" kern="1200" spc="0" baseline="0">
                <a:solidFill>
                  <a:schemeClr val="bg1">
                    <a:lumMod val="50000"/>
                  </a:schemeClr>
                </a:solidFill>
                <a:latin typeface="Abadi Extra Light" panose="020B0204020104020204" pitchFamily="34" charset="0"/>
                <a:ea typeface="+mn-ea"/>
                <a:cs typeface="+mn-cs"/>
              </a:rPr>
              <a:t>escenarios vs BL_actual</a:t>
            </a:r>
          </a:p>
        </c:rich>
      </c:tx>
      <c:layout>
        <c:manualLayout>
          <c:xMode val="edge"/>
          <c:yMode val="edge"/>
          <c:x val="0.12387870521876229"/>
          <c:y val="2.724300568005943E-2"/>
        </c:manualLayout>
      </c:layout>
      <c:overlay val="0"/>
      <c:spPr>
        <a:noFill/>
        <a:ln>
          <a:noFill/>
        </a:ln>
        <a:effectLst/>
      </c:spPr>
      <c:txPr>
        <a:bodyPr rot="0" spcFirstLastPara="1" vertOverflow="ellipsis" vert="horz" wrap="square" anchor="ctr" anchorCtr="1"/>
        <a:lstStyle/>
        <a:p>
          <a:pPr algn="ctr" rtl="0">
            <a:defRPr lang="es-419" sz="1600" b="1" i="0" u="none" strike="noStrike" kern="1200" cap="all" spc="0" normalizeH="0" baseline="0">
              <a:solidFill>
                <a:schemeClr val="bg1">
                  <a:lumMod val="50000"/>
                </a:schemeClr>
              </a:solidFill>
              <a:latin typeface="Abadi Extra Light" panose="020B0204020104020204" pitchFamily="34" charset="0"/>
              <a:ea typeface="+mn-ea"/>
              <a:cs typeface="+mn-cs"/>
            </a:defRPr>
          </a:pPr>
          <a:endParaRPr lang="es-419"/>
        </a:p>
      </c:txPr>
    </c:title>
    <c:autoTitleDeleted val="0"/>
    <c:plotArea>
      <c:layout/>
      <c:lineChart>
        <c:grouping val="standard"/>
        <c:varyColors val="0"/>
        <c:ser>
          <c:idx val="0"/>
          <c:order val="0"/>
          <c:tx>
            <c:strRef>
              <c:f>Resumen!$C$40</c:f>
              <c:strCache>
                <c:ptCount val="1"/>
                <c:pt idx="0">
                  <c:v>Escenario_Normal</c:v>
                </c:pt>
              </c:strCache>
            </c:strRef>
          </c:tx>
          <c:spPr>
            <a:ln w="22225" cap="rnd">
              <a:solidFill>
                <a:schemeClr val="accent5">
                  <a:shade val="58000"/>
                </a:schemeClr>
              </a:solidFill>
              <a:round/>
            </a:ln>
            <a:effectLst/>
          </c:spPr>
          <c:marker>
            <c:symbol val="diamond"/>
            <c:size val="6"/>
            <c:spPr>
              <a:solidFill>
                <a:schemeClr val="accent5">
                  <a:shade val="58000"/>
                </a:schemeClr>
              </a:solidFill>
              <a:ln w="9525">
                <a:solidFill>
                  <a:schemeClr val="accent5">
                    <a:shade val="58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s-419"/>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Resumen!$E$38:$G$38</c:f>
              <c:strCache>
                <c:ptCount val="3"/>
                <c:pt idx="0">
                  <c:v>año1</c:v>
                </c:pt>
                <c:pt idx="1">
                  <c:v>año2</c:v>
                </c:pt>
                <c:pt idx="2">
                  <c:v>año3</c:v>
                </c:pt>
              </c:strCache>
            </c:strRef>
          </c:cat>
          <c:val>
            <c:numRef>
              <c:f>Resumen!$E$40:$G$40</c:f>
              <c:numCache>
                <c:formatCode>#,##0\ [$€-C0A]</c:formatCode>
                <c:ptCount val="3"/>
                <c:pt idx="0">
                  <c:v>1633500</c:v>
                </c:pt>
                <c:pt idx="1">
                  <c:v>1675500</c:v>
                </c:pt>
                <c:pt idx="2">
                  <c:v>1675500</c:v>
                </c:pt>
              </c:numCache>
            </c:numRef>
          </c:val>
          <c:smooth val="0"/>
          <c:extLst>
            <c:ext xmlns:c16="http://schemas.microsoft.com/office/drawing/2014/chart" uri="{C3380CC4-5D6E-409C-BE32-E72D297353CC}">
              <c16:uniqueId val="{00000000-F920-455A-BA96-5BD5ADB1E878}"/>
            </c:ext>
          </c:extLst>
        </c:ser>
        <c:ser>
          <c:idx val="1"/>
          <c:order val="1"/>
          <c:tx>
            <c:strRef>
              <c:f>Resumen!$C$41</c:f>
              <c:strCache>
                <c:ptCount val="1"/>
                <c:pt idx="0">
                  <c:v>Escenario_Optimista</c:v>
                </c:pt>
              </c:strCache>
            </c:strRef>
          </c:tx>
          <c:spPr>
            <a:ln w="22225" cap="rnd">
              <a:solidFill>
                <a:schemeClr val="accent5">
                  <a:shade val="86000"/>
                </a:schemeClr>
              </a:solidFill>
              <a:round/>
            </a:ln>
            <a:effectLst/>
          </c:spPr>
          <c:marker>
            <c:symbol val="square"/>
            <c:size val="6"/>
            <c:spPr>
              <a:solidFill>
                <a:schemeClr val="accent5">
                  <a:shade val="86000"/>
                </a:schemeClr>
              </a:solidFill>
              <a:ln w="9525">
                <a:solidFill>
                  <a:schemeClr val="accent5">
                    <a:shade val="8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s-419"/>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Resumen!$E$38:$G$38</c:f>
              <c:strCache>
                <c:ptCount val="3"/>
                <c:pt idx="0">
                  <c:v>año1</c:v>
                </c:pt>
                <c:pt idx="1">
                  <c:v>año2</c:v>
                </c:pt>
                <c:pt idx="2">
                  <c:v>año3</c:v>
                </c:pt>
              </c:strCache>
            </c:strRef>
          </c:cat>
          <c:val>
            <c:numRef>
              <c:f>Resumen!$E$41:$G$41</c:f>
              <c:numCache>
                <c:formatCode>#,##0\ [$€-C0A]</c:formatCode>
                <c:ptCount val="3"/>
                <c:pt idx="0">
                  <c:v>1674000</c:v>
                </c:pt>
                <c:pt idx="1">
                  <c:v>1716000</c:v>
                </c:pt>
                <c:pt idx="2">
                  <c:v>1716000</c:v>
                </c:pt>
              </c:numCache>
            </c:numRef>
          </c:val>
          <c:smooth val="0"/>
          <c:extLst>
            <c:ext xmlns:c16="http://schemas.microsoft.com/office/drawing/2014/chart" uri="{C3380CC4-5D6E-409C-BE32-E72D297353CC}">
              <c16:uniqueId val="{00000001-F920-455A-BA96-5BD5ADB1E878}"/>
            </c:ext>
          </c:extLst>
        </c:ser>
        <c:ser>
          <c:idx val="2"/>
          <c:order val="2"/>
          <c:tx>
            <c:strRef>
              <c:f>Resumen!$C$42</c:f>
              <c:strCache>
                <c:ptCount val="1"/>
                <c:pt idx="0">
                  <c:v>Escenario_Pesimista</c:v>
                </c:pt>
              </c:strCache>
            </c:strRef>
          </c:tx>
          <c:spPr>
            <a:ln w="22225" cap="rnd">
              <a:solidFill>
                <a:schemeClr val="accent5">
                  <a:tint val="86000"/>
                </a:schemeClr>
              </a:solidFill>
              <a:round/>
            </a:ln>
            <a:effectLst/>
          </c:spPr>
          <c:marker>
            <c:symbol val="triangle"/>
            <c:size val="6"/>
            <c:spPr>
              <a:solidFill>
                <a:schemeClr val="accent5">
                  <a:tint val="86000"/>
                </a:schemeClr>
              </a:solidFill>
              <a:ln w="9525">
                <a:solidFill>
                  <a:schemeClr val="accent5">
                    <a:tint val="8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s-419"/>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Resumen!$E$38:$G$38</c:f>
              <c:strCache>
                <c:ptCount val="3"/>
                <c:pt idx="0">
                  <c:v>año1</c:v>
                </c:pt>
                <c:pt idx="1">
                  <c:v>año2</c:v>
                </c:pt>
                <c:pt idx="2">
                  <c:v>año3</c:v>
                </c:pt>
              </c:strCache>
            </c:strRef>
          </c:cat>
          <c:val>
            <c:numRef>
              <c:f>Resumen!$E$42:$G$42</c:f>
              <c:numCache>
                <c:formatCode>#,##0\ [$€-C0A]</c:formatCode>
                <c:ptCount val="3"/>
                <c:pt idx="0">
                  <c:v>1581750</c:v>
                </c:pt>
                <c:pt idx="1">
                  <c:v>1623750</c:v>
                </c:pt>
                <c:pt idx="2">
                  <c:v>1623750</c:v>
                </c:pt>
              </c:numCache>
            </c:numRef>
          </c:val>
          <c:smooth val="0"/>
          <c:extLst>
            <c:ext xmlns:c16="http://schemas.microsoft.com/office/drawing/2014/chart" uri="{C3380CC4-5D6E-409C-BE32-E72D297353CC}">
              <c16:uniqueId val="{00000002-F920-455A-BA96-5BD5ADB1E878}"/>
            </c:ext>
          </c:extLst>
        </c:ser>
        <c:ser>
          <c:idx val="3"/>
          <c:order val="3"/>
          <c:tx>
            <c:strRef>
              <c:f>Resumen!$C$61</c:f>
              <c:strCache>
                <c:ptCount val="1"/>
                <c:pt idx="0">
                  <c:v>BaseLine_actual</c:v>
                </c:pt>
              </c:strCache>
            </c:strRef>
          </c:tx>
          <c:spPr>
            <a:ln w="22225" cap="rnd">
              <a:solidFill>
                <a:schemeClr val="accent5">
                  <a:tint val="58000"/>
                </a:schemeClr>
              </a:solidFill>
              <a:round/>
            </a:ln>
            <a:effectLst/>
          </c:spPr>
          <c:marker>
            <c:symbol val="x"/>
            <c:size val="6"/>
            <c:spPr>
              <a:noFill/>
              <a:ln w="9525">
                <a:solidFill>
                  <a:schemeClr val="accent5">
                    <a:tint val="58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s-419"/>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Resumen!$E$38:$G$38</c:f>
              <c:strCache>
                <c:ptCount val="3"/>
                <c:pt idx="0">
                  <c:v>año1</c:v>
                </c:pt>
                <c:pt idx="1">
                  <c:v>año2</c:v>
                </c:pt>
                <c:pt idx="2">
                  <c:v>año3</c:v>
                </c:pt>
              </c:strCache>
            </c:strRef>
          </c:cat>
          <c:val>
            <c:numRef>
              <c:f>Resumen!$E$61:$G$61</c:f>
              <c:numCache>
                <c:formatCode>#,##0\ [$€-C0A]</c:formatCode>
                <c:ptCount val="3"/>
                <c:pt idx="0">
                  <c:v>1500000</c:v>
                </c:pt>
                <c:pt idx="1">
                  <c:v>1500000</c:v>
                </c:pt>
                <c:pt idx="2">
                  <c:v>1500000</c:v>
                </c:pt>
              </c:numCache>
            </c:numRef>
          </c:val>
          <c:smooth val="0"/>
          <c:extLst>
            <c:ext xmlns:c16="http://schemas.microsoft.com/office/drawing/2014/chart" uri="{C3380CC4-5D6E-409C-BE32-E72D297353CC}">
              <c16:uniqueId val="{00000005-F920-455A-BA96-5BD5ADB1E878}"/>
            </c:ext>
          </c:extLst>
        </c:ser>
        <c:dLbls>
          <c:dLblPos val="t"/>
          <c:showLegendKey val="0"/>
          <c:showVal val="1"/>
          <c:showCatName val="0"/>
          <c:showSerName val="0"/>
          <c:showPercent val="0"/>
          <c:showBubbleSize val="0"/>
        </c:dLbls>
        <c:marker val="1"/>
        <c:smooth val="0"/>
        <c:axId val="1340719136"/>
        <c:axId val="434191600"/>
      </c:lineChart>
      <c:catAx>
        <c:axId val="134071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419"/>
          </a:p>
        </c:txPr>
        <c:crossAx val="434191600"/>
        <c:crosses val="autoZero"/>
        <c:auto val="1"/>
        <c:lblAlgn val="ctr"/>
        <c:lblOffset val="100"/>
        <c:noMultiLvlLbl val="0"/>
      </c:catAx>
      <c:valAx>
        <c:axId val="434191600"/>
        <c:scaling>
          <c:orientation val="minMax"/>
          <c:min val="1450000"/>
        </c:scaling>
        <c:delete val="1"/>
        <c:axPos val="l"/>
        <c:numFmt formatCode="#,##0\ [$€-C0A]" sourceLinked="1"/>
        <c:majorTickMark val="none"/>
        <c:minorTickMark val="none"/>
        <c:tickLblPos val="nextTo"/>
        <c:crossAx val="134071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10800000" algn="r" rotWithShape="0">
        <a:prstClr val="black">
          <a:alpha val="40000"/>
        </a:prstClr>
      </a:outerShdw>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t" anchorCtr="0"/>
          <a:lstStyle/>
          <a:p>
            <a:pPr>
              <a:defRPr sz="2000" b="0" i="0" u="none" strike="noStrike" kern="1200" spc="0" baseline="0">
                <a:solidFill>
                  <a:schemeClr val="bg1">
                    <a:lumMod val="50000"/>
                  </a:schemeClr>
                </a:solidFill>
                <a:latin typeface="Abadi Extra Light" panose="020B0204020104020204" pitchFamily="34" charset="0"/>
                <a:ea typeface="+mn-ea"/>
                <a:cs typeface="+mn-cs"/>
              </a:defRPr>
            </a:pPr>
            <a:r>
              <a:rPr lang="es-419" sz="2000" b="1" i="0" u="none">
                <a:solidFill>
                  <a:schemeClr val="bg1">
                    <a:lumMod val="50000"/>
                  </a:schemeClr>
                </a:solidFill>
                <a:latin typeface="Abadi Extra Light" panose="020B0204020104020204" pitchFamily="34" charset="0"/>
              </a:rPr>
              <a:t>ROI</a:t>
            </a:r>
            <a:r>
              <a:rPr lang="es-419" sz="2000" b="0" i="0" u="none" baseline="0">
                <a:solidFill>
                  <a:schemeClr val="bg1">
                    <a:lumMod val="50000"/>
                  </a:schemeClr>
                </a:solidFill>
                <a:latin typeface="Abadi Extra Light" panose="020B0204020104020204" pitchFamily="34" charset="0"/>
              </a:rPr>
              <a:t> proyectado por año.</a:t>
            </a:r>
            <a:endParaRPr lang="es-419" sz="2000" b="0" i="0" u="none">
              <a:solidFill>
                <a:schemeClr val="bg1">
                  <a:lumMod val="50000"/>
                </a:schemeClr>
              </a:solidFill>
              <a:latin typeface="Abadi Extra Light" panose="020B0204020104020204" pitchFamily="34" charset="0"/>
            </a:endParaRPr>
          </a:p>
        </c:rich>
      </c:tx>
      <c:layout>
        <c:manualLayout>
          <c:xMode val="edge"/>
          <c:yMode val="edge"/>
          <c:x val="7.0995849888375095E-2"/>
          <c:y val="3.76806572594683E-2"/>
        </c:manualLayout>
      </c:layout>
      <c:overlay val="0"/>
      <c:spPr>
        <a:noFill/>
        <a:ln>
          <a:noFill/>
        </a:ln>
        <a:effectLst/>
      </c:spPr>
      <c:txPr>
        <a:bodyPr rot="0" spcFirstLastPara="1" vertOverflow="ellipsis" vert="horz" wrap="square" anchor="t" anchorCtr="0"/>
        <a:lstStyle/>
        <a:p>
          <a:pPr>
            <a:defRPr sz="2000" b="0" i="0" u="none" strike="noStrike" kern="1200" spc="0" baseline="0">
              <a:solidFill>
                <a:schemeClr val="bg1">
                  <a:lumMod val="50000"/>
                </a:schemeClr>
              </a:solidFill>
              <a:latin typeface="Abadi Extra Light" panose="020B0204020104020204" pitchFamily="34" charset="0"/>
              <a:ea typeface="+mn-ea"/>
              <a:cs typeface="+mn-cs"/>
            </a:defRPr>
          </a:pPr>
          <a:endParaRPr lang="es-419"/>
        </a:p>
      </c:txPr>
    </c:title>
    <c:autoTitleDeleted val="0"/>
    <c:plotArea>
      <c:layout>
        <c:manualLayout>
          <c:layoutTarget val="inner"/>
          <c:xMode val="edge"/>
          <c:yMode val="edge"/>
          <c:x val="1.9255455712451863E-2"/>
          <c:y val="0.11305515750493665"/>
          <c:w val="0.95293110825845095"/>
          <c:h val="0.74287546842760976"/>
        </c:manualLayout>
      </c:layout>
      <c:barChart>
        <c:barDir val="col"/>
        <c:grouping val="clustered"/>
        <c:varyColors val="0"/>
        <c:ser>
          <c:idx val="0"/>
          <c:order val="0"/>
          <c:tx>
            <c:strRef>
              <c:f>Resumen!$E$38</c:f>
              <c:strCache>
                <c:ptCount val="1"/>
                <c:pt idx="0">
                  <c:v>año1</c:v>
                </c:pt>
              </c:strCache>
            </c:strRef>
          </c:tx>
          <c:spPr>
            <a:solidFill>
              <a:schemeClr val="accent5">
                <a:shade val="58000"/>
              </a:schemeClr>
            </a:solidFill>
            <a:ln>
              <a:noFill/>
            </a:ln>
            <a:effectLst/>
          </c:spPr>
          <c:invertIfNegative val="0"/>
          <c:dPt>
            <c:idx val="0"/>
            <c:invertIfNegative val="0"/>
            <c:bubble3D val="0"/>
            <c:spPr>
              <a:solidFill>
                <a:schemeClr val="accent5">
                  <a:shade val="58000"/>
                </a:schemeClr>
              </a:solidFill>
              <a:ln>
                <a:noFill/>
              </a:ln>
              <a:effectLst/>
            </c:spPr>
            <c:extLst>
              <c:ext xmlns:c16="http://schemas.microsoft.com/office/drawing/2014/chart" uri="{C3380CC4-5D6E-409C-BE32-E72D297353CC}">
                <c16:uniqueId val="{00000001-C19A-42F7-B984-9FCDB1A147F5}"/>
              </c:ext>
            </c:extLst>
          </c:dPt>
          <c:dPt>
            <c:idx val="2"/>
            <c:invertIfNegative val="0"/>
            <c:bubble3D val="0"/>
            <c:extLst>
              <c:ext xmlns:c16="http://schemas.microsoft.com/office/drawing/2014/chart" uri="{C3380CC4-5D6E-409C-BE32-E72D297353CC}">
                <c16:uniqueId val="{00000001-9096-4D75-80D2-9B69AC9BDB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Resumen!$C$52:$C$54</c:f>
              <c:strCache>
                <c:ptCount val="3"/>
                <c:pt idx="0">
                  <c:v>Escenario_Normal</c:v>
                </c:pt>
                <c:pt idx="1">
                  <c:v>Escenario_Optimista</c:v>
                </c:pt>
                <c:pt idx="2">
                  <c:v>Escenario_Pesimista</c:v>
                </c:pt>
              </c:strCache>
            </c:strRef>
          </c:cat>
          <c:val>
            <c:numRef>
              <c:f>Resumen!$E$52:$E$54</c:f>
              <c:numCache>
                <c:formatCode>0.0</c:formatCode>
                <c:ptCount val="3"/>
                <c:pt idx="0">
                  <c:v>1.1710526315789473</c:v>
                </c:pt>
                <c:pt idx="1">
                  <c:v>1.5263157894736843</c:v>
                </c:pt>
                <c:pt idx="2">
                  <c:v>0.71710526315789469</c:v>
                </c:pt>
              </c:numCache>
            </c:numRef>
          </c:val>
          <c:extLst>
            <c:ext xmlns:c16="http://schemas.microsoft.com/office/drawing/2014/chart" uri="{C3380CC4-5D6E-409C-BE32-E72D297353CC}">
              <c16:uniqueId val="{00000000-1C72-4223-B4A4-5712B5BCCA23}"/>
            </c:ext>
          </c:extLst>
        </c:ser>
        <c:ser>
          <c:idx val="1"/>
          <c:order val="1"/>
          <c:tx>
            <c:strRef>
              <c:f>Resumen!$F$38</c:f>
              <c:strCache>
                <c:ptCount val="1"/>
                <c:pt idx="0">
                  <c:v>año2</c:v>
                </c:pt>
              </c:strCache>
            </c:strRef>
          </c:tx>
          <c:spPr>
            <a:solidFill>
              <a:schemeClr val="accent5">
                <a:shade val="86000"/>
              </a:schemeClr>
            </a:solidFill>
            <a:ln>
              <a:noFill/>
            </a:ln>
            <a:effectLst/>
          </c:spPr>
          <c:invertIfNegative val="0"/>
          <c:dPt>
            <c:idx val="0"/>
            <c:invertIfNegative val="0"/>
            <c:bubble3D val="0"/>
            <c:spPr>
              <a:solidFill>
                <a:schemeClr val="accent5">
                  <a:shade val="86000"/>
                </a:schemeClr>
              </a:solidFill>
              <a:ln>
                <a:noFill/>
              </a:ln>
              <a:effectLst/>
            </c:spPr>
            <c:extLst>
              <c:ext xmlns:c16="http://schemas.microsoft.com/office/drawing/2014/chart" uri="{C3380CC4-5D6E-409C-BE32-E72D297353CC}">
                <c16:uniqueId val="{00000003-C19A-42F7-B984-9FCDB1A147F5}"/>
              </c:ext>
            </c:extLst>
          </c:dPt>
          <c:dPt>
            <c:idx val="2"/>
            <c:invertIfNegative val="0"/>
            <c:bubble3D val="0"/>
            <c:extLst>
              <c:ext xmlns:c16="http://schemas.microsoft.com/office/drawing/2014/chart" uri="{C3380CC4-5D6E-409C-BE32-E72D297353CC}">
                <c16:uniqueId val="{00000003-9096-4D75-80D2-9B69AC9BDB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Resumen!$C$52:$C$54</c:f>
              <c:strCache>
                <c:ptCount val="3"/>
                <c:pt idx="0">
                  <c:v>Escenario_Normal</c:v>
                </c:pt>
                <c:pt idx="1">
                  <c:v>Escenario_Optimista</c:v>
                </c:pt>
                <c:pt idx="2">
                  <c:v>Escenario_Pesimista</c:v>
                </c:pt>
              </c:strCache>
            </c:strRef>
          </c:cat>
          <c:val>
            <c:numRef>
              <c:f>Resumen!$F$52:$F$54</c:f>
              <c:numCache>
                <c:formatCode>0.0</c:formatCode>
                <c:ptCount val="3"/>
                <c:pt idx="0">
                  <c:v>2.4375</c:v>
                </c:pt>
                <c:pt idx="1">
                  <c:v>3</c:v>
                </c:pt>
                <c:pt idx="2">
                  <c:v>1.71875</c:v>
                </c:pt>
              </c:numCache>
            </c:numRef>
          </c:val>
          <c:extLst>
            <c:ext xmlns:c16="http://schemas.microsoft.com/office/drawing/2014/chart" uri="{C3380CC4-5D6E-409C-BE32-E72D297353CC}">
              <c16:uniqueId val="{00000001-1C72-4223-B4A4-5712B5BCCA23}"/>
            </c:ext>
          </c:extLst>
        </c:ser>
        <c:ser>
          <c:idx val="2"/>
          <c:order val="2"/>
          <c:tx>
            <c:strRef>
              <c:f>Resumen!$G$38</c:f>
              <c:strCache>
                <c:ptCount val="1"/>
                <c:pt idx="0">
                  <c:v>año3</c:v>
                </c:pt>
              </c:strCache>
            </c:strRef>
          </c:tx>
          <c:spPr>
            <a:solidFill>
              <a:schemeClr val="accent5">
                <a:tint val="86000"/>
              </a:schemeClr>
            </a:solidFill>
            <a:ln>
              <a:noFill/>
            </a:ln>
            <a:effectLst/>
          </c:spPr>
          <c:invertIfNegative val="0"/>
          <c:dPt>
            <c:idx val="0"/>
            <c:invertIfNegative val="0"/>
            <c:bubble3D val="0"/>
            <c:spPr>
              <a:solidFill>
                <a:schemeClr val="accent5">
                  <a:tint val="86000"/>
                </a:schemeClr>
              </a:solidFill>
              <a:ln>
                <a:noFill/>
              </a:ln>
              <a:effectLst/>
            </c:spPr>
            <c:extLst>
              <c:ext xmlns:c16="http://schemas.microsoft.com/office/drawing/2014/chart" uri="{C3380CC4-5D6E-409C-BE32-E72D297353CC}">
                <c16:uniqueId val="{00000005-C19A-42F7-B984-9FCDB1A147F5}"/>
              </c:ext>
            </c:extLst>
          </c:dPt>
          <c:dPt>
            <c:idx val="2"/>
            <c:invertIfNegative val="0"/>
            <c:bubble3D val="0"/>
            <c:extLst>
              <c:ext xmlns:c16="http://schemas.microsoft.com/office/drawing/2014/chart" uri="{C3380CC4-5D6E-409C-BE32-E72D297353CC}">
                <c16:uniqueId val="{00000005-9096-4D75-80D2-9B69AC9BDB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Resumen!$C$52:$C$54</c:f>
              <c:strCache>
                <c:ptCount val="3"/>
                <c:pt idx="0">
                  <c:v>Escenario_Normal</c:v>
                </c:pt>
                <c:pt idx="1">
                  <c:v>Escenario_Optimista</c:v>
                </c:pt>
                <c:pt idx="2">
                  <c:v>Escenario_Pesimista</c:v>
                </c:pt>
              </c:strCache>
            </c:strRef>
          </c:cat>
          <c:val>
            <c:numRef>
              <c:f>Resumen!$G$52:$G$54</c:f>
              <c:numCache>
                <c:formatCode>0.0</c:formatCode>
                <c:ptCount val="3"/>
                <c:pt idx="0">
                  <c:v>2.4375</c:v>
                </c:pt>
                <c:pt idx="1">
                  <c:v>3</c:v>
                </c:pt>
                <c:pt idx="2">
                  <c:v>1.71875</c:v>
                </c:pt>
              </c:numCache>
            </c:numRef>
          </c:val>
          <c:extLst>
            <c:ext xmlns:c16="http://schemas.microsoft.com/office/drawing/2014/chart" uri="{C3380CC4-5D6E-409C-BE32-E72D297353CC}">
              <c16:uniqueId val="{00000002-1C72-4223-B4A4-5712B5BCCA23}"/>
            </c:ext>
          </c:extLst>
        </c:ser>
        <c:ser>
          <c:idx val="3"/>
          <c:order val="3"/>
          <c:tx>
            <c:strRef>
              <c:f>Resumen!$H$38</c:f>
              <c:strCache>
                <c:ptCount val="1"/>
                <c:pt idx="0">
                  <c:v>Total 3 Años</c:v>
                </c:pt>
              </c:strCache>
            </c:strRef>
          </c:tx>
          <c:spPr>
            <a:solidFill>
              <a:schemeClr val="accent5">
                <a:tint val="58000"/>
              </a:schemeClr>
            </a:solidFill>
            <a:ln>
              <a:noFill/>
            </a:ln>
            <a:effectLst/>
          </c:spPr>
          <c:invertIfNegative val="0"/>
          <c:dPt>
            <c:idx val="0"/>
            <c:invertIfNegative val="0"/>
            <c:bubble3D val="0"/>
            <c:spPr>
              <a:solidFill>
                <a:schemeClr val="accent5">
                  <a:tint val="58000"/>
                </a:schemeClr>
              </a:solidFill>
              <a:ln>
                <a:noFill/>
              </a:ln>
              <a:effectLst/>
            </c:spPr>
            <c:extLst>
              <c:ext xmlns:c16="http://schemas.microsoft.com/office/drawing/2014/chart" uri="{C3380CC4-5D6E-409C-BE32-E72D297353CC}">
                <c16:uniqueId val="{00000005-1C72-4223-B4A4-5712B5BCCA23}"/>
              </c:ext>
            </c:extLst>
          </c:dPt>
          <c:dPt>
            <c:idx val="2"/>
            <c:invertIfNegative val="0"/>
            <c:bubble3D val="0"/>
            <c:extLst>
              <c:ext xmlns:c16="http://schemas.microsoft.com/office/drawing/2014/chart" uri="{C3380CC4-5D6E-409C-BE32-E72D297353CC}">
                <c16:uniqueId val="{00000007-9096-4D75-80D2-9B69AC9BDB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Resumen!$C$52:$C$54</c:f>
              <c:strCache>
                <c:ptCount val="3"/>
                <c:pt idx="0">
                  <c:v>Escenario_Normal</c:v>
                </c:pt>
                <c:pt idx="1">
                  <c:v>Escenario_Optimista</c:v>
                </c:pt>
                <c:pt idx="2">
                  <c:v>Escenario_Pesimista</c:v>
                </c:pt>
              </c:strCache>
            </c:strRef>
          </c:cat>
          <c:val>
            <c:numRef>
              <c:f>Resumen!$H$52:$H$54</c:f>
              <c:numCache>
                <c:formatCode>0.0</c:formatCode>
                <c:ptCount val="3"/>
                <c:pt idx="0">
                  <c:v>6.0460526315789469</c:v>
                </c:pt>
                <c:pt idx="1">
                  <c:v>7.5263157894736841</c:v>
                </c:pt>
                <c:pt idx="2">
                  <c:v>4.1546052631578947</c:v>
                </c:pt>
              </c:numCache>
            </c:numRef>
          </c:val>
          <c:extLst>
            <c:ext xmlns:c16="http://schemas.microsoft.com/office/drawing/2014/chart" uri="{C3380CC4-5D6E-409C-BE32-E72D297353CC}">
              <c16:uniqueId val="{00000003-1C72-4223-B4A4-5712B5BCCA23}"/>
            </c:ext>
          </c:extLst>
        </c:ser>
        <c:dLbls>
          <c:dLblPos val="outEnd"/>
          <c:showLegendKey val="0"/>
          <c:showVal val="1"/>
          <c:showCatName val="0"/>
          <c:showSerName val="0"/>
          <c:showPercent val="0"/>
          <c:showBubbleSize val="0"/>
        </c:dLbls>
        <c:gapWidth val="219"/>
        <c:overlap val="-27"/>
        <c:axId val="1180644272"/>
        <c:axId val="1180644688"/>
      </c:barChart>
      <c:catAx>
        <c:axId val="1180644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180644688"/>
        <c:crosses val="autoZero"/>
        <c:auto val="0"/>
        <c:lblAlgn val="ctr"/>
        <c:lblOffset val="100"/>
        <c:noMultiLvlLbl val="0"/>
      </c:catAx>
      <c:valAx>
        <c:axId val="1180644688"/>
        <c:scaling>
          <c:orientation val="minMax"/>
        </c:scaling>
        <c:delete val="1"/>
        <c:axPos val="l"/>
        <c:numFmt formatCode="0.0" sourceLinked="1"/>
        <c:majorTickMark val="out"/>
        <c:minorTickMark val="none"/>
        <c:tickLblPos val="nextTo"/>
        <c:crossAx val="118064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www.linkedin.com/in/juan-pierre"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xdr:col>
      <xdr:colOff>106680</xdr:colOff>
      <xdr:row>35</xdr:row>
      <xdr:rowOff>2788074</xdr:rowOff>
    </xdr:from>
    <xdr:to>
      <xdr:col>19</xdr:col>
      <xdr:colOff>260772</xdr:colOff>
      <xdr:row>85</xdr:row>
      <xdr:rowOff>131021</xdr:rowOff>
    </xdr:to>
    <xdr:sp macro="" textlink="">
      <xdr:nvSpPr>
        <xdr:cNvPr id="80" name="Rectángulo 79">
          <a:extLst>
            <a:ext uri="{FF2B5EF4-FFF2-40B4-BE49-F238E27FC236}">
              <a16:creationId xmlns:a16="http://schemas.microsoft.com/office/drawing/2014/main" id="{75EA9D17-1331-4DD3-BE86-D1F82C8E7911}"/>
            </a:ext>
          </a:extLst>
        </xdr:cNvPr>
        <xdr:cNvSpPr/>
      </xdr:nvSpPr>
      <xdr:spPr>
        <a:xfrm>
          <a:off x="167640" y="11017674"/>
          <a:ext cx="18823092" cy="9717827"/>
        </a:xfrm>
        <a:prstGeom prst="rect">
          <a:avLst/>
        </a:prstGeom>
        <a:solidFill>
          <a:schemeClr val="bg1"/>
        </a:solidFill>
        <a:ln>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419" sz="1100"/>
        </a:p>
      </xdr:txBody>
    </xdr:sp>
    <xdr:clientData/>
  </xdr:twoCellAnchor>
  <xdr:twoCellAnchor>
    <xdr:from>
      <xdr:col>1</xdr:col>
      <xdr:colOff>128842</xdr:colOff>
      <xdr:row>4</xdr:row>
      <xdr:rowOff>41244</xdr:rowOff>
    </xdr:from>
    <xdr:to>
      <xdr:col>6</xdr:col>
      <xdr:colOff>396974</xdr:colOff>
      <xdr:row>8</xdr:row>
      <xdr:rowOff>74166</xdr:rowOff>
    </xdr:to>
    <mc:AlternateContent xmlns:mc="http://schemas.openxmlformats.org/markup-compatibility/2006" xmlns:sle15="http://schemas.microsoft.com/office/drawing/2012/slicer">
      <mc:Choice Requires="sle15">
        <xdr:graphicFrame macro="">
          <xdr:nvGraphicFramePr>
            <xdr:cNvPr id="4" name="Escenario">
              <a:extLst>
                <a:ext uri="{FF2B5EF4-FFF2-40B4-BE49-F238E27FC236}">
                  <a16:creationId xmlns:a16="http://schemas.microsoft.com/office/drawing/2014/main" id="{E393A206-2C94-4CA6-B1A2-0BB5DD046227}"/>
                </a:ext>
              </a:extLst>
            </xdr:cNvPr>
            <xdr:cNvGraphicFramePr/>
          </xdr:nvGraphicFramePr>
          <xdr:xfrm>
            <a:off x="0" y="0"/>
            <a:ext cx="0" cy="0"/>
          </xdr:xfrm>
          <a:graphic>
            <a:graphicData uri="http://schemas.microsoft.com/office/drawing/2010/slicer">
              <sle:slicer xmlns:sle="http://schemas.microsoft.com/office/drawing/2010/slicer" name="Escenario"/>
            </a:graphicData>
          </a:graphic>
        </xdr:graphicFrame>
      </mc:Choice>
      <mc:Fallback xmlns="">
        <xdr:sp macro="" textlink="">
          <xdr:nvSpPr>
            <xdr:cNvPr id="0" name=""/>
            <xdr:cNvSpPr>
              <a:spLocks noTextEdit="1"/>
            </xdr:cNvSpPr>
          </xdr:nvSpPr>
          <xdr:spPr>
            <a:xfrm>
              <a:off x="188109" y="786311"/>
              <a:ext cx="6999132" cy="777988"/>
            </a:xfrm>
            <a:prstGeom prst="rect">
              <a:avLst/>
            </a:prstGeom>
            <a:solidFill>
              <a:prstClr val="white"/>
            </a:solidFill>
            <a:ln w="1">
              <a:solidFill>
                <a:prstClr val="green"/>
              </a:solidFill>
            </a:ln>
          </xdr:spPr>
          <xdr:txBody>
            <a:bodyPr vertOverflow="clip" horzOverflow="clip"/>
            <a:lstStyle/>
            <a:p>
              <a:r>
                <a:rPr lang="es-419"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xdr:from>
      <xdr:col>6</xdr:col>
      <xdr:colOff>554129</xdr:colOff>
      <xdr:row>2</xdr:row>
      <xdr:rowOff>28363</xdr:rowOff>
    </xdr:from>
    <xdr:to>
      <xdr:col>14</xdr:col>
      <xdr:colOff>868338</xdr:colOff>
      <xdr:row>7</xdr:row>
      <xdr:rowOff>170441</xdr:rowOff>
    </xdr:to>
    <xdr:grpSp>
      <xdr:nvGrpSpPr>
        <xdr:cNvPr id="85" name="Grupo 84">
          <a:extLst>
            <a:ext uri="{FF2B5EF4-FFF2-40B4-BE49-F238E27FC236}">
              <a16:creationId xmlns:a16="http://schemas.microsoft.com/office/drawing/2014/main" id="{BD0AD315-4C1B-43F4-9EE6-EF39323F9E59}"/>
            </a:ext>
          </a:extLst>
        </xdr:cNvPr>
        <xdr:cNvGrpSpPr/>
      </xdr:nvGrpSpPr>
      <xdr:grpSpPr>
        <a:xfrm>
          <a:off x="7343549" y="394123"/>
          <a:ext cx="8094229" cy="1056478"/>
          <a:chOff x="7398043" y="35616"/>
          <a:chExt cx="8191501" cy="1378318"/>
        </a:xfrm>
      </xdr:grpSpPr>
      <xdr:grpSp>
        <xdr:nvGrpSpPr>
          <xdr:cNvPr id="84" name="Grupo 83">
            <a:extLst>
              <a:ext uri="{FF2B5EF4-FFF2-40B4-BE49-F238E27FC236}">
                <a16:creationId xmlns:a16="http://schemas.microsoft.com/office/drawing/2014/main" id="{F241FF58-AB37-4DC8-9CEE-BBE945F65A2E}"/>
              </a:ext>
            </a:extLst>
          </xdr:cNvPr>
          <xdr:cNvGrpSpPr/>
        </xdr:nvGrpSpPr>
        <xdr:grpSpPr>
          <a:xfrm>
            <a:off x="13030200" y="35616"/>
            <a:ext cx="2559344" cy="1369852"/>
            <a:chOff x="13030200" y="35616"/>
            <a:chExt cx="2559344" cy="1369852"/>
          </a:xfrm>
        </xdr:grpSpPr>
        <xdr:sp macro="" textlink="">
          <xdr:nvSpPr>
            <xdr:cNvPr id="21" name="Rectángulo 20">
              <a:extLst>
                <a:ext uri="{FF2B5EF4-FFF2-40B4-BE49-F238E27FC236}">
                  <a16:creationId xmlns:a16="http://schemas.microsoft.com/office/drawing/2014/main" id="{B950ED97-5BB4-4FF9-9EE7-58375586F047}"/>
                </a:ext>
              </a:extLst>
            </xdr:cNvPr>
            <xdr:cNvSpPr/>
          </xdr:nvSpPr>
          <xdr:spPr>
            <a:xfrm>
              <a:off x="13072534" y="127848"/>
              <a:ext cx="2442632" cy="1277620"/>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419" sz="1100"/>
            </a:p>
          </xdr:txBody>
        </xdr:sp>
        <xdr:sp macro="" textlink="">
          <xdr:nvSpPr>
            <xdr:cNvPr id="29" name="CuadroTexto 28">
              <a:extLst>
                <a:ext uri="{FF2B5EF4-FFF2-40B4-BE49-F238E27FC236}">
                  <a16:creationId xmlns:a16="http://schemas.microsoft.com/office/drawing/2014/main" id="{8CFD3A17-0DFC-40B9-9973-DAC17F496E79}"/>
                </a:ext>
              </a:extLst>
            </xdr:cNvPr>
            <xdr:cNvSpPr txBox="1"/>
          </xdr:nvSpPr>
          <xdr:spPr>
            <a:xfrm>
              <a:off x="13030200" y="88136"/>
              <a:ext cx="1701799" cy="376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419" sz="1100" b="0" cap="none" spc="0">
                  <a:ln w="0"/>
                  <a:solidFill>
                    <a:schemeClr val="bg1">
                      <a:lumMod val="50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Frecuencia</a:t>
              </a:r>
              <a:r>
                <a:rPr lang="es-419" sz="1100" b="0" cap="none" spc="0" baseline="0">
                  <a:ln w="0"/>
                  <a:solidFill>
                    <a:schemeClr val="bg1">
                      <a:lumMod val="50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 de compra.</a:t>
              </a:r>
              <a:endParaRPr lang="es-419" sz="1100" b="0" cap="none" spc="0">
                <a:ln w="0"/>
                <a:solidFill>
                  <a:schemeClr val="bg1">
                    <a:lumMod val="50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endParaRPr>
            </a:p>
          </xdr:txBody>
        </xdr:sp>
        <xdr:sp macro="" textlink="">
          <xdr:nvSpPr>
            <xdr:cNvPr id="32" name="CuadroTexto 31">
              <a:extLst>
                <a:ext uri="{FF2B5EF4-FFF2-40B4-BE49-F238E27FC236}">
                  <a16:creationId xmlns:a16="http://schemas.microsoft.com/office/drawing/2014/main" id="{144EFEC4-B4CE-4D49-AFF7-0430DAC8EF48}"/>
                </a:ext>
              </a:extLst>
            </xdr:cNvPr>
            <xdr:cNvSpPr txBox="1"/>
          </xdr:nvSpPr>
          <xdr:spPr>
            <a:xfrm>
              <a:off x="14933315" y="35616"/>
              <a:ext cx="656229" cy="417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419" sz="1800" b="1">
                  <a:solidFill>
                    <a:schemeClr val="accent1">
                      <a:lumMod val="60000"/>
                      <a:lumOff val="40000"/>
                    </a:schemeClr>
                  </a:solidFill>
                  <a:latin typeface="+mn-lt"/>
                  <a:ea typeface="+mn-ea"/>
                  <a:cs typeface="+mn-cs"/>
                </a:rPr>
                <a:t>10%</a:t>
              </a:r>
            </a:p>
          </xdr:txBody>
        </xdr:sp>
        <xdr:sp macro="" textlink="$L$58">
          <xdr:nvSpPr>
            <xdr:cNvPr id="65" name="CuadroTexto 64">
              <a:extLst>
                <a:ext uri="{FF2B5EF4-FFF2-40B4-BE49-F238E27FC236}">
                  <a16:creationId xmlns:a16="http://schemas.microsoft.com/office/drawing/2014/main" id="{30613A65-6661-40AE-9B95-7F55DD110FE0}"/>
                </a:ext>
              </a:extLst>
            </xdr:cNvPr>
            <xdr:cNvSpPr txBox="1"/>
          </xdr:nvSpPr>
          <xdr:spPr>
            <a:xfrm>
              <a:off x="14816666" y="888559"/>
              <a:ext cx="753534" cy="469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96E8DB1-967A-4C3D-BA98-294C48EE14FE}" type="TxLink">
                <a:rPr lang="en-US" sz="2000" b="0" i="0" u="none" strike="noStrike" cap="none" spc="0">
                  <a:ln w="0"/>
                  <a:solidFill>
                    <a:schemeClr val="accent1">
                      <a:lumMod val="75000"/>
                    </a:schemeClr>
                  </a:solidFill>
                  <a:effectLst/>
                  <a:latin typeface="Segoe UI" panose="020B0502040204020203" pitchFamily="34" charset="0"/>
                  <a:ea typeface="Calibri"/>
                  <a:cs typeface="Segoe UI" panose="020B0502040204020203" pitchFamily="34" charset="0"/>
                </a:rPr>
                <a:pPr marL="0" indent="0"/>
                <a:t>48%</a:t>
              </a:fld>
              <a:endParaRPr lang="es-419" sz="2000" b="0" i="0" u="none" strike="noStrike" cap="none" spc="0">
                <a:ln w="0"/>
                <a:solidFill>
                  <a:schemeClr val="accent1">
                    <a:lumMod val="75000"/>
                  </a:schemeClr>
                </a:solidFill>
                <a:effectLst/>
                <a:latin typeface="Segoe UI" panose="020B0502040204020203" pitchFamily="34" charset="0"/>
                <a:ea typeface="Calibri"/>
                <a:cs typeface="Segoe UI" panose="020B0502040204020203" pitchFamily="34" charset="0"/>
              </a:endParaRPr>
            </a:p>
          </xdr:txBody>
        </xdr:sp>
        <xdr:cxnSp macro="">
          <xdr:nvCxnSpPr>
            <xdr:cNvPr id="66" name="Conector recto de flecha 65">
              <a:extLst>
                <a:ext uri="{FF2B5EF4-FFF2-40B4-BE49-F238E27FC236}">
                  <a16:creationId xmlns:a16="http://schemas.microsoft.com/office/drawing/2014/main" id="{8717E8AA-2582-459D-B0BF-85A3265AC1B0}"/>
                </a:ext>
              </a:extLst>
            </xdr:cNvPr>
            <xdr:cNvCxnSpPr/>
          </xdr:nvCxnSpPr>
          <xdr:spPr>
            <a:xfrm flipH="1" flipV="1">
              <a:off x="14758536" y="1078731"/>
              <a:ext cx="11710" cy="263185"/>
            </a:xfrm>
            <a:prstGeom prst="straightConnector1">
              <a:avLst/>
            </a:prstGeom>
            <a:ln w="38100">
              <a:tailEnd type="triangle"/>
            </a:ln>
            <a:effectLst>
              <a:glow rad="63500">
                <a:schemeClr val="accent6">
                  <a:satMod val="175000"/>
                  <a:alpha val="40000"/>
                </a:schemeClr>
              </a:glow>
            </a:effectLst>
          </xdr:spPr>
          <xdr:style>
            <a:lnRef idx="3">
              <a:schemeClr val="accent6"/>
            </a:lnRef>
            <a:fillRef idx="0">
              <a:schemeClr val="accent6"/>
            </a:fillRef>
            <a:effectRef idx="2">
              <a:schemeClr val="accent6"/>
            </a:effectRef>
            <a:fontRef idx="minor">
              <a:schemeClr val="tx1"/>
            </a:fontRef>
          </xdr:style>
        </xdr:cxnSp>
        <xdr:sp macro="" textlink="">
          <xdr:nvSpPr>
            <xdr:cNvPr id="69" name="CuadroTexto 68">
              <a:extLst>
                <a:ext uri="{FF2B5EF4-FFF2-40B4-BE49-F238E27FC236}">
                  <a16:creationId xmlns:a16="http://schemas.microsoft.com/office/drawing/2014/main" id="{C121AE33-2D6E-48B6-897F-6AE72CEFB831}"/>
                </a:ext>
              </a:extLst>
            </xdr:cNvPr>
            <xdr:cNvSpPr txBox="1"/>
          </xdr:nvSpPr>
          <xdr:spPr>
            <a:xfrm>
              <a:off x="13350340" y="530963"/>
              <a:ext cx="272528" cy="401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70C0"/>
                  </a:solidFill>
                </a:rPr>
                <a:t>+</a:t>
              </a:r>
            </a:p>
          </xdr:txBody>
        </xdr:sp>
        <xdr:sp macro="" textlink="$O$58">
          <xdr:nvSpPr>
            <xdr:cNvPr id="33" name="Rectángulo 32">
              <a:extLst>
                <a:ext uri="{FF2B5EF4-FFF2-40B4-BE49-F238E27FC236}">
                  <a16:creationId xmlns:a16="http://schemas.microsoft.com/office/drawing/2014/main" id="{4989C901-5C78-4197-8308-80DD7894291D}"/>
                </a:ext>
              </a:extLst>
            </xdr:cNvPr>
            <xdr:cNvSpPr/>
          </xdr:nvSpPr>
          <xdr:spPr>
            <a:xfrm>
              <a:off x="13490754" y="522392"/>
              <a:ext cx="1706914" cy="5105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0F16B62-D4AC-492C-A511-A5F0C11E923E}" type="TxLink">
                <a:rPr lang="en-US" sz="2400" b="0" i="0" u="none" strike="noStrike" cap="none" spc="0">
                  <a:ln w="0"/>
                  <a:solidFill>
                    <a:srgbClr val="0070C0"/>
                  </a:solidFill>
                  <a:effectLst>
                    <a:outerShdw blurRad="38100" dist="25400" dir="5400000" algn="ctr" rotWithShape="0">
                      <a:srgbClr val="6E747A">
                        <a:alpha val="43000"/>
                      </a:srgbClr>
                    </a:outerShdw>
                  </a:effectLst>
                  <a:latin typeface="Calibri"/>
                  <a:ea typeface="Calibri"/>
                  <a:cs typeface="Calibri"/>
                </a:rPr>
                <a:pPr algn="ctr"/>
                <a:t>2,610,000 €</a:t>
              </a:fld>
              <a:endParaRPr lang="en-US" sz="2400" b="0" cap="none" spc="0">
                <a:ln w="0"/>
                <a:solidFill>
                  <a:srgbClr val="0070C0"/>
                </a:solidFill>
                <a:effectLst>
                  <a:outerShdw blurRad="38100" dist="25400" dir="5400000" algn="ctr" rotWithShape="0">
                    <a:srgbClr val="6E747A">
                      <a:alpha val="43000"/>
                    </a:srgbClr>
                  </a:outerShdw>
                </a:effectLst>
              </a:endParaRPr>
            </a:p>
          </xdr:txBody>
        </xdr:sp>
      </xdr:grpSp>
      <xdr:grpSp>
        <xdr:nvGrpSpPr>
          <xdr:cNvPr id="83" name="Grupo 82">
            <a:extLst>
              <a:ext uri="{FF2B5EF4-FFF2-40B4-BE49-F238E27FC236}">
                <a16:creationId xmlns:a16="http://schemas.microsoft.com/office/drawing/2014/main" id="{891319BD-49DD-401F-8162-CAF70A8ED85F}"/>
              </a:ext>
            </a:extLst>
          </xdr:cNvPr>
          <xdr:cNvGrpSpPr/>
        </xdr:nvGrpSpPr>
        <xdr:grpSpPr>
          <a:xfrm>
            <a:off x="10321973" y="63289"/>
            <a:ext cx="2606627" cy="1350645"/>
            <a:chOff x="10237307" y="46356"/>
            <a:chExt cx="2606627" cy="1350645"/>
          </a:xfrm>
        </xdr:grpSpPr>
        <xdr:sp macro="" textlink="">
          <xdr:nvSpPr>
            <xdr:cNvPr id="22" name="Rectángulo 21">
              <a:extLst>
                <a:ext uri="{FF2B5EF4-FFF2-40B4-BE49-F238E27FC236}">
                  <a16:creationId xmlns:a16="http://schemas.microsoft.com/office/drawing/2014/main" id="{06652BBA-F119-47BF-9FE4-AB6A258D97AB}"/>
                </a:ext>
              </a:extLst>
            </xdr:cNvPr>
            <xdr:cNvSpPr/>
          </xdr:nvSpPr>
          <xdr:spPr>
            <a:xfrm>
              <a:off x="10278535" y="128695"/>
              <a:ext cx="2498325" cy="1268306"/>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419" sz="1100"/>
            </a:p>
          </xdr:txBody>
        </xdr:sp>
        <xdr:sp macro="" textlink="">
          <xdr:nvSpPr>
            <xdr:cNvPr id="28" name="CuadroTexto 27">
              <a:extLst>
                <a:ext uri="{FF2B5EF4-FFF2-40B4-BE49-F238E27FC236}">
                  <a16:creationId xmlns:a16="http://schemas.microsoft.com/office/drawing/2014/main" id="{7492DFA3-8AA2-44B0-B5BC-1DE168B67DA5}"/>
                </a:ext>
              </a:extLst>
            </xdr:cNvPr>
            <xdr:cNvSpPr txBox="1"/>
          </xdr:nvSpPr>
          <xdr:spPr>
            <a:xfrm>
              <a:off x="10237307" y="88919"/>
              <a:ext cx="1641426" cy="391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419" sz="1100" b="0" cap="none" spc="0">
                  <a:ln w="0"/>
                  <a:solidFill>
                    <a:schemeClr val="bg1">
                      <a:lumMod val="50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Productos por cliente.</a:t>
              </a:r>
            </a:p>
          </xdr:txBody>
        </xdr:sp>
        <xdr:sp macro="" textlink="">
          <xdr:nvSpPr>
            <xdr:cNvPr id="31" name="CuadroTexto 30">
              <a:extLst>
                <a:ext uri="{FF2B5EF4-FFF2-40B4-BE49-F238E27FC236}">
                  <a16:creationId xmlns:a16="http://schemas.microsoft.com/office/drawing/2014/main" id="{1451C9D0-9F2E-486A-A7E2-A0D6B04BFCF3}"/>
                </a:ext>
              </a:extLst>
            </xdr:cNvPr>
            <xdr:cNvSpPr txBox="1"/>
          </xdr:nvSpPr>
          <xdr:spPr>
            <a:xfrm>
              <a:off x="12136803" y="46356"/>
              <a:ext cx="597063" cy="455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419" sz="1800" b="1">
                  <a:solidFill>
                    <a:schemeClr val="accent1">
                      <a:lumMod val="60000"/>
                      <a:lumOff val="40000"/>
                    </a:schemeClr>
                  </a:solidFill>
                  <a:latin typeface="+mn-lt"/>
                  <a:ea typeface="+mn-ea"/>
                  <a:cs typeface="+mn-cs"/>
                </a:rPr>
                <a:t>5 </a:t>
              </a:r>
              <a:r>
                <a:rPr lang="es-419" sz="1400" b="1">
                  <a:solidFill>
                    <a:schemeClr val="accent1">
                      <a:lumMod val="60000"/>
                      <a:lumOff val="40000"/>
                    </a:schemeClr>
                  </a:solidFill>
                  <a:latin typeface="+mn-lt"/>
                  <a:ea typeface="+mn-ea"/>
                  <a:cs typeface="+mn-cs"/>
                </a:rPr>
                <a:t>un.</a:t>
              </a:r>
              <a:endParaRPr lang="es-419" sz="1800" b="1">
                <a:solidFill>
                  <a:schemeClr val="accent1">
                    <a:lumMod val="60000"/>
                    <a:lumOff val="40000"/>
                  </a:schemeClr>
                </a:solidFill>
                <a:latin typeface="+mn-lt"/>
                <a:ea typeface="+mn-ea"/>
                <a:cs typeface="+mn-cs"/>
              </a:endParaRPr>
            </a:p>
          </xdr:txBody>
        </xdr:sp>
        <xdr:sp macro="" textlink="$K$58">
          <xdr:nvSpPr>
            <xdr:cNvPr id="63" name="CuadroTexto 62">
              <a:extLst>
                <a:ext uri="{FF2B5EF4-FFF2-40B4-BE49-F238E27FC236}">
                  <a16:creationId xmlns:a16="http://schemas.microsoft.com/office/drawing/2014/main" id="{865CEE7F-4397-4CBA-A846-651806D7D316}"/>
                </a:ext>
              </a:extLst>
            </xdr:cNvPr>
            <xdr:cNvSpPr txBox="1"/>
          </xdr:nvSpPr>
          <xdr:spPr>
            <a:xfrm>
              <a:off x="12051136" y="882785"/>
              <a:ext cx="792798" cy="43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743772-48E9-4FEE-97C8-04DB8ABE63A8}" type="TxLink">
                <a:rPr lang="en-US" sz="2000" b="0" i="0" u="none" strike="noStrike" cap="none" spc="0">
                  <a:ln w="0"/>
                  <a:solidFill>
                    <a:schemeClr val="accent1">
                      <a:lumMod val="75000"/>
                    </a:schemeClr>
                  </a:solidFill>
                  <a:effectLst/>
                  <a:latin typeface="Segoe UI" panose="020B0502040204020203" pitchFamily="34" charset="0"/>
                  <a:ea typeface="Calibri"/>
                  <a:cs typeface="Segoe UI" panose="020B0502040204020203" pitchFamily="34" charset="0"/>
                </a:rPr>
                <a:pPr marL="0" indent="0"/>
                <a:t>12.9</a:t>
              </a:fld>
              <a:r>
                <a:rPr lang="en-US" sz="1200" b="0" i="0" u="none" strike="noStrike" cap="none" spc="0">
                  <a:ln w="0"/>
                  <a:solidFill>
                    <a:schemeClr val="accent1">
                      <a:lumMod val="75000"/>
                    </a:schemeClr>
                  </a:solidFill>
                  <a:effectLst/>
                  <a:latin typeface="Segoe UI" panose="020B0502040204020203" pitchFamily="34" charset="0"/>
                  <a:ea typeface="Calibri"/>
                  <a:cs typeface="Segoe UI" panose="020B0502040204020203" pitchFamily="34" charset="0"/>
                </a:rPr>
                <a:t> un.</a:t>
              </a:r>
              <a:endParaRPr lang="es-419" sz="2000" b="0" i="0" u="none" strike="noStrike" cap="none" spc="0">
                <a:ln w="0"/>
                <a:solidFill>
                  <a:schemeClr val="accent1">
                    <a:lumMod val="75000"/>
                  </a:schemeClr>
                </a:solidFill>
                <a:effectLst/>
                <a:latin typeface="Segoe UI" panose="020B0502040204020203" pitchFamily="34" charset="0"/>
                <a:ea typeface="Calibri"/>
                <a:cs typeface="Segoe UI" panose="020B0502040204020203" pitchFamily="34" charset="0"/>
              </a:endParaRPr>
            </a:p>
          </xdr:txBody>
        </xdr:sp>
        <xdr:cxnSp macro="">
          <xdr:nvCxnSpPr>
            <xdr:cNvPr id="64" name="Conector recto de flecha 63">
              <a:extLst>
                <a:ext uri="{FF2B5EF4-FFF2-40B4-BE49-F238E27FC236}">
                  <a16:creationId xmlns:a16="http://schemas.microsoft.com/office/drawing/2014/main" id="{E8F4A57E-C13C-4FDF-AFFD-5EDCC4BA60E0}"/>
                </a:ext>
              </a:extLst>
            </xdr:cNvPr>
            <xdr:cNvCxnSpPr/>
          </xdr:nvCxnSpPr>
          <xdr:spPr>
            <a:xfrm flipH="1" flipV="1">
              <a:off x="12023234" y="1057853"/>
              <a:ext cx="8424" cy="268553"/>
            </a:xfrm>
            <a:prstGeom prst="straightConnector1">
              <a:avLst/>
            </a:prstGeom>
            <a:ln w="38100">
              <a:tailEnd type="triangle"/>
            </a:ln>
            <a:effectLst>
              <a:glow rad="63500">
                <a:schemeClr val="accent6">
                  <a:satMod val="175000"/>
                  <a:alpha val="40000"/>
                </a:schemeClr>
              </a:glow>
            </a:effectLst>
          </xdr:spPr>
          <xdr:style>
            <a:lnRef idx="3">
              <a:schemeClr val="accent6"/>
            </a:lnRef>
            <a:fillRef idx="0">
              <a:schemeClr val="accent6"/>
            </a:fillRef>
            <a:effectRef idx="2">
              <a:schemeClr val="accent6"/>
            </a:effectRef>
            <a:fontRef idx="minor">
              <a:schemeClr val="tx1"/>
            </a:fontRef>
          </xdr:style>
        </xdr:cxnSp>
        <xdr:sp macro="" textlink="">
          <xdr:nvSpPr>
            <xdr:cNvPr id="68" name="CuadroTexto 67">
              <a:extLst>
                <a:ext uri="{FF2B5EF4-FFF2-40B4-BE49-F238E27FC236}">
                  <a16:creationId xmlns:a16="http://schemas.microsoft.com/office/drawing/2014/main" id="{E4D56349-A4ED-44CE-923F-200E1A778AC9}"/>
                </a:ext>
              </a:extLst>
            </xdr:cNvPr>
            <xdr:cNvSpPr txBox="1"/>
          </xdr:nvSpPr>
          <xdr:spPr>
            <a:xfrm>
              <a:off x="10557936" y="534447"/>
              <a:ext cx="279399" cy="413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600" b="1">
                  <a:solidFill>
                    <a:srgbClr val="0070C0"/>
                  </a:solidFill>
                </a:rPr>
                <a:t>+</a:t>
              </a:r>
            </a:p>
          </xdr:txBody>
        </xdr:sp>
        <xdr:sp macro="" textlink="$N$58">
          <xdr:nvSpPr>
            <xdr:cNvPr id="34" name="Rectángulo 33">
              <a:extLst>
                <a:ext uri="{FF2B5EF4-FFF2-40B4-BE49-F238E27FC236}">
                  <a16:creationId xmlns:a16="http://schemas.microsoft.com/office/drawing/2014/main" id="{CC552210-F19A-45C5-AFEF-200CFCA056C2}"/>
                </a:ext>
              </a:extLst>
            </xdr:cNvPr>
            <xdr:cNvSpPr/>
          </xdr:nvSpPr>
          <xdr:spPr>
            <a:xfrm>
              <a:off x="10693401" y="533651"/>
              <a:ext cx="1693332" cy="4775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5914C4F2-0766-4C04-90E8-3B7BFF2B2A0E}" type="TxLink">
                <a:rPr lang="en-US" sz="2400" b="0" i="0" u="none" strike="noStrike" cap="none" spc="0">
                  <a:ln w="0"/>
                  <a:solidFill>
                    <a:srgbClr val="0070C0"/>
                  </a:solidFill>
                  <a:effectLst>
                    <a:outerShdw blurRad="38100" dist="25400" dir="5400000" algn="ctr" rotWithShape="0">
                      <a:srgbClr val="6E747A">
                        <a:alpha val="43000"/>
                      </a:srgbClr>
                    </a:outerShdw>
                  </a:effectLst>
                  <a:latin typeface="Calibri"/>
                  <a:ea typeface="Calibri"/>
                  <a:cs typeface="Calibri"/>
                </a:rPr>
                <a:pPr algn="ctr"/>
                <a:t>2,610,000 €</a:t>
              </a:fld>
              <a:endParaRPr lang="es-419" sz="2400" b="0" cap="none" spc="0">
                <a:ln w="0"/>
                <a:solidFill>
                  <a:srgbClr val="0070C0"/>
                </a:solidFill>
                <a:effectLst>
                  <a:outerShdw blurRad="38100" dist="25400" dir="5400000" algn="ctr" rotWithShape="0">
                    <a:srgbClr val="6E747A">
                      <a:alpha val="43000"/>
                    </a:srgbClr>
                  </a:outerShdw>
                </a:effectLst>
              </a:endParaRPr>
            </a:p>
          </xdr:txBody>
        </xdr:sp>
      </xdr:grpSp>
      <xdr:grpSp>
        <xdr:nvGrpSpPr>
          <xdr:cNvPr id="82" name="Grupo 81">
            <a:extLst>
              <a:ext uri="{FF2B5EF4-FFF2-40B4-BE49-F238E27FC236}">
                <a16:creationId xmlns:a16="http://schemas.microsoft.com/office/drawing/2014/main" id="{A77349FA-1984-4B87-B84B-ED56C6CA790F}"/>
              </a:ext>
            </a:extLst>
          </xdr:cNvPr>
          <xdr:cNvGrpSpPr/>
        </xdr:nvGrpSpPr>
        <xdr:grpSpPr>
          <a:xfrm>
            <a:off x="7398043" y="91804"/>
            <a:ext cx="2719623" cy="1302774"/>
            <a:chOff x="7406510" y="125671"/>
            <a:chExt cx="2719623" cy="1302774"/>
          </a:xfrm>
        </xdr:grpSpPr>
        <xdr:sp macro="" textlink="">
          <xdr:nvSpPr>
            <xdr:cNvPr id="10" name="Rectángulo 9">
              <a:extLst>
                <a:ext uri="{FF2B5EF4-FFF2-40B4-BE49-F238E27FC236}">
                  <a16:creationId xmlns:a16="http://schemas.microsoft.com/office/drawing/2014/main" id="{2650C5CE-D857-4CC7-90AE-6E57DB3F1B02}"/>
                </a:ext>
              </a:extLst>
            </xdr:cNvPr>
            <xdr:cNvSpPr/>
          </xdr:nvSpPr>
          <xdr:spPr>
            <a:xfrm>
              <a:off x="7423571" y="172721"/>
              <a:ext cx="2650146" cy="1249679"/>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419" sz="1100"/>
            </a:p>
          </xdr:txBody>
        </xdr:sp>
        <xdr:sp macro="" textlink="">
          <xdr:nvSpPr>
            <xdr:cNvPr id="27" name="CuadroTexto 26">
              <a:extLst>
                <a:ext uri="{FF2B5EF4-FFF2-40B4-BE49-F238E27FC236}">
                  <a16:creationId xmlns:a16="http://schemas.microsoft.com/office/drawing/2014/main" id="{F76C4D29-0AE3-4130-A91C-50E39C4CCB87}"/>
                </a:ext>
              </a:extLst>
            </xdr:cNvPr>
            <xdr:cNvSpPr txBox="1"/>
          </xdr:nvSpPr>
          <xdr:spPr>
            <a:xfrm>
              <a:off x="7406510" y="125671"/>
              <a:ext cx="1813690" cy="36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419" sz="1100" b="0" u="none" cap="none" spc="0">
                  <a:ln w="0"/>
                  <a:solidFill>
                    <a:schemeClr val="bg1">
                      <a:lumMod val="50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Conversiones por visitas.</a:t>
              </a:r>
            </a:p>
          </xdr:txBody>
        </xdr:sp>
        <xdr:sp macro="" textlink="">
          <xdr:nvSpPr>
            <xdr:cNvPr id="30" name="CuadroTexto 29">
              <a:extLst>
                <a:ext uri="{FF2B5EF4-FFF2-40B4-BE49-F238E27FC236}">
                  <a16:creationId xmlns:a16="http://schemas.microsoft.com/office/drawing/2014/main" id="{1077FA87-00CD-4056-84C4-7EF7B2B3B8FC}"/>
                </a:ext>
              </a:extLst>
            </xdr:cNvPr>
            <xdr:cNvSpPr txBox="1"/>
          </xdr:nvSpPr>
          <xdr:spPr>
            <a:xfrm>
              <a:off x="9454928" y="139364"/>
              <a:ext cx="628868" cy="38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600" b="1">
                  <a:solidFill>
                    <a:schemeClr val="accent1">
                      <a:lumMod val="60000"/>
                      <a:lumOff val="40000"/>
                    </a:schemeClr>
                  </a:solidFill>
                </a:rPr>
                <a:t>13%</a:t>
              </a:r>
            </a:p>
          </xdr:txBody>
        </xdr:sp>
        <xdr:sp macro="" textlink="$J$58">
          <xdr:nvSpPr>
            <xdr:cNvPr id="52" name="CuadroTexto 51">
              <a:extLst>
                <a:ext uri="{FF2B5EF4-FFF2-40B4-BE49-F238E27FC236}">
                  <a16:creationId xmlns:a16="http://schemas.microsoft.com/office/drawing/2014/main" id="{71491C19-BBB0-4325-96EB-99E10E1CC35D}"/>
                </a:ext>
              </a:extLst>
            </xdr:cNvPr>
            <xdr:cNvSpPr txBox="1"/>
          </xdr:nvSpPr>
          <xdr:spPr>
            <a:xfrm>
              <a:off x="9331982" y="910699"/>
              <a:ext cx="794151" cy="517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2CDDFB-751E-4F64-9FB3-4FD4E5740F6F}" type="TxLink">
                <a:rPr lang="en-US" sz="2000" b="0" i="0" u="none" strike="noStrike" cap="none" spc="0">
                  <a:ln w="0"/>
                  <a:solidFill>
                    <a:schemeClr val="accent1">
                      <a:lumMod val="75000"/>
                    </a:schemeClr>
                  </a:solidFill>
                  <a:effectLst/>
                  <a:latin typeface="Segoe UI" panose="020B0502040204020203" pitchFamily="34" charset="0"/>
                  <a:ea typeface="Calibri"/>
                  <a:cs typeface="Segoe UI" panose="020B0502040204020203" pitchFamily="34" charset="0"/>
                </a:rPr>
                <a:pPr/>
                <a:t>34%</a:t>
              </a:fld>
              <a:endParaRPr lang="es-419" sz="2000" b="0" cap="none" spc="0">
                <a:ln w="0"/>
                <a:solidFill>
                  <a:schemeClr val="accent1">
                    <a:lumMod val="75000"/>
                  </a:schemeClr>
                </a:solidFill>
                <a:effectLst/>
                <a:latin typeface="Segoe UI" panose="020B0502040204020203" pitchFamily="34" charset="0"/>
                <a:cs typeface="Segoe UI" panose="020B0502040204020203" pitchFamily="34" charset="0"/>
              </a:endParaRPr>
            </a:p>
          </xdr:txBody>
        </xdr:sp>
        <xdr:cxnSp macro="">
          <xdr:nvCxnSpPr>
            <xdr:cNvPr id="58" name="Conector recto de flecha 57">
              <a:extLst>
                <a:ext uri="{FF2B5EF4-FFF2-40B4-BE49-F238E27FC236}">
                  <a16:creationId xmlns:a16="http://schemas.microsoft.com/office/drawing/2014/main" id="{FBF6CB88-EC91-47E7-9D05-D323CFC6E566}"/>
                </a:ext>
              </a:extLst>
            </xdr:cNvPr>
            <xdr:cNvCxnSpPr/>
          </xdr:nvCxnSpPr>
          <xdr:spPr>
            <a:xfrm flipH="1" flipV="1">
              <a:off x="9290434" y="1096602"/>
              <a:ext cx="14431" cy="254113"/>
            </a:xfrm>
            <a:prstGeom prst="straightConnector1">
              <a:avLst/>
            </a:prstGeom>
            <a:ln w="38100">
              <a:tailEnd type="triangle"/>
            </a:ln>
            <a:effectLst>
              <a:glow rad="63500">
                <a:schemeClr val="accent6">
                  <a:satMod val="175000"/>
                  <a:alpha val="40000"/>
                </a:schemeClr>
              </a:glow>
            </a:effectLst>
          </xdr:spPr>
          <xdr:style>
            <a:lnRef idx="3">
              <a:schemeClr val="accent6"/>
            </a:lnRef>
            <a:fillRef idx="0">
              <a:schemeClr val="accent6"/>
            </a:fillRef>
            <a:effectRef idx="2">
              <a:schemeClr val="accent6"/>
            </a:effectRef>
            <a:fontRef idx="minor">
              <a:schemeClr val="tx1"/>
            </a:fontRef>
          </xdr:style>
        </xdr:cxnSp>
        <xdr:sp macro="" textlink="">
          <xdr:nvSpPr>
            <xdr:cNvPr id="67" name="CuadroTexto 66">
              <a:extLst>
                <a:ext uri="{FF2B5EF4-FFF2-40B4-BE49-F238E27FC236}">
                  <a16:creationId xmlns:a16="http://schemas.microsoft.com/office/drawing/2014/main" id="{68FBF092-5A58-4815-9AA0-5C8515CC407A}"/>
                </a:ext>
              </a:extLst>
            </xdr:cNvPr>
            <xdr:cNvSpPr txBox="1"/>
          </xdr:nvSpPr>
          <xdr:spPr>
            <a:xfrm>
              <a:off x="7686713" y="563471"/>
              <a:ext cx="271954" cy="359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70C0"/>
                  </a:solidFill>
                </a:rPr>
                <a:t>+</a:t>
              </a:r>
            </a:p>
          </xdr:txBody>
        </xdr:sp>
        <xdr:sp macro="" textlink="$M$58">
          <xdr:nvSpPr>
            <xdr:cNvPr id="35" name="Rectángulo 34">
              <a:extLst>
                <a:ext uri="{FF2B5EF4-FFF2-40B4-BE49-F238E27FC236}">
                  <a16:creationId xmlns:a16="http://schemas.microsoft.com/office/drawing/2014/main" id="{5E201767-BB16-4964-98E1-82642668F297}"/>
                </a:ext>
              </a:extLst>
            </xdr:cNvPr>
            <xdr:cNvSpPr/>
          </xdr:nvSpPr>
          <xdr:spPr>
            <a:xfrm>
              <a:off x="7806266" y="539327"/>
              <a:ext cx="1718734" cy="5105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755113B-1294-43FE-9D42-51FB056F4772}" type="TxLink">
                <a:rPr lang="en-US" sz="2400" b="0" i="0" u="none" strike="noStrike" cap="none" spc="0">
                  <a:ln w="0"/>
                  <a:solidFill>
                    <a:srgbClr val="0070C0"/>
                  </a:solidFill>
                  <a:effectLst>
                    <a:outerShdw blurRad="38100" dist="25400" dir="5400000" algn="ctr" rotWithShape="0">
                      <a:srgbClr val="6E747A">
                        <a:alpha val="43000"/>
                      </a:srgbClr>
                    </a:outerShdw>
                  </a:effectLst>
                  <a:latin typeface="Calibri"/>
                  <a:ea typeface="Calibri"/>
                  <a:cs typeface="Calibri"/>
                </a:rPr>
                <a:pPr algn="ctr"/>
                <a:t>2,092,500 €</a:t>
              </a:fld>
              <a:endParaRPr lang="es-419" sz="2400" b="0" cap="none" spc="0">
                <a:ln w="0"/>
                <a:solidFill>
                  <a:srgbClr val="0070C0"/>
                </a:solidFill>
                <a:effectLst>
                  <a:outerShdw blurRad="38100" dist="25400" dir="5400000" algn="ctr" rotWithShape="0">
                    <a:srgbClr val="6E747A">
                      <a:alpha val="43000"/>
                    </a:srgbClr>
                  </a:outerShdw>
                </a:effectLst>
              </a:endParaRPr>
            </a:p>
          </xdr:txBody>
        </xdr:sp>
      </xdr:grpSp>
    </xdr:grpSp>
    <xdr:clientData/>
  </xdr:twoCellAnchor>
  <xdr:twoCellAnchor editAs="absolute">
    <xdr:from>
      <xdr:col>1</xdr:col>
      <xdr:colOff>236220</xdr:colOff>
      <xdr:row>8</xdr:row>
      <xdr:rowOff>45719</xdr:rowOff>
    </xdr:from>
    <xdr:to>
      <xdr:col>6</xdr:col>
      <xdr:colOff>414866</xdr:colOff>
      <xdr:row>32</xdr:row>
      <xdr:rowOff>33866</xdr:rowOff>
    </xdr:to>
    <xdr:graphicFrame macro="">
      <xdr:nvGraphicFramePr>
        <xdr:cNvPr id="70" name="Gráfico 69">
          <a:extLst>
            <a:ext uri="{FF2B5EF4-FFF2-40B4-BE49-F238E27FC236}">
              <a16:creationId xmlns:a16="http://schemas.microsoft.com/office/drawing/2014/main" id="{AB0A40AA-A810-4FFA-AB07-F52FC4E36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184817</xdr:colOff>
      <xdr:row>2</xdr:row>
      <xdr:rowOff>161885</xdr:rowOff>
    </xdr:from>
    <xdr:to>
      <xdr:col>3</xdr:col>
      <xdr:colOff>1408052</xdr:colOff>
      <xdr:row>5</xdr:row>
      <xdr:rowOff>40491</xdr:rowOff>
    </xdr:to>
    <xdr:sp macro="" textlink="">
      <xdr:nvSpPr>
        <xdr:cNvPr id="79" name="Rectángulo 78">
          <a:extLst>
            <a:ext uri="{FF2B5EF4-FFF2-40B4-BE49-F238E27FC236}">
              <a16:creationId xmlns:a16="http://schemas.microsoft.com/office/drawing/2014/main" id="{4597A8A4-ED95-4434-9D0C-A62CEFAC3E97}"/>
            </a:ext>
          </a:extLst>
        </xdr:cNvPr>
        <xdr:cNvSpPr/>
      </xdr:nvSpPr>
      <xdr:spPr>
        <a:xfrm>
          <a:off x="245777" y="527645"/>
          <a:ext cx="4179795" cy="427246"/>
        </a:xfrm>
        <a:prstGeom prst="rect">
          <a:avLst/>
        </a:prstGeom>
        <a:noFill/>
      </xdr:spPr>
      <xdr:txBody>
        <a:bodyPr wrap="square" lIns="91440" tIns="45720" rIns="91440" bIns="45720">
          <a:noAutofit/>
        </a:bodyPr>
        <a:lstStyle/>
        <a:p>
          <a:pPr algn="l"/>
          <a:r>
            <a:rPr lang="es-ES" sz="2000" b="0" cap="none" spc="0">
              <a:ln w="0"/>
              <a:solidFill>
                <a:schemeClr val="accent2">
                  <a:lumMod val="75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Business</a:t>
          </a:r>
          <a:r>
            <a:rPr lang="es-ES" sz="2000" b="0" cap="none" spc="0" baseline="0">
              <a:ln w="0"/>
              <a:solidFill>
                <a:schemeClr val="accent2">
                  <a:lumMod val="75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 Case: </a:t>
          </a:r>
          <a:r>
            <a:rPr lang="es-ES" sz="2000" b="0" cap="none" spc="0" baseline="0">
              <a:ln w="0"/>
              <a:solidFill>
                <a:schemeClr val="bg2">
                  <a:lumMod val="50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CRO for Ecommerce.</a:t>
          </a:r>
          <a:endParaRPr lang="es-ES" sz="2000" b="0" cap="none" spc="0">
            <a:ln w="0"/>
            <a:solidFill>
              <a:schemeClr val="bg2">
                <a:lumMod val="50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endParaRPr>
        </a:p>
      </xdr:txBody>
    </xdr:sp>
    <xdr:clientData/>
  </xdr:twoCellAnchor>
  <xdr:twoCellAnchor editAs="absolute">
    <xdr:from>
      <xdr:col>1</xdr:col>
      <xdr:colOff>169333</xdr:colOff>
      <xdr:row>0</xdr:row>
      <xdr:rowOff>76200</xdr:rowOff>
    </xdr:from>
    <xdr:to>
      <xdr:col>2</xdr:col>
      <xdr:colOff>855134</xdr:colOff>
      <xdr:row>2</xdr:row>
      <xdr:rowOff>112968</xdr:rowOff>
    </xdr:to>
    <xdr:pic>
      <xdr:nvPicPr>
        <xdr:cNvPr id="89" name="Imagen 88">
          <a:extLst>
            <a:ext uri="{FF2B5EF4-FFF2-40B4-BE49-F238E27FC236}">
              <a16:creationId xmlns:a16="http://schemas.microsoft.com/office/drawing/2014/main" id="{D0E6B80F-95F8-41B9-B044-E88D938E6F7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0" y="76200"/>
          <a:ext cx="1964267" cy="409301"/>
        </a:xfrm>
        <a:prstGeom prst="rect">
          <a:avLst/>
        </a:prstGeom>
      </xdr:spPr>
    </xdr:pic>
    <xdr:clientData/>
  </xdr:twoCellAnchor>
  <xdr:twoCellAnchor editAs="absolute">
    <xdr:from>
      <xdr:col>4</xdr:col>
      <xdr:colOff>106371</xdr:colOff>
      <xdr:row>32</xdr:row>
      <xdr:rowOff>173946</xdr:rowOff>
    </xdr:from>
    <xdr:to>
      <xdr:col>7</xdr:col>
      <xdr:colOff>1151099</xdr:colOff>
      <xdr:row>33</xdr:row>
      <xdr:rowOff>117898</xdr:rowOff>
    </xdr:to>
    <xdr:sp macro="" textlink="">
      <xdr:nvSpPr>
        <xdr:cNvPr id="2" name="CuadroTexto 1">
          <a:hlinkClick xmlns:r="http://schemas.openxmlformats.org/officeDocument/2006/relationships" r:id="rId3"/>
          <a:extLst>
            <a:ext uri="{FF2B5EF4-FFF2-40B4-BE49-F238E27FC236}">
              <a16:creationId xmlns:a16="http://schemas.microsoft.com/office/drawing/2014/main" id="{83C62C49-27F2-4F01-B1B4-C2812838B5D7}"/>
            </a:ext>
          </a:extLst>
        </xdr:cNvPr>
        <xdr:cNvSpPr txBox="1"/>
      </xdr:nvSpPr>
      <xdr:spPr>
        <a:xfrm>
          <a:off x="4796904" y="6337679"/>
          <a:ext cx="4151995" cy="50275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es-419" sz="1800" b="0" i="0">
              <a:solidFill>
                <a:schemeClr val="dk1"/>
              </a:solidFill>
              <a:effectLst/>
              <a:latin typeface="+mn-lt"/>
              <a:ea typeface="+mn-ea"/>
              <a:cs typeface="+mn-cs"/>
            </a:rPr>
            <a:t>www.linkedin.com/in/juan-pierre</a:t>
          </a:r>
          <a:endParaRPr lang="es-419" sz="1800"/>
        </a:p>
      </xdr:txBody>
    </xdr:sp>
    <xdr:clientData/>
  </xdr:twoCellAnchor>
  <xdr:twoCellAnchor editAs="absolute">
    <xdr:from>
      <xdr:col>6</xdr:col>
      <xdr:colOff>603498</xdr:colOff>
      <xdr:row>8</xdr:row>
      <xdr:rowOff>55005</xdr:rowOff>
    </xdr:from>
    <xdr:to>
      <xdr:col>14</xdr:col>
      <xdr:colOff>807720</xdr:colOff>
      <xdr:row>32</xdr:row>
      <xdr:rowOff>77894</xdr:rowOff>
    </xdr:to>
    <xdr:graphicFrame macro="">
      <xdr:nvGraphicFramePr>
        <xdr:cNvPr id="8" name="Gráfico 7">
          <a:extLst>
            <a:ext uri="{FF2B5EF4-FFF2-40B4-BE49-F238E27FC236}">
              <a16:creationId xmlns:a16="http://schemas.microsoft.com/office/drawing/2014/main" id="{A7B373DC-FB94-4E8D-86D1-853DF84D7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472440</xdr:colOff>
      <xdr:row>0</xdr:row>
      <xdr:rowOff>121920</xdr:rowOff>
    </xdr:from>
    <xdr:to>
      <xdr:col>17</xdr:col>
      <xdr:colOff>883920</xdr:colOff>
      <xdr:row>2</xdr:row>
      <xdr:rowOff>34290</xdr:rowOff>
    </xdr:to>
    <xdr:cxnSp macro="">
      <xdr:nvCxnSpPr>
        <xdr:cNvPr id="3" name="Conector: angular 2">
          <a:extLst>
            <a:ext uri="{FF2B5EF4-FFF2-40B4-BE49-F238E27FC236}">
              <a16:creationId xmlns:a16="http://schemas.microsoft.com/office/drawing/2014/main" id="{B815EA85-6941-4CCD-AD3C-024E1C604F33}"/>
            </a:ext>
          </a:extLst>
        </xdr:cNvPr>
        <xdr:cNvCxnSpPr>
          <a:stCxn id="10" idx="1"/>
        </xdr:cNvCxnSpPr>
      </xdr:nvCxnSpPr>
      <xdr:spPr>
        <a:xfrm rot="10800000">
          <a:off x="5326380" y="121920"/>
          <a:ext cx="2209800" cy="278130"/>
        </a:xfrm>
        <a:prstGeom prst="bentConnector3">
          <a:avLst>
            <a:gd name="adj1" fmla="val 100000"/>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883920</xdr:colOff>
      <xdr:row>0</xdr:row>
      <xdr:rowOff>175260</xdr:rowOff>
    </xdr:from>
    <xdr:to>
      <xdr:col>21</xdr:col>
      <xdr:colOff>624840</xdr:colOff>
      <xdr:row>3</xdr:row>
      <xdr:rowOff>76200</xdr:rowOff>
    </xdr:to>
    <xdr:grpSp>
      <xdr:nvGrpSpPr>
        <xdr:cNvPr id="26" name="Grupo 25">
          <a:extLst>
            <a:ext uri="{FF2B5EF4-FFF2-40B4-BE49-F238E27FC236}">
              <a16:creationId xmlns:a16="http://schemas.microsoft.com/office/drawing/2014/main" id="{D5ED7015-AE49-4CCE-B638-8E49FC0E9B26}"/>
            </a:ext>
          </a:extLst>
        </xdr:cNvPr>
        <xdr:cNvGrpSpPr/>
      </xdr:nvGrpSpPr>
      <xdr:grpSpPr>
        <a:xfrm>
          <a:off x="8382000" y="175260"/>
          <a:ext cx="3124200" cy="449580"/>
          <a:chOff x="7452360" y="167640"/>
          <a:chExt cx="3124200" cy="449580"/>
        </a:xfrm>
      </xdr:grpSpPr>
      <xdr:sp macro="" textlink="">
        <xdr:nvSpPr>
          <xdr:cNvPr id="10" name="Rectángulo 9">
            <a:extLst>
              <a:ext uri="{FF2B5EF4-FFF2-40B4-BE49-F238E27FC236}">
                <a16:creationId xmlns:a16="http://schemas.microsoft.com/office/drawing/2014/main" id="{4136D6D1-9317-4373-B9DE-39658721B300}"/>
              </a:ext>
            </a:extLst>
          </xdr:cNvPr>
          <xdr:cNvSpPr/>
        </xdr:nvSpPr>
        <xdr:spPr>
          <a:xfrm>
            <a:off x="7452360" y="167640"/>
            <a:ext cx="3124200" cy="44958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s-419" sz="1100">
                <a:solidFill>
                  <a:schemeClr val="bg1">
                    <a:lumMod val="50000"/>
                  </a:schemeClr>
                </a:solidFill>
              </a:rPr>
              <a:t>Expandir en el simbolo </a:t>
            </a:r>
            <a:r>
              <a:rPr lang="es-419" sz="1100" baseline="0">
                <a:solidFill>
                  <a:schemeClr val="bg1">
                    <a:lumMod val="50000"/>
                  </a:schemeClr>
                </a:solidFill>
              </a:rPr>
              <a:t>  </a:t>
            </a:r>
            <a:r>
              <a:rPr lang="es-419" sz="1100">
                <a:solidFill>
                  <a:schemeClr val="bg1">
                    <a:lumMod val="50000"/>
                  </a:schemeClr>
                </a:solidFill>
              </a:rPr>
              <a:t>             para ver detalle</a:t>
            </a:r>
          </a:p>
        </xdr:txBody>
      </xdr:sp>
      <xdr:sp macro="" textlink="">
        <xdr:nvSpPr>
          <xdr:cNvPr id="21" name="CuadroTexto 20">
            <a:extLst>
              <a:ext uri="{FF2B5EF4-FFF2-40B4-BE49-F238E27FC236}">
                <a16:creationId xmlns:a16="http://schemas.microsoft.com/office/drawing/2014/main" id="{5589CF6E-5F9A-4566-9850-77DC989E12CB}"/>
              </a:ext>
            </a:extLst>
          </xdr:cNvPr>
          <xdr:cNvSpPr txBox="1"/>
        </xdr:nvSpPr>
        <xdr:spPr>
          <a:xfrm>
            <a:off x="8945880" y="251460"/>
            <a:ext cx="259080" cy="274320"/>
          </a:xfrm>
          <a:prstGeom prst="rect">
            <a:avLst/>
          </a:prstGeom>
          <a:solidFill>
            <a:schemeClr val="lt1"/>
          </a:solid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200" b="1"/>
              <a:t>+</a:t>
            </a:r>
          </a:p>
        </xdr:txBody>
      </xdr:sp>
    </xdr:grpSp>
    <xdr:clientData/>
  </xdr:twoCellAnchor>
  <xdr:twoCellAnchor>
    <xdr:from>
      <xdr:col>0</xdr:col>
      <xdr:colOff>106680</xdr:colOff>
      <xdr:row>24</xdr:row>
      <xdr:rowOff>167640</xdr:rowOff>
    </xdr:from>
    <xdr:to>
      <xdr:col>2</xdr:col>
      <xdr:colOff>2026920</xdr:colOff>
      <xdr:row>42</xdr:row>
      <xdr:rowOff>15240</xdr:rowOff>
    </xdr:to>
    <xdr:grpSp>
      <xdr:nvGrpSpPr>
        <xdr:cNvPr id="62" name="Grupo 61">
          <a:extLst>
            <a:ext uri="{FF2B5EF4-FFF2-40B4-BE49-F238E27FC236}">
              <a16:creationId xmlns:a16="http://schemas.microsoft.com/office/drawing/2014/main" id="{8A62748F-4621-449C-93AC-2ADB41FA4393}"/>
            </a:ext>
          </a:extLst>
        </xdr:cNvPr>
        <xdr:cNvGrpSpPr/>
      </xdr:nvGrpSpPr>
      <xdr:grpSpPr>
        <a:xfrm>
          <a:off x="106680" y="1836420"/>
          <a:ext cx="3474720" cy="2377440"/>
          <a:chOff x="297180" y="1371600"/>
          <a:chExt cx="3474720" cy="2377440"/>
        </a:xfrm>
      </xdr:grpSpPr>
      <xdr:grpSp>
        <xdr:nvGrpSpPr>
          <xdr:cNvPr id="60" name="Grupo 59">
            <a:extLst>
              <a:ext uri="{FF2B5EF4-FFF2-40B4-BE49-F238E27FC236}">
                <a16:creationId xmlns:a16="http://schemas.microsoft.com/office/drawing/2014/main" id="{9036E7A3-24E6-4992-9212-4D1C34B4C225}"/>
              </a:ext>
            </a:extLst>
          </xdr:cNvPr>
          <xdr:cNvGrpSpPr/>
        </xdr:nvGrpSpPr>
        <xdr:grpSpPr>
          <a:xfrm>
            <a:off x="297180" y="1371600"/>
            <a:ext cx="3261360" cy="2251710"/>
            <a:chOff x="121920" y="1882140"/>
            <a:chExt cx="3261360" cy="2251710"/>
          </a:xfrm>
        </xdr:grpSpPr>
        <xdr:cxnSp macro="">
          <xdr:nvCxnSpPr>
            <xdr:cNvPr id="59" name="Conector: angular 58">
              <a:extLst>
                <a:ext uri="{FF2B5EF4-FFF2-40B4-BE49-F238E27FC236}">
                  <a16:creationId xmlns:a16="http://schemas.microsoft.com/office/drawing/2014/main" id="{F2E5979D-2553-4D78-9F3A-8F931B12D48A}"/>
                </a:ext>
              </a:extLst>
            </xdr:cNvPr>
            <xdr:cNvCxnSpPr/>
          </xdr:nvCxnSpPr>
          <xdr:spPr>
            <a:xfrm rot="10800000">
              <a:off x="121920" y="2148840"/>
              <a:ext cx="3253740" cy="1985010"/>
            </a:xfrm>
            <a:prstGeom prst="bentConnector3">
              <a:avLst>
                <a:gd name="adj1" fmla="val 82319"/>
              </a:avLst>
            </a:prstGeom>
            <a:ln>
              <a:tailEnd type="triangle"/>
            </a:ln>
          </xdr:spPr>
          <xdr:style>
            <a:lnRef idx="1">
              <a:schemeClr val="accent3"/>
            </a:lnRef>
            <a:fillRef idx="0">
              <a:schemeClr val="accent3"/>
            </a:fillRef>
            <a:effectRef idx="0">
              <a:schemeClr val="accent3"/>
            </a:effectRef>
            <a:fontRef idx="minor">
              <a:schemeClr val="tx1"/>
            </a:fontRef>
          </xdr:style>
        </xdr:cxnSp>
        <xdr:cxnSp macro="">
          <xdr:nvCxnSpPr>
            <xdr:cNvPr id="28" name="Conector: angular 27">
              <a:extLst>
                <a:ext uri="{FF2B5EF4-FFF2-40B4-BE49-F238E27FC236}">
                  <a16:creationId xmlns:a16="http://schemas.microsoft.com/office/drawing/2014/main" id="{370CEEF9-BBF9-4AA4-B5F7-D9025FD190B7}"/>
                </a:ext>
              </a:extLst>
            </xdr:cNvPr>
            <xdr:cNvCxnSpPr/>
          </xdr:nvCxnSpPr>
          <xdr:spPr>
            <a:xfrm rot="10800000">
              <a:off x="129540" y="1882140"/>
              <a:ext cx="3253740" cy="1985010"/>
            </a:xfrm>
            <a:prstGeom prst="bentConnector3">
              <a:avLst>
                <a:gd name="adj1" fmla="val 82319"/>
              </a:avLst>
            </a:prstGeom>
            <a:ln>
              <a:tailEnd type="triangle"/>
            </a:ln>
          </xdr:spPr>
          <xdr:style>
            <a:lnRef idx="1">
              <a:schemeClr val="accent3"/>
            </a:lnRef>
            <a:fillRef idx="0">
              <a:schemeClr val="accent3"/>
            </a:fillRef>
            <a:effectRef idx="0">
              <a:schemeClr val="accent3"/>
            </a:effectRef>
            <a:fontRef idx="minor">
              <a:schemeClr val="tx1"/>
            </a:fontRef>
          </xdr:style>
        </xdr:cxnSp>
      </xdr:grpSp>
      <xdr:sp macro="" textlink="">
        <xdr:nvSpPr>
          <xdr:cNvPr id="30" name="Rectángulo 29">
            <a:extLst>
              <a:ext uri="{FF2B5EF4-FFF2-40B4-BE49-F238E27FC236}">
                <a16:creationId xmlns:a16="http://schemas.microsoft.com/office/drawing/2014/main" id="{FF5B1E7A-5849-437C-BC3F-8318A21D0295}"/>
              </a:ext>
            </a:extLst>
          </xdr:cNvPr>
          <xdr:cNvSpPr/>
        </xdr:nvSpPr>
        <xdr:spPr>
          <a:xfrm>
            <a:off x="647700" y="3299460"/>
            <a:ext cx="3124200" cy="449580"/>
          </a:xfrm>
          <a:prstGeom prst="rect">
            <a:avLst/>
          </a:prstGeom>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s-419" sz="1100">
                <a:solidFill>
                  <a:schemeClr val="bg1">
                    <a:lumMod val="50000"/>
                  </a:schemeClr>
                </a:solidFill>
              </a:rPr>
              <a:t>Expandir en el simbolo </a:t>
            </a:r>
            <a:r>
              <a:rPr lang="es-419" sz="1100" baseline="0">
                <a:solidFill>
                  <a:schemeClr val="bg1">
                    <a:lumMod val="50000"/>
                  </a:schemeClr>
                </a:solidFill>
              </a:rPr>
              <a:t>  </a:t>
            </a:r>
            <a:r>
              <a:rPr lang="es-419" sz="1100">
                <a:solidFill>
                  <a:schemeClr val="bg1">
                    <a:lumMod val="50000"/>
                  </a:schemeClr>
                </a:solidFill>
              </a:rPr>
              <a:t>             para ver detalle</a:t>
            </a:r>
          </a:p>
        </xdr:txBody>
      </xdr:sp>
      <xdr:sp macro="" textlink="">
        <xdr:nvSpPr>
          <xdr:cNvPr id="31" name="CuadroTexto 30">
            <a:extLst>
              <a:ext uri="{FF2B5EF4-FFF2-40B4-BE49-F238E27FC236}">
                <a16:creationId xmlns:a16="http://schemas.microsoft.com/office/drawing/2014/main" id="{B6C1460B-F4BE-418E-81B2-075949E788BF}"/>
              </a:ext>
            </a:extLst>
          </xdr:cNvPr>
          <xdr:cNvSpPr txBox="1"/>
        </xdr:nvSpPr>
        <xdr:spPr>
          <a:xfrm>
            <a:off x="2118360" y="3390900"/>
            <a:ext cx="259080" cy="259080"/>
          </a:xfrm>
          <a:prstGeom prst="rect">
            <a:avLst/>
          </a:prstGeom>
          <a:solidFill>
            <a:schemeClr val="bg1"/>
          </a:solid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200" b="1"/>
              <a:t>+</a:t>
            </a:r>
          </a:p>
        </xdr:txBody>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enario" xr10:uid="{DCFDB911-44EC-4FE0-8604-3637A9C47186}" sourceName="Escenario">
  <extLst>
    <x:ext xmlns:x15="http://schemas.microsoft.com/office/spreadsheetml/2010/11/main" uri="{2F2917AC-EB37-4324-AD4E-5DD8C200BD13}">
      <x15:tableSlicerCache tableId="3" column="1"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cenario" xr10:uid="{3318901A-FA4C-48C1-B1AC-3EF7E338D822}" cache="SegmentaciónDeDatos_Escenario" columnCount="4" style="Estilo 3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4BAE98-6930-44BD-84DB-54BB10959F9E}" name="Escenarios_TABLA1" displayName="Escenarios_TABLA1" ref="C38:O55" totalsRowCount="1" headerRowDxfId="41" dataDxfId="39" headerRowBorderDxfId="40" tableBorderDxfId="38">
  <autoFilter ref="C38:O54" xr:uid="{034BAE98-6930-44BD-84DB-54BB10959F9E}"/>
  <sortState xmlns:xlrd2="http://schemas.microsoft.com/office/spreadsheetml/2017/richdata2" ref="C39:H54">
    <sortCondition ref="D38:D54"/>
  </sortState>
  <tableColumns count="13">
    <tableColumn id="1" xr3:uid="{48B53008-F649-4980-BE52-C798F2C99894}" name="Escenario" totalsRowLabel="Total" dataDxfId="37" totalsRowDxfId="36"/>
    <tableColumn id="2" xr3:uid="{F1C06104-79CD-4684-83CA-D9A5682C4BEF}" name="Métrica" dataDxfId="35" totalsRowDxfId="34"/>
    <tableColumn id="3" xr3:uid="{AB26C395-FCE8-4A11-A9DE-1F57B74B4A71}" name="año1" dataDxfId="33" totalsRowDxfId="32"/>
    <tableColumn id="4" xr3:uid="{4EFCB2D6-3356-4F89-952D-3CD67524FF1F}" name="año2" dataDxfId="31" totalsRowDxfId="30"/>
    <tableColumn id="5" xr3:uid="{0F6FC936-37B4-417A-8400-BDB747BD731F}" name="año3" dataDxfId="29" totalsRowDxfId="28"/>
    <tableColumn id="6" xr3:uid="{68F82A84-6AF8-4591-A086-9D3E3D11D700}" name="Total 3 Años" dataDxfId="27" totalsRowDxfId="26"/>
    <tableColumn id="7" xr3:uid="{EE983F95-D1A9-482D-B5E7-5A9A21D8E794}" name="orden inicial" dataDxfId="25" totalsRowDxfId="24"/>
    <tableColumn id="8" xr3:uid="{F02EF8AB-99B3-4904-9DBC-38E606CC888B}" name="conversiones" totalsRowFunction="sum" dataDxfId="23" totalsRowDxfId="22"/>
    <tableColumn id="9" xr3:uid="{AFB2681F-C3A1-4EC4-B2E1-F5D4990E4730}" name="productos" totalsRowFunction="sum" dataDxfId="21" totalsRowDxfId="20"/>
    <tableColumn id="10" xr3:uid="{1D4BFD32-28F6-4036-AEE2-073EDDB1EEA1}" name="frecuencias" totalsRowFunction="sum" dataDxfId="19" totalsRowDxfId="18"/>
    <tableColumn id="12" xr3:uid="{B9051D14-6756-4968-8625-3899E653BE46}" name="conversiones2" totalsRowFunction="sum" dataDxfId="17" totalsRowDxfId="16"/>
    <tableColumn id="13" xr3:uid="{0AEE47E4-2DB6-4317-A572-07F5B63D25D3}" name="productos3" totalsRowFunction="sum" dataDxfId="15" totalsRowDxfId="14"/>
    <tableColumn id="14" xr3:uid="{ABB76E1D-699B-4076-8DE9-5DBFAC07ECF0}" name="frecuencias4" totalsRowFunction="sum" dataDxfId="13" totalsRow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257B14-77D5-4B3A-969D-0FEC3A4483C3}" name="Tabla1" displayName="Tabla1" ref="B4:E7" totalsRowShown="0" headerRowDxfId="11" dataDxfId="10">
  <autoFilter ref="B4:E7" xr:uid="{E9257B14-77D5-4B3A-969D-0FEC3A4483C3}"/>
  <tableColumns count="4">
    <tableColumn id="1" xr3:uid="{0E6C0BC0-7E1D-4A1D-81B4-78D7413E11DD}" name="PALANCA" dataDxfId="9"/>
    <tableColumn id="2" xr3:uid="{9084E475-AB5E-42C9-8D58-C30272EB72AA}" name="METRICA" dataDxfId="8"/>
    <tableColumn id="3" xr3:uid="{C21F2B53-A7CF-4016-94E7-3814F9AE5C46}" name="IMPACTO" dataDxfId="7"/>
    <tableColumn id="4" xr3:uid="{200F1AE5-63BE-4056-AFDA-A233E0DC92E8}" name="ACCIONES" dataDxfId="6"/>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689366-3D1C-45C9-8F74-FE0C4A60CAEE}" name="Tabla2" displayName="Tabla2" ref="B3:E6" totalsRowShown="0" headerRowDxfId="5">
  <autoFilter ref="B3:E6" xr:uid="{7F689366-3D1C-45C9-8F74-FE0C4A60CAEE}"/>
  <tableColumns count="4">
    <tableColumn id="1" xr3:uid="{A944E6AA-BB87-46EC-A304-7F502687BD14}" name="Escenario/palanca" dataDxfId="4"/>
    <tableColumn id="2" xr3:uid="{C986DB53-DCDA-47B6-8EA1-182D85A5907F}" name="Conversiones" dataDxfId="3"/>
    <tableColumn id="3" xr3:uid="{BD8F9C1E-1377-4F85-9424-D554755EDDAD}" name="Productos" dataDxfId="2"/>
    <tableColumn id="4" xr3:uid="{E109D629-9851-4011-9344-9C725372D9C5}" name="Frecuencias"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BD587-A250-476F-ABF8-3BB20BEE8A7B}">
  <sheetPr codeName="Hoja1">
    <tabColor theme="4" tint="-0.499984740745262"/>
  </sheetPr>
  <dimension ref="C11:O67"/>
  <sheetViews>
    <sheetView showGridLines="0" tabSelected="1" zoomScaleNormal="100" workbookViewId="0">
      <selection activeCell="F1" sqref="F1"/>
    </sheetView>
  </sheetViews>
  <sheetFormatPr baseColWidth="10" defaultRowHeight="14.4" x14ac:dyDescent="0.3"/>
  <cols>
    <col min="1" max="1" width="0.88671875" customWidth="1"/>
    <col min="2" max="2" width="18.6640625" customWidth="1"/>
    <col min="3" max="4" width="24.44140625" bestFit="1" customWidth="1"/>
    <col min="5" max="5" width="13.33203125" bestFit="1" customWidth="1"/>
    <col min="6" max="6" width="17.21875" customWidth="1"/>
    <col min="7" max="7" width="14.6640625" customWidth="1"/>
    <col min="8" max="8" width="17.6640625" customWidth="1"/>
    <col min="12" max="12" width="12.5546875" customWidth="1"/>
    <col min="13" max="13" width="19.44140625" bestFit="1" customWidth="1"/>
    <col min="14" max="15" width="14.44140625" bestFit="1" customWidth="1"/>
  </cols>
  <sheetData>
    <row r="11" spans="9:9" x14ac:dyDescent="0.3">
      <c r="I11" s="106"/>
    </row>
    <row r="21" ht="19.8" customHeight="1" x14ac:dyDescent="0.3"/>
    <row r="25" ht="15" customHeight="1" x14ac:dyDescent="0.3"/>
    <row r="30" ht="31.2" customHeight="1" x14ac:dyDescent="0.3"/>
    <row r="32" ht="7.8" customHeight="1" x14ac:dyDescent="0.3"/>
    <row r="33" spans="3:15" ht="43.8" customHeight="1" x14ac:dyDescent="0.3"/>
    <row r="34" spans="3:15" ht="75" customHeight="1" x14ac:dyDescent="0.3"/>
    <row r="35" spans="3:15" ht="52.2" customHeight="1" x14ac:dyDescent="0.3"/>
    <row r="36" spans="3:15" ht="267" customHeight="1" x14ac:dyDescent="0.3">
      <c r="E36" s="63"/>
    </row>
    <row r="38" spans="3:15" x14ac:dyDescent="0.3">
      <c r="C38" s="101" t="s">
        <v>58</v>
      </c>
      <c r="D38" s="101" t="s">
        <v>57</v>
      </c>
      <c r="E38" s="101" t="s">
        <v>52</v>
      </c>
      <c r="F38" s="101" t="s">
        <v>53</v>
      </c>
      <c r="G38" s="101" t="s">
        <v>54</v>
      </c>
      <c r="H38" s="101" t="s">
        <v>47</v>
      </c>
      <c r="I38" s="101" t="s">
        <v>78</v>
      </c>
      <c r="J38" s="101" t="s">
        <v>79</v>
      </c>
      <c r="K38" s="101" t="s">
        <v>80</v>
      </c>
      <c r="L38" s="101" t="s">
        <v>81</v>
      </c>
      <c r="M38" s="101" t="s">
        <v>93</v>
      </c>
      <c r="N38" s="101" t="s">
        <v>94</v>
      </c>
      <c r="O38" s="101" t="s">
        <v>95</v>
      </c>
    </row>
    <row r="39" spans="3:15" ht="15" thickBot="1" x14ac:dyDescent="0.35">
      <c r="C39" s="67" t="s">
        <v>55</v>
      </c>
      <c r="D39" s="67" t="s">
        <v>55</v>
      </c>
      <c r="E39" s="68">
        <v>1500000</v>
      </c>
      <c r="F39" s="68">
        <v>1500000</v>
      </c>
      <c r="G39" s="68">
        <v>1500000</v>
      </c>
      <c r="H39" s="68">
        <v>4500000</v>
      </c>
      <c r="I39" s="107">
        <v>1</v>
      </c>
      <c r="J39" s="113"/>
      <c r="K39" s="110"/>
      <c r="L39" s="113"/>
      <c r="M39" s="110"/>
      <c r="N39" s="110"/>
      <c r="O39" s="110"/>
    </row>
    <row r="40" spans="3:15" x14ac:dyDescent="0.3">
      <c r="C40" s="88" t="s">
        <v>59</v>
      </c>
      <c r="D40" s="89" t="s">
        <v>64</v>
      </c>
      <c r="E40" s="90">
        <v>1633500</v>
      </c>
      <c r="F40" s="90">
        <v>1675500</v>
      </c>
      <c r="G40" s="90">
        <v>1675500</v>
      </c>
      <c r="H40" s="91">
        <v>4984500</v>
      </c>
      <c r="I40" s="108">
        <v>2</v>
      </c>
      <c r="J40" s="111">
        <v>0.15</v>
      </c>
      <c r="K40" s="111">
        <v>6</v>
      </c>
      <c r="L40" s="111">
        <v>0.2</v>
      </c>
      <c r="M40" s="131">
        <v>675000</v>
      </c>
      <c r="N40" s="62">
        <v>900000</v>
      </c>
      <c r="O40" s="62">
        <v>900000</v>
      </c>
    </row>
    <row r="41" spans="3:15" x14ac:dyDescent="0.3">
      <c r="C41" s="73" t="s">
        <v>65</v>
      </c>
      <c r="D41" s="64" t="s">
        <v>70</v>
      </c>
      <c r="E41" s="65">
        <v>1674000</v>
      </c>
      <c r="F41" s="65">
        <v>1716000</v>
      </c>
      <c r="G41" s="65">
        <v>1716000</v>
      </c>
      <c r="H41" s="74">
        <v>5106000</v>
      </c>
      <c r="I41" s="108">
        <v>3</v>
      </c>
      <c r="J41" s="111">
        <v>0.18</v>
      </c>
      <c r="K41" s="111">
        <v>6.15</v>
      </c>
      <c r="L41" s="111">
        <v>0.23</v>
      </c>
      <c r="M41" s="131">
        <v>810000</v>
      </c>
      <c r="N41" s="62">
        <v>1035000</v>
      </c>
      <c r="O41" s="62">
        <v>1035000</v>
      </c>
    </row>
    <row r="42" spans="3:15" x14ac:dyDescent="0.3">
      <c r="C42" s="84" t="s">
        <v>71</v>
      </c>
      <c r="D42" s="85" t="s">
        <v>76</v>
      </c>
      <c r="E42" s="86">
        <v>1581750</v>
      </c>
      <c r="F42" s="86">
        <v>1623750</v>
      </c>
      <c r="G42" s="86">
        <v>1623750</v>
      </c>
      <c r="H42" s="87">
        <v>4829250</v>
      </c>
      <c r="I42" s="107">
        <v>4</v>
      </c>
      <c r="J42" s="114">
        <v>0.13500000000000001</v>
      </c>
      <c r="K42" s="111">
        <v>5.75</v>
      </c>
      <c r="L42" s="111">
        <v>0.15</v>
      </c>
      <c r="M42" s="131">
        <v>607500</v>
      </c>
      <c r="N42" s="62">
        <v>675000</v>
      </c>
      <c r="O42" s="62">
        <v>675000</v>
      </c>
    </row>
    <row r="43" spans="3:15" x14ac:dyDescent="0.3">
      <c r="C43" s="92" t="s">
        <v>59</v>
      </c>
      <c r="D43" s="93" t="s">
        <v>62</v>
      </c>
      <c r="E43" s="94">
        <v>133500</v>
      </c>
      <c r="F43" s="94">
        <v>175500</v>
      </c>
      <c r="G43" s="94">
        <v>175500</v>
      </c>
      <c r="H43" s="95">
        <v>484500</v>
      </c>
      <c r="I43" s="108">
        <v>5</v>
      </c>
      <c r="J43" s="111"/>
      <c r="K43" s="111"/>
      <c r="L43" s="111"/>
      <c r="M43" s="111"/>
      <c r="N43" s="111"/>
      <c r="O43" s="111"/>
    </row>
    <row r="44" spans="3:15" ht="15" thickBot="1" x14ac:dyDescent="0.35">
      <c r="C44" s="76" t="s">
        <v>65</v>
      </c>
      <c r="D44" s="77" t="s">
        <v>67</v>
      </c>
      <c r="E44" s="78">
        <v>174000</v>
      </c>
      <c r="F44" s="78">
        <v>216000</v>
      </c>
      <c r="G44" s="78">
        <v>216000</v>
      </c>
      <c r="H44" s="79">
        <v>606000</v>
      </c>
      <c r="I44" s="108">
        <v>6</v>
      </c>
      <c r="J44" s="111"/>
      <c r="K44" s="111"/>
      <c r="L44" s="111"/>
      <c r="M44" s="111"/>
      <c r="N44" s="111"/>
      <c r="O44" s="111"/>
    </row>
    <row r="45" spans="3:15" x14ac:dyDescent="0.3">
      <c r="C45" s="80" t="s">
        <v>71</v>
      </c>
      <c r="D45" s="81" t="s">
        <v>73</v>
      </c>
      <c r="E45" s="82">
        <v>81750</v>
      </c>
      <c r="F45" s="82">
        <v>123750</v>
      </c>
      <c r="G45" s="82">
        <v>123750</v>
      </c>
      <c r="H45" s="83">
        <v>329250</v>
      </c>
      <c r="I45" s="107">
        <v>7</v>
      </c>
      <c r="J45" s="111"/>
      <c r="K45" s="111"/>
      <c r="L45" s="111"/>
      <c r="M45" s="111"/>
      <c r="N45" s="111"/>
      <c r="O45" s="111"/>
    </row>
    <row r="46" spans="3:15" x14ac:dyDescent="0.3">
      <c r="C46" s="92" t="s">
        <v>59</v>
      </c>
      <c r="D46" s="93" t="s">
        <v>63</v>
      </c>
      <c r="E46" s="94">
        <v>114000</v>
      </c>
      <c r="F46" s="94">
        <v>72000</v>
      </c>
      <c r="G46" s="94">
        <v>72000</v>
      </c>
      <c r="H46" s="95">
        <v>258000</v>
      </c>
      <c r="I46" s="108">
        <v>8</v>
      </c>
      <c r="J46" s="111"/>
      <c r="K46" s="111"/>
      <c r="L46" s="111"/>
      <c r="M46" s="111"/>
      <c r="N46" s="111"/>
      <c r="O46" s="111"/>
    </row>
    <row r="47" spans="3:15" x14ac:dyDescent="0.3">
      <c r="C47" s="73" t="s">
        <v>65</v>
      </c>
      <c r="D47" s="64" t="s">
        <v>66</v>
      </c>
      <c r="E47" s="65">
        <v>114000</v>
      </c>
      <c r="F47" s="65">
        <v>72000</v>
      </c>
      <c r="G47" s="65">
        <v>72000</v>
      </c>
      <c r="H47" s="74">
        <v>258000</v>
      </c>
      <c r="I47" s="108">
        <v>9</v>
      </c>
      <c r="J47" s="111"/>
      <c r="K47" s="111"/>
      <c r="L47" s="111"/>
      <c r="M47" s="111"/>
      <c r="N47" s="111"/>
      <c r="O47" s="111"/>
    </row>
    <row r="48" spans="3:15" x14ac:dyDescent="0.3">
      <c r="C48" s="84" t="s">
        <v>71</v>
      </c>
      <c r="D48" s="85" t="s">
        <v>72</v>
      </c>
      <c r="E48" s="86">
        <v>114000</v>
      </c>
      <c r="F48" s="86">
        <v>72000</v>
      </c>
      <c r="G48" s="86">
        <v>72000</v>
      </c>
      <c r="H48" s="87">
        <v>258000</v>
      </c>
      <c r="I48" s="107">
        <v>10</v>
      </c>
      <c r="J48" s="111"/>
      <c r="K48" s="111"/>
      <c r="L48" s="111"/>
      <c r="M48" s="111"/>
      <c r="N48" s="111"/>
      <c r="O48" s="111"/>
    </row>
    <row r="49" spans="3:15" ht="15" thickBot="1" x14ac:dyDescent="0.35">
      <c r="C49" s="98" t="s">
        <v>59</v>
      </c>
      <c r="D49" s="99" t="s">
        <v>61</v>
      </c>
      <c r="E49" s="100">
        <v>247500</v>
      </c>
      <c r="F49" s="100">
        <v>247500</v>
      </c>
      <c r="G49" s="100">
        <v>247500</v>
      </c>
      <c r="H49" s="100">
        <v>742500</v>
      </c>
      <c r="I49" s="108">
        <v>11</v>
      </c>
      <c r="J49" s="111"/>
      <c r="K49" s="111"/>
      <c r="L49" s="111"/>
      <c r="M49" s="111"/>
      <c r="N49" s="111"/>
      <c r="O49" s="111"/>
    </row>
    <row r="50" spans="3:15" x14ac:dyDescent="0.3">
      <c r="C50" s="69" t="s">
        <v>65</v>
      </c>
      <c r="D50" s="70" t="s">
        <v>68</v>
      </c>
      <c r="E50" s="71">
        <v>288000</v>
      </c>
      <c r="F50" s="71">
        <v>288000</v>
      </c>
      <c r="G50" s="71">
        <v>288000</v>
      </c>
      <c r="H50" s="72">
        <v>864000</v>
      </c>
      <c r="I50" s="108">
        <v>12</v>
      </c>
      <c r="J50" s="111"/>
      <c r="K50" s="111"/>
      <c r="L50" s="111"/>
      <c r="M50" s="111"/>
      <c r="N50" s="111"/>
      <c r="O50" s="111"/>
    </row>
    <row r="51" spans="3:15" x14ac:dyDescent="0.3">
      <c r="C51" s="84" t="s">
        <v>71</v>
      </c>
      <c r="D51" s="85" t="s">
        <v>74</v>
      </c>
      <c r="E51" s="86">
        <v>195750</v>
      </c>
      <c r="F51" s="86">
        <v>195750</v>
      </c>
      <c r="G51" s="86">
        <v>195750</v>
      </c>
      <c r="H51" s="87">
        <v>587250</v>
      </c>
      <c r="I51" s="107">
        <v>13</v>
      </c>
      <c r="J51" s="111"/>
      <c r="K51" s="111"/>
      <c r="L51" s="111"/>
      <c r="M51" s="111"/>
      <c r="N51" s="111"/>
      <c r="O51" s="111"/>
    </row>
    <row r="52" spans="3:15" x14ac:dyDescent="0.3">
      <c r="C52" s="92" t="s">
        <v>59</v>
      </c>
      <c r="D52" s="93" t="s">
        <v>60</v>
      </c>
      <c r="E52" s="96">
        <v>1.1710526315789473</v>
      </c>
      <c r="F52" s="96">
        <v>2.4375</v>
      </c>
      <c r="G52" s="96">
        <v>2.4375</v>
      </c>
      <c r="H52" s="97">
        <v>6.0460526315789469</v>
      </c>
      <c r="I52" s="108">
        <v>14</v>
      </c>
      <c r="J52" s="111"/>
      <c r="K52" s="111"/>
      <c r="L52" s="111"/>
      <c r="M52" s="111"/>
      <c r="N52" s="111"/>
      <c r="O52" s="111"/>
    </row>
    <row r="53" spans="3:15" x14ac:dyDescent="0.3">
      <c r="C53" s="73" t="s">
        <v>65</v>
      </c>
      <c r="D53" s="64" t="s">
        <v>69</v>
      </c>
      <c r="E53" s="66">
        <v>1.5263157894736843</v>
      </c>
      <c r="F53" s="66">
        <v>3</v>
      </c>
      <c r="G53" s="66">
        <v>3</v>
      </c>
      <c r="H53" s="75">
        <v>7.5263157894736841</v>
      </c>
      <c r="I53" s="108">
        <v>15</v>
      </c>
      <c r="J53" s="111"/>
      <c r="K53" s="111"/>
      <c r="L53" s="111"/>
      <c r="M53" s="111"/>
      <c r="N53" s="111"/>
      <c r="O53" s="111"/>
    </row>
    <row r="54" spans="3:15" x14ac:dyDescent="0.3">
      <c r="C54" s="102" t="s">
        <v>71</v>
      </c>
      <c r="D54" s="103" t="s">
        <v>75</v>
      </c>
      <c r="E54" s="104">
        <v>0.71710526315789469</v>
      </c>
      <c r="F54" s="104">
        <v>1.71875</v>
      </c>
      <c r="G54" s="104">
        <v>1.71875</v>
      </c>
      <c r="H54" s="105">
        <v>4.1546052631578947</v>
      </c>
      <c r="I54" s="107">
        <v>16</v>
      </c>
      <c r="J54" s="112"/>
      <c r="K54" s="112"/>
      <c r="L54" s="112"/>
      <c r="M54" s="112"/>
      <c r="N54" s="112"/>
      <c r="O54" s="112"/>
    </row>
    <row r="55" spans="3:15" x14ac:dyDescent="0.3">
      <c r="C55" s="117" t="s">
        <v>85</v>
      </c>
      <c r="D55" s="118"/>
      <c r="E55" s="118"/>
      <c r="F55" s="118"/>
      <c r="G55" s="118"/>
      <c r="H55" s="118"/>
      <c r="I55" s="118"/>
      <c r="J55" s="129">
        <f>SUBTOTAL(109,Escenarios_TABLA1[conversiones])</f>
        <v>0.46499999999999997</v>
      </c>
      <c r="K55" s="130">
        <f>SUBTOTAL(109,Escenarios_TABLA1[productos])</f>
        <v>17.899999999999999</v>
      </c>
      <c r="L55" s="129">
        <f>SUBTOTAL(109,Escenarios_TABLA1[frecuencias])</f>
        <v>0.58000000000000007</v>
      </c>
      <c r="M55" s="131">
        <f>SUBTOTAL(109,Escenarios_TABLA1[conversiones2])</f>
        <v>2092500</v>
      </c>
      <c r="N55" s="62">
        <f>SUBTOTAL(109,Escenarios_TABLA1[productos3])</f>
        <v>2610000</v>
      </c>
      <c r="O55" s="62">
        <f>SUBTOTAL(109,Escenarios_TABLA1[frecuencias4])</f>
        <v>2610000</v>
      </c>
    </row>
    <row r="57" spans="3:15" x14ac:dyDescent="0.3">
      <c r="J57" s="115" t="s">
        <v>79</v>
      </c>
      <c r="K57" s="115" t="s">
        <v>80</v>
      </c>
      <c r="L57" s="115" t="s">
        <v>81</v>
      </c>
      <c r="M57" s="115" t="s">
        <v>93</v>
      </c>
      <c r="N57" s="115" t="s">
        <v>94</v>
      </c>
      <c r="O57" s="115" t="s">
        <v>95</v>
      </c>
    </row>
    <row r="58" spans="3:15" x14ac:dyDescent="0.3">
      <c r="J58" s="116">
        <f>IF(Escenarios_TABLA1[[#Totals],[conversiones]]-0.13&lt;0,"",Escenarios_TABLA1[[#Totals],[conversiones]]-0.13)</f>
        <v>0.33499999999999996</v>
      </c>
      <c r="K58" s="10">
        <f>IF(Escenarios_TABLA1[[#Totals],[productos]]-5&lt;0,"",Escenarios_TABLA1[[#Totals],[productos]]-5)</f>
        <v>12.899999999999999</v>
      </c>
      <c r="L58" s="116">
        <f>IF(Escenarios_TABLA1[[#Totals],[frecuencias]]-0.1&lt;0,"",Escenarios_TABLA1[[#Totals],[frecuencias]]-0.1)</f>
        <v>0.48000000000000009</v>
      </c>
      <c r="M58" s="63">
        <f>IF(Escenarios_TABLA1[[#Totals],[conversiones2]]&lt;1,"",Escenarios_TABLA1[[#Totals],[conversiones2]])</f>
        <v>2092500</v>
      </c>
      <c r="N58" s="63">
        <f>IF(Escenarios_TABLA1[[#Totals],[productos3]]&lt;1,"",Escenarios_TABLA1[[#Totals],[productos3]])</f>
        <v>2610000</v>
      </c>
      <c r="O58" s="63">
        <f>IF(Escenarios_TABLA1[[#Totals],[frecuencias4]]&lt;1,"",Escenarios_TABLA1[[#Totals],[frecuencias4]])</f>
        <v>2610000</v>
      </c>
    </row>
    <row r="60" spans="3:15" x14ac:dyDescent="0.3">
      <c r="C60" s="115" t="s">
        <v>58</v>
      </c>
      <c r="D60" s="115" t="s">
        <v>57</v>
      </c>
      <c r="E60" s="115" t="s">
        <v>52</v>
      </c>
      <c r="F60" s="115" t="s">
        <v>53</v>
      </c>
      <c r="G60" s="115" t="s">
        <v>54</v>
      </c>
      <c r="H60" s="115" t="s">
        <v>47</v>
      </c>
    </row>
    <row r="61" spans="3:15" x14ac:dyDescent="0.3">
      <c r="C61" s="119" t="s">
        <v>55</v>
      </c>
      <c r="D61" s="119" t="s">
        <v>55</v>
      </c>
      <c r="E61" s="120">
        <v>1500000</v>
      </c>
      <c r="F61" s="120">
        <v>1500000</v>
      </c>
      <c r="G61" s="120">
        <v>1500000</v>
      </c>
      <c r="H61" s="120">
        <v>4500000</v>
      </c>
    </row>
    <row r="64" spans="3:15" x14ac:dyDescent="0.3">
      <c r="C64" s="61"/>
      <c r="D64" s="61" t="s">
        <v>87</v>
      </c>
      <c r="E64" s="61" t="s">
        <v>80</v>
      </c>
      <c r="F64" s="61" t="s">
        <v>88</v>
      </c>
    </row>
    <row r="65" spans="3:6" x14ac:dyDescent="0.3">
      <c r="C65" s="61" t="s">
        <v>86</v>
      </c>
      <c r="D65" s="21">
        <v>607500</v>
      </c>
      <c r="E65" s="61">
        <v>675000</v>
      </c>
      <c r="F65" s="61">
        <v>675000</v>
      </c>
    </row>
    <row r="66" spans="3:6" x14ac:dyDescent="0.3">
      <c r="C66" s="61" t="s">
        <v>89</v>
      </c>
      <c r="D66" s="61">
        <v>810000</v>
      </c>
      <c r="E66" s="61">
        <v>1035000</v>
      </c>
      <c r="F66" s="61">
        <v>1035000</v>
      </c>
    </row>
    <row r="67" spans="3:6" x14ac:dyDescent="0.3">
      <c r="C67" s="61" t="s">
        <v>90</v>
      </c>
      <c r="D67" s="61">
        <v>675000</v>
      </c>
      <c r="E67" s="61">
        <v>900000</v>
      </c>
      <c r="F67" s="61">
        <v>900000</v>
      </c>
    </row>
  </sheetData>
  <sheetProtection pivotTables="0"/>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B0784-B0DD-4588-8E18-8D65A118ACB7}">
  <sheetPr codeName="Hoja2">
    <tabColor theme="4" tint="-0.249977111117893"/>
  </sheetPr>
  <dimension ref="B1:G7"/>
  <sheetViews>
    <sheetView showGridLines="0" zoomScale="110" zoomScaleNormal="110" workbookViewId="0">
      <selection activeCell="C12" sqref="C12"/>
    </sheetView>
  </sheetViews>
  <sheetFormatPr baseColWidth="10" defaultRowHeight="14.4" x14ac:dyDescent="0.3"/>
  <cols>
    <col min="2" max="2" width="15.77734375" customWidth="1"/>
    <col min="3" max="3" width="42.44140625" customWidth="1"/>
    <col min="4" max="4" width="17.33203125" customWidth="1"/>
    <col min="5" max="5" width="71.33203125" customWidth="1"/>
    <col min="7" max="7" width="0" hidden="1" customWidth="1"/>
  </cols>
  <sheetData>
    <row r="1" spans="2:7" x14ac:dyDescent="0.3">
      <c r="B1" s="3"/>
      <c r="C1" s="3"/>
      <c r="D1" s="3"/>
      <c r="E1" s="3"/>
    </row>
    <row r="2" spans="2:7" x14ac:dyDescent="0.3">
      <c r="B2" s="132" t="s">
        <v>77</v>
      </c>
      <c r="C2" s="132"/>
      <c r="D2" s="3"/>
      <c r="E2" s="3"/>
    </row>
    <row r="3" spans="2:7" x14ac:dyDescent="0.3">
      <c r="B3" s="3"/>
      <c r="C3" s="3"/>
      <c r="D3" s="3"/>
      <c r="E3" s="3"/>
    </row>
    <row r="4" spans="2:7" x14ac:dyDescent="0.3">
      <c r="B4" s="3" t="s">
        <v>26</v>
      </c>
      <c r="C4" s="3" t="s">
        <v>27</v>
      </c>
      <c r="D4" s="3" t="s">
        <v>28</v>
      </c>
      <c r="E4" s="3" t="s">
        <v>40</v>
      </c>
    </row>
    <row r="5" spans="2:7" ht="88.2" customHeight="1" x14ac:dyDescent="0.3">
      <c r="B5" s="4" t="s">
        <v>29</v>
      </c>
      <c r="C5" s="6" t="s">
        <v>30</v>
      </c>
      <c r="D5" s="5" t="s">
        <v>31</v>
      </c>
      <c r="E5" s="6" t="s">
        <v>32</v>
      </c>
      <c r="G5">
        <f>ABS(Tabla1[[#This Row],[IMPACTO]])</f>
        <v>0.15</v>
      </c>
    </row>
    <row r="6" spans="2:7" ht="88.2" customHeight="1" x14ac:dyDescent="0.3">
      <c r="B6" s="4" t="s">
        <v>33</v>
      </c>
      <c r="C6" s="6" t="s">
        <v>34</v>
      </c>
      <c r="D6" s="5" t="s">
        <v>35</v>
      </c>
      <c r="E6" s="6" t="s">
        <v>36</v>
      </c>
      <c r="G6">
        <f>ABS(Tabla1[[#This Row],[IMPACTO]])</f>
        <v>0.2</v>
      </c>
    </row>
    <row r="7" spans="2:7" ht="88.2" customHeight="1" x14ac:dyDescent="0.3">
      <c r="B7" s="4" t="s">
        <v>37</v>
      </c>
      <c r="C7" s="6" t="s">
        <v>38</v>
      </c>
      <c r="D7" s="5" t="s">
        <v>35</v>
      </c>
      <c r="E7" s="6" t="s">
        <v>39</v>
      </c>
      <c r="G7">
        <f>ABS(Tabla1[[#This Row],[IMPACTO]])</f>
        <v>0.2</v>
      </c>
    </row>
  </sheetData>
  <mergeCells count="1">
    <mergeCell ref="B2:C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C53AE-40C5-414F-A908-C54693F44A54}">
  <sheetPr codeName="Hoja3">
    <tabColor theme="4" tint="0.39997558519241921"/>
  </sheetPr>
  <dimension ref="B2:E13"/>
  <sheetViews>
    <sheetView showGridLines="0" zoomScale="120" zoomScaleNormal="120" workbookViewId="0">
      <selection activeCell="B19" sqref="B19"/>
    </sheetView>
  </sheetViews>
  <sheetFormatPr baseColWidth="10" defaultRowHeight="14.4" x14ac:dyDescent="0.3"/>
  <cols>
    <col min="2" max="2" width="22" bestFit="1" customWidth="1"/>
    <col min="3" max="3" width="17.21875" customWidth="1"/>
    <col min="4" max="4" width="21.21875" customWidth="1"/>
    <col min="5" max="5" width="19.109375" customWidth="1"/>
  </cols>
  <sheetData>
    <row r="2" spans="2:5" x14ac:dyDescent="0.3">
      <c r="B2" s="125" t="s">
        <v>92</v>
      </c>
    </row>
    <row r="3" spans="2:5" x14ac:dyDescent="0.3">
      <c r="B3" t="s">
        <v>56</v>
      </c>
      <c r="C3" s="9" t="s">
        <v>82</v>
      </c>
      <c r="D3" s="9" t="s">
        <v>83</v>
      </c>
      <c r="E3" s="9" t="s">
        <v>84</v>
      </c>
    </row>
    <row r="4" spans="2:5" x14ac:dyDescent="0.3">
      <c r="B4" s="7" t="s">
        <v>41</v>
      </c>
      <c r="C4" s="8">
        <v>0.13500000000000001</v>
      </c>
      <c r="D4" s="8">
        <v>0.15</v>
      </c>
      <c r="E4" s="8">
        <v>0.15</v>
      </c>
    </row>
    <row r="5" spans="2:5" x14ac:dyDescent="0.3">
      <c r="B5" s="7" t="s">
        <v>42</v>
      </c>
      <c r="C5" s="8">
        <v>0.18</v>
      </c>
      <c r="D5" s="8">
        <v>0.23</v>
      </c>
      <c r="E5" s="8">
        <v>0.23</v>
      </c>
    </row>
    <row r="6" spans="2:5" x14ac:dyDescent="0.3">
      <c r="B6" s="7" t="s">
        <v>44</v>
      </c>
      <c r="C6" s="8">
        <v>0.15</v>
      </c>
      <c r="D6" s="8">
        <v>0.2</v>
      </c>
      <c r="E6" s="8">
        <v>0.2</v>
      </c>
    </row>
    <row r="9" spans="2:5" x14ac:dyDescent="0.3">
      <c r="B9" s="125" t="s">
        <v>91</v>
      </c>
    </row>
    <row r="10" spans="2:5" x14ac:dyDescent="0.3">
      <c r="B10" s="61"/>
      <c r="C10" s="121" t="s">
        <v>82</v>
      </c>
      <c r="D10" s="121" t="s">
        <v>83</v>
      </c>
      <c r="E10" s="122" t="s">
        <v>84</v>
      </c>
    </row>
    <row r="11" spans="2:5" x14ac:dyDescent="0.3">
      <c r="B11" s="61" t="s">
        <v>86</v>
      </c>
      <c r="C11" s="123">
        <v>607500</v>
      </c>
      <c r="D11" s="124">
        <v>675000</v>
      </c>
      <c r="E11" s="124">
        <v>675000</v>
      </c>
    </row>
    <row r="12" spans="2:5" x14ac:dyDescent="0.3">
      <c r="B12" s="61" t="s">
        <v>89</v>
      </c>
      <c r="C12" s="124">
        <v>810000</v>
      </c>
      <c r="D12" s="124">
        <v>1035000</v>
      </c>
      <c r="E12" s="124">
        <v>1035000</v>
      </c>
    </row>
    <row r="13" spans="2:5" x14ac:dyDescent="0.3">
      <c r="B13" s="61" t="s">
        <v>90</v>
      </c>
      <c r="C13" s="124">
        <v>675000</v>
      </c>
      <c r="D13" s="124">
        <v>900000</v>
      </c>
      <c r="E13" s="124">
        <v>900000</v>
      </c>
    </row>
  </sheetData>
  <phoneticPr fontId="1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0AC6-BD5F-495E-AB93-7BEC43247DDC}">
  <sheetPr codeName="Hoja4">
    <tabColor theme="5" tint="-0.249977111117893"/>
  </sheetPr>
  <dimension ref="B3:AL33"/>
  <sheetViews>
    <sheetView showGridLines="0" workbookViewId="0">
      <selection activeCell="C48" sqref="C48"/>
    </sheetView>
  </sheetViews>
  <sheetFormatPr baseColWidth="10" defaultRowHeight="14.4" outlineLevelRow="1" outlineLevelCol="1" x14ac:dyDescent="0.3"/>
  <cols>
    <col min="1" max="1" width="11" customWidth="1"/>
    <col min="2" max="2" width="11.6640625" customWidth="1"/>
    <col min="3" max="3" width="60.44140625" customWidth="1"/>
    <col min="4" max="4" width="11.5546875" style="2" hidden="1" customWidth="1" outlineLevel="1"/>
    <col min="5" max="15" width="11.5546875" hidden="1" customWidth="1" outlineLevel="1"/>
    <col min="16" max="16" width="13.109375" customWidth="1" collapsed="1"/>
    <col min="17" max="19" width="13.109375" customWidth="1"/>
    <col min="20" max="33" width="11.5546875" customWidth="1"/>
    <col min="35" max="35" width="17.33203125" hidden="1" customWidth="1"/>
    <col min="36" max="38" width="11.5546875" hidden="1" customWidth="1"/>
  </cols>
  <sheetData>
    <row r="3" spans="2:38" x14ac:dyDescent="0.3">
      <c r="C3" s="109" t="s">
        <v>43</v>
      </c>
    </row>
    <row r="4" spans="2:38" ht="23.4" customHeight="1" x14ac:dyDescent="0.3">
      <c r="C4" s="133" t="s">
        <v>44</v>
      </c>
      <c r="D4" s="133"/>
      <c r="E4" s="1"/>
    </row>
    <row r="5" spans="2:38" x14ac:dyDescent="0.3">
      <c r="E5" s="10"/>
      <c r="G5" s="2"/>
    </row>
    <row r="6" spans="2:38" ht="15" thickBot="1" x14ac:dyDescent="0.35">
      <c r="C6" s="11"/>
      <c r="AJ6" s="12" t="str">
        <f>Escenarios!C3</f>
        <v>Conversiones</v>
      </c>
      <c r="AK6" s="12" t="str">
        <f>Escenarios!D3</f>
        <v>Productos</v>
      </c>
      <c r="AL6" s="12" t="str">
        <f>Escenarios!E3</f>
        <v>Frecuencias</v>
      </c>
    </row>
    <row r="7" spans="2:38" x14ac:dyDescent="0.3">
      <c r="D7" s="14" t="s">
        <v>0</v>
      </c>
      <c r="E7" s="15" t="s">
        <v>1</v>
      </c>
      <c r="F7" s="15" t="s">
        <v>2</v>
      </c>
      <c r="G7" s="15" t="s">
        <v>3</v>
      </c>
      <c r="H7" s="15" t="s">
        <v>4</v>
      </c>
      <c r="I7" s="15" t="s">
        <v>5</v>
      </c>
      <c r="J7" s="15" t="s">
        <v>6</v>
      </c>
      <c r="K7" s="15" t="s">
        <v>7</v>
      </c>
      <c r="L7" s="15" t="s">
        <v>8</v>
      </c>
      <c r="M7" s="15" t="s">
        <v>9</v>
      </c>
      <c r="N7" s="15" t="s">
        <v>10</v>
      </c>
      <c r="O7" s="15" t="s">
        <v>11</v>
      </c>
      <c r="P7" s="27" t="s">
        <v>12</v>
      </c>
      <c r="Q7" s="27" t="s">
        <v>45</v>
      </c>
      <c r="R7" s="27" t="s">
        <v>46</v>
      </c>
      <c r="S7" s="28" t="s">
        <v>47</v>
      </c>
      <c r="AI7" t="str">
        <f>Escenarios!B4</f>
        <v>Escenario Pesimista</v>
      </c>
      <c r="AJ7" s="13">
        <f>Escenarios!C4</f>
        <v>0.13500000000000001</v>
      </c>
      <c r="AK7" s="13">
        <f>Escenarios!D4</f>
        <v>0.15</v>
      </c>
      <c r="AL7" s="13">
        <f>Escenarios!E4</f>
        <v>0.15</v>
      </c>
    </row>
    <row r="8" spans="2:38" ht="21" customHeight="1" thickBot="1" x14ac:dyDescent="0.35">
      <c r="C8" s="32" t="s">
        <v>48</v>
      </c>
      <c r="D8" s="16">
        <f>+D24</f>
        <v>20625</v>
      </c>
      <c r="E8" s="16">
        <f t="shared" ref="E8:O8" si="0">+E24</f>
        <v>20625</v>
      </c>
      <c r="F8" s="16">
        <f t="shared" si="0"/>
        <v>20625</v>
      </c>
      <c r="G8" s="16">
        <f t="shared" si="0"/>
        <v>20625</v>
      </c>
      <c r="H8" s="16">
        <f t="shared" si="0"/>
        <v>20625</v>
      </c>
      <c r="I8" s="16">
        <f t="shared" si="0"/>
        <v>20625</v>
      </c>
      <c r="J8" s="16">
        <f t="shared" si="0"/>
        <v>20625</v>
      </c>
      <c r="K8" s="16">
        <f t="shared" si="0"/>
        <v>20625</v>
      </c>
      <c r="L8" s="16">
        <f t="shared" si="0"/>
        <v>20625</v>
      </c>
      <c r="M8" s="16">
        <f t="shared" si="0"/>
        <v>20625</v>
      </c>
      <c r="N8" s="16">
        <f t="shared" si="0"/>
        <v>20625</v>
      </c>
      <c r="O8" s="16">
        <f t="shared" si="0"/>
        <v>20625</v>
      </c>
      <c r="P8" s="16">
        <f t="shared" ref="P8:P31" si="1">+SUM(D8:O8)</f>
        <v>247500</v>
      </c>
      <c r="Q8" s="16">
        <f t="shared" ref="Q8:R12" si="2">P8</f>
        <v>247500</v>
      </c>
      <c r="R8" s="16">
        <f t="shared" si="2"/>
        <v>247500</v>
      </c>
      <c r="S8" s="16">
        <f>SUM(P8:R8)</f>
        <v>742500</v>
      </c>
      <c r="AI8" t="str">
        <f>Escenarios!B5</f>
        <v>Escenario Optimista</v>
      </c>
      <c r="AJ8" s="13">
        <f>Escenarios!C5</f>
        <v>0.18</v>
      </c>
      <c r="AK8" s="13">
        <f>Escenarios!D5</f>
        <v>0.23</v>
      </c>
      <c r="AL8" s="13">
        <f>Escenarios!E5</f>
        <v>0.23</v>
      </c>
    </row>
    <row r="9" spans="2:38" hidden="1" outlineLevel="1" x14ac:dyDescent="0.3">
      <c r="C9" s="30" t="s">
        <v>13</v>
      </c>
      <c r="D9" s="17">
        <f>+D10+D14+D18</f>
        <v>68750</v>
      </c>
      <c r="E9" s="18">
        <f>+E10+E14+E18</f>
        <v>68750</v>
      </c>
      <c r="F9" s="18">
        <f t="shared" ref="F9:O9" si="3">+F10+F14+F18</f>
        <v>68750</v>
      </c>
      <c r="G9" s="18">
        <f t="shared" si="3"/>
        <v>68750</v>
      </c>
      <c r="H9" s="18">
        <f t="shared" si="3"/>
        <v>68750</v>
      </c>
      <c r="I9" s="18">
        <f t="shared" si="3"/>
        <v>68750</v>
      </c>
      <c r="J9" s="18">
        <f t="shared" si="3"/>
        <v>68750</v>
      </c>
      <c r="K9" s="18">
        <f t="shared" si="3"/>
        <v>68750</v>
      </c>
      <c r="L9" s="18">
        <f t="shared" si="3"/>
        <v>68750</v>
      </c>
      <c r="M9" s="18">
        <f t="shared" si="3"/>
        <v>68750</v>
      </c>
      <c r="N9" s="18">
        <f t="shared" si="3"/>
        <v>68750</v>
      </c>
      <c r="O9" s="18">
        <f t="shared" si="3"/>
        <v>68750</v>
      </c>
      <c r="P9" s="19">
        <f t="shared" si="1"/>
        <v>825000</v>
      </c>
      <c r="Q9" s="19">
        <f t="shared" si="2"/>
        <v>825000</v>
      </c>
      <c r="R9" s="19">
        <f t="shared" si="2"/>
        <v>825000</v>
      </c>
      <c r="S9" s="20">
        <f>SUM(P9:R9)</f>
        <v>2475000</v>
      </c>
      <c r="AI9" t="str">
        <f>Escenarios!B6</f>
        <v>Escenario Normal</v>
      </c>
      <c r="AJ9" s="13">
        <f>Escenarios!C6</f>
        <v>0.15</v>
      </c>
      <c r="AK9" s="13">
        <f>Escenarios!D6</f>
        <v>0.2</v>
      </c>
      <c r="AL9" s="13">
        <f>Escenarios!E6</f>
        <v>0.2</v>
      </c>
    </row>
    <row r="10" spans="2:38" hidden="1" outlineLevel="1" x14ac:dyDescent="0.3">
      <c r="C10" s="30" t="str">
        <f>"Palanca 1: incremento de conversión (de 13% a "&amp;D13&amp;"% )"</f>
        <v>Palanca 1: incremento de conversión (de 13% a 15% )</v>
      </c>
      <c r="D10" s="17">
        <f>+D12-D11</f>
        <v>18750</v>
      </c>
      <c r="E10" s="18">
        <f>+E12-E11</f>
        <v>18750</v>
      </c>
      <c r="F10" s="18">
        <f t="shared" ref="F10:O10" si="4">+F12-F11</f>
        <v>18750</v>
      </c>
      <c r="G10" s="18">
        <f t="shared" si="4"/>
        <v>18750</v>
      </c>
      <c r="H10" s="18">
        <f t="shared" si="4"/>
        <v>18750</v>
      </c>
      <c r="I10" s="18">
        <f t="shared" si="4"/>
        <v>18750</v>
      </c>
      <c r="J10" s="18">
        <f t="shared" si="4"/>
        <v>18750</v>
      </c>
      <c r="K10" s="18">
        <f t="shared" si="4"/>
        <v>18750</v>
      </c>
      <c r="L10" s="18">
        <f t="shared" si="4"/>
        <v>18750</v>
      </c>
      <c r="M10" s="18">
        <f t="shared" si="4"/>
        <v>18750</v>
      </c>
      <c r="N10" s="18">
        <f t="shared" si="4"/>
        <v>18750</v>
      </c>
      <c r="O10" s="18">
        <f t="shared" si="4"/>
        <v>18750</v>
      </c>
      <c r="P10" s="18">
        <f t="shared" si="1"/>
        <v>225000</v>
      </c>
      <c r="Q10" s="18">
        <f t="shared" si="2"/>
        <v>225000</v>
      </c>
      <c r="R10" s="18">
        <f t="shared" si="2"/>
        <v>225000</v>
      </c>
      <c r="S10" s="21">
        <f t="shared" ref="S10:S33" si="5">SUM(P10:R10)</f>
        <v>675000</v>
      </c>
    </row>
    <row r="11" spans="2:38" hidden="1" outlineLevel="1" x14ac:dyDescent="0.3">
      <c r="C11" s="31" t="s">
        <v>14</v>
      </c>
      <c r="D11" s="22">
        <v>125000</v>
      </c>
      <c r="E11" s="23">
        <v>125000</v>
      </c>
      <c r="F11" s="23">
        <v>125000</v>
      </c>
      <c r="G11" s="23">
        <v>125000</v>
      </c>
      <c r="H11" s="23">
        <v>125000</v>
      </c>
      <c r="I11" s="23">
        <v>125000</v>
      </c>
      <c r="J11" s="23">
        <v>125000</v>
      </c>
      <c r="K11" s="23">
        <v>125000</v>
      </c>
      <c r="L11" s="23">
        <v>125000</v>
      </c>
      <c r="M11" s="23">
        <v>125000</v>
      </c>
      <c r="N11" s="23">
        <v>125000</v>
      </c>
      <c r="O11" s="23">
        <v>125000</v>
      </c>
      <c r="P11" s="18">
        <f t="shared" si="1"/>
        <v>1500000</v>
      </c>
      <c r="Q11" s="18">
        <f t="shared" si="2"/>
        <v>1500000</v>
      </c>
      <c r="R11" s="18">
        <f t="shared" si="2"/>
        <v>1500000</v>
      </c>
      <c r="S11" s="21">
        <f t="shared" si="5"/>
        <v>4500000</v>
      </c>
    </row>
    <row r="12" spans="2:38" hidden="1" outlineLevel="1" x14ac:dyDescent="0.3">
      <c r="C12" s="31" t="s">
        <v>15</v>
      </c>
      <c r="D12" s="17">
        <f t="shared" ref="D12:O12" si="6">D11+(D11*D13/100)</f>
        <v>143750</v>
      </c>
      <c r="E12" s="18">
        <f t="shared" si="6"/>
        <v>143750</v>
      </c>
      <c r="F12" s="18">
        <f t="shared" si="6"/>
        <v>143750</v>
      </c>
      <c r="G12" s="18">
        <f t="shared" si="6"/>
        <v>143750</v>
      </c>
      <c r="H12" s="18">
        <f t="shared" si="6"/>
        <v>143750</v>
      </c>
      <c r="I12" s="18">
        <f t="shared" si="6"/>
        <v>143750</v>
      </c>
      <c r="J12" s="18">
        <f t="shared" si="6"/>
        <v>143750</v>
      </c>
      <c r="K12" s="18">
        <f t="shared" si="6"/>
        <v>143750</v>
      </c>
      <c r="L12" s="18">
        <f t="shared" si="6"/>
        <v>143750</v>
      </c>
      <c r="M12" s="18">
        <f t="shared" si="6"/>
        <v>143750</v>
      </c>
      <c r="N12" s="18">
        <f t="shared" si="6"/>
        <v>143750</v>
      </c>
      <c r="O12" s="18">
        <f t="shared" si="6"/>
        <v>143750</v>
      </c>
      <c r="P12" s="18">
        <f t="shared" si="1"/>
        <v>1725000</v>
      </c>
      <c r="Q12" s="18">
        <f t="shared" si="2"/>
        <v>1725000</v>
      </c>
      <c r="R12" s="18">
        <f t="shared" si="2"/>
        <v>1725000</v>
      </c>
      <c r="S12" s="21">
        <f t="shared" si="5"/>
        <v>5175000</v>
      </c>
    </row>
    <row r="13" spans="2:38" hidden="1" outlineLevel="1" x14ac:dyDescent="0.3">
      <c r="C13" s="31" t="s">
        <v>16</v>
      </c>
      <c r="D13" s="24">
        <f t="shared" ref="D13:M13" si="7">E13</f>
        <v>15</v>
      </c>
      <c r="E13" s="24">
        <f t="shared" si="7"/>
        <v>15</v>
      </c>
      <c r="F13" s="24">
        <f t="shared" si="7"/>
        <v>15</v>
      </c>
      <c r="G13" s="24">
        <f t="shared" si="7"/>
        <v>15</v>
      </c>
      <c r="H13" s="24">
        <f t="shared" si="7"/>
        <v>15</v>
      </c>
      <c r="I13" s="24">
        <f t="shared" si="7"/>
        <v>15</v>
      </c>
      <c r="J13" s="24">
        <f t="shared" si="7"/>
        <v>15</v>
      </c>
      <c r="K13" s="24">
        <f t="shared" si="7"/>
        <v>15</v>
      </c>
      <c r="L13" s="24">
        <f t="shared" si="7"/>
        <v>15</v>
      </c>
      <c r="M13" s="24">
        <f t="shared" si="7"/>
        <v>15</v>
      </c>
      <c r="N13" s="24">
        <f>O13</f>
        <v>15</v>
      </c>
      <c r="O13" s="24">
        <f>(VLOOKUP($C$4,$AI$7:$AL$9,2,0))*100</f>
        <v>15</v>
      </c>
      <c r="P13" s="18"/>
      <c r="Q13" s="18"/>
      <c r="R13" s="18"/>
      <c r="S13" s="21"/>
    </row>
    <row r="14" spans="2:38" hidden="1" outlineLevel="1" x14ac:dyDescent="0.3">
      <c r="B14" s="10"/>
      <c r="C14" s="30" t="str">
        <f>"Palanca 2: incremento de venta cruzada (de 5 a "&amp;5+(5*D17/100)&amp;" productos)"</f>
        <v>Palanca 2: incremento de venta cruzada (de 5 a 6 productos)</v>
      </c>
      <c r="D14" s="17">
        <f>+D16-D15</f>
        <v>25000</v>
      </c>
      <c r="E14" s="18">
        <f>+E16-E15</f>
        <v>25000</v>
      </c>
      <c r="F14" s="18">
        <f t="shared" ref="F14:O14" si="8">+F16-F15</f>
        <v>25000</v>
      </c>
      <c r="G14" s="18">
        <f t="shared" si="8"/>
        <v>25000</v>
      </c>
      <c r="H14" s="18">
        <f t="shared" si="8"/>
        <v>25000</v>
      </c>
      <c r="I14" s="18">
        <f t="shared" si="8"/>
        <v>25000</v>
      </c>
      <c r="J14" s="18">
        <f t="shared" si="8"/>
        <v>25000</v>
      </c>
      <c r="K14" s="18">
        <f t="shared" si="8"/>
        <v>25000</v>
      </c>
      <c r="L14" s="18">
        <f t="shared" si="8"/>
        <v>25000</v>
      </c>
      <c r="M14" s="18">
        <f t="shared" si="8"/>
        <v>25000</v>
      </c>
      <c r="N14" s="18">
        <f t="shared" si="8"/>
        <v>25000</v>
      </c>
      <c r="O14" s="18">
        <f t="shared" si="8"/>
        <v>25000</v>
      </c>
      <c r="P14" s="19">
        <f t="shared" si="1"/>
        <v>300000</v>
      </c>
      <c r="Q14" s="19">
        <f t="shared" ref="Q14:R16" si="9">P14</f>
        <v>300000</v>
      </c>
      <c r="R14" s="19">
        <f t="shared" si="9"/>
        <v>300000</v>
      </c>
      <c r="S14" s="20">
        <f t="shared" si="5"/>
        <v>900000</v>
      </c>
    </row>
    <row r="15" spans="2:38" hidden="1" outlineLevel="1" x14ac:dyDescent="0.3">
      <c r="C15" s="31" t="s">
        <v>14</v>
      </c>
      <c r="D15" s="22">
        <v>125000</v>
      </c>
      <c r="E15" s="23">
        <v>125000</v>
      </c>
      <c r="F15" s="23">
        <v>125000</v>
      </c>
      <c r="G15" s="23">
        <v>125000</v>
      </c>
      <c r="H15" s="23">
        <v>125000</v>
      </c>
      <c r="I15" s="23">
        <v>125000</v>
      </c>
      <c r="J15" s="23">
        <v>125000</v>
      </c>
      <c r="K15" s="23">
        <v>125000</v>
      </c>
      <c r="L15" s="23">
        <v>125000</v>
      </c>
      <c r="M15" s="23">
        <v>125000</v>
      </c>
      <c r="N15" s="23">
        <v>125000</v>
      </c>
      <c r="O15" s="23">
        <v>125000</v>
      </c>
      <c r="P15" s="18">
        <f t="shared" si="1"/>
        <v>1500000</v>
      </c>
      <c r="Q15" s="18">
        <f t="shared" si="9"/>
        <v>1500000</v>
      </c>
      <c r="R15" s="18">
        <f t="shared" si="9"/>
        <v>1500000</v>
      </c>
      <c r="S15" s="21">
        <f t="shared" si="5"/>
        <v>4500000</v>
      </c>
    </row>
    <row r="16" spans="2:38" hidden="1" outlineLevel="1" x14ac:dyDescent="0.3">
      <c r="C16" s="31" t="s">
        <v>15</v>
      </c>
      <c r="D16" s="17">
        <f t="shared" ref="D16:O16" si="10">D15+(D15*D17/100)</f>
        <v>150000</v>
      </c>
      <c r="E16" s="18">
        <f t="shared" si="10"/>
        <v>150000</v>
      </c>
      <c r="F16" s="18">
        <f t="shared" si="10"/>
        <v>150000</v>
      </c>
      <c r="G16" s="18">
        <f t="shared" si="10"/>
        <v>150000</v>
      </c>
      <c r="H16" s="18">
        <f t="shared" si="10"/>
        <v>150000</v>
      </c>
      <c r="I16" s="18">
        <f t="shared" si="10"/>
        <v>150000</v>
      </c>
      <c r="J16" s="18">
        <f t="shared" si="10"/>
        <v>150000</v>
      </c>
      <c r="K16" s="18">
        <f t="shared" si="10"/>
        <v>150000</v>
      </c>
      <c r="L16" s="18">
        <f t="shared" si="10"/>
        <v>150000</v>
      </c>
      <c r="M16" s="18">
        <f t="shared" si="10"/>
        <v>150000</v>
      </c>
      <c r="N16" s="18">
        <f t="shared" si="10"/>
        <v>150000</v>
      </c>
      <c r="O16" s="18">
        <f t="shared" si="10"/>
        <v>150000</v>
      </c>
      <c r="P16" s="18">
        <f t="shared" si="1"/>
        <v>1800000</v>
      </c>
      <c r="Q16" s="18">
        <f t="shared" si="9"/>
        <v>1800000</v>
      </c>
      <c r="R16" s="18">
        <f t="shared" si="9"/>
        <v>1800000</v>
      </c>
      <c r="S16" s="21">
        <f t="shared" si="5"/>
        <v>5400000</v>
      </c>
    </row>
    <row r="17" spans="3:21" hidden="1" outlineLevel="1" x14ac:dyDescent="0.3">
      <c r="C17" s="31" t="s">
        <v>16</v>
      </c>
      <c r="D17" s="25">
        <f t="shared" ref="D17:M17" si="11">E17</f>
        <v>20</v>
      </c>
      <c r="E17" s="25">
        <f t="shared" si="11"/>
        <v>20</v>
      </c>
      <c r="F17" s="25">
        <f t="shared" si="11"/>
        <v>20</v>
      </c>
      <c r="G17" s="25">
        <f t="shared" si="11"/>
        <v>20</v>
      </c>
      <c r="H17" s="25">
        <f t="shared" si="11"/>
        <v>20</v>
      </c>
      <c r="I17" s="25">
        <f t="shared" si="11"/>
        <v>20</v>
      </c>
      <c r="J17" s="25">
        <f t="shared" si="11"/>
        <v>20</v>
      </c>
      <c r="K17" s="25">
        <f t="shared" si="11"/>
        <v>20</v>
      </c>
      <c r="L17" s="25">
        <f t="shared" si="11"/>
        <v>20</v>
      </c>
      <c r="M17" s="25">
        <f t="shared" si="11"/>
        <v>20</v>
      </c>
      <c r="N17" s="25">
        <f>O17</f>
        <v>20</v>
      </c>
      <c r="O17" s="24">
        <f>(VLOOKUP($C$4,$AI$7:$AL$9,3,0))*100</f>
        <v>20</v>
      </c>
      <c r="P17" s="18"/>
      <c r="Q17" s="18"/>
      <c r="R17" s="18"/>
      <c r="S17" s="21"/>
    </row>
    <row r="18" spans="3:21" hidden="1" outlineLevel="1" x14ac:dyDescent="0.3">
      <c r="C18" s="30" t="str">
        <f>"Palanca 3: incremento de frecuencia de compra (de 10% recurrencia a "&amp;D21&amp;"% )"</f>
        <v>Palanca 3: incremento de frecuencia de compra (de 10% recurrencia a 20% )</v>
      </c>
      <c r="D18" s="17">
        <f>+D20-D19</f>
        <v>25000</v>
      </c>
      <c r="E18" s="18">
        <f>+E20-E19</f>
        <v>25000</v>
      </c>
      <c r="F18" s="18">
        <f t="shared" ref="F18:O18" si="12">+F20-F19</f>
        <v>25000</v>
      </c>
      <c r="G18" s="18">
        <f t="shared" si="12"/>
        <v>25000</v>
      </c>
      <c r="H18" s="18">
        <f t="shared" si="12"/>
        <v>25000</v>
      </c>
      <c r="I18" s="18">
        <f t="shared" si="12"/>
        <v>25000</v>
      </c>
      <c r="J18" s="18">
        <f t="shared" si="12"/>
        <v>25000</v>
      </c>
      <c r="K18" s="18">
        <f t="shared" si="12"/>
        <v>25000</v>
      </c>
      <c r="L18" s="18">
        <f t="shared" si="12"/>
        <v>25000</v>
      </c>
      <c r="M18" s="18">
        <f t="shared" si="12"/>
        <v>25000</v>
      </c>
      <c r="N18" s="18">
        <f t="shared" si="12"/>
        <v>25000</v>
      </c>
      <c r="O18" s="18">
        <f t="shared" si="12"/>
        <v>25000</v>
      </c>
      <c r="P18" s="19">
        <f t="shared" si="1"/>
        <v>300000</v>
      </c>
      <c r="Q18" s="19">
        <f t="shared" ref="Q18:R20" si="13">P18</f>
        <v>300000</v>
      </c>
      <c r="R18" s="19">
        <f t="shared" si="13"/>
        <v>300000</v>
      </c>
      <c r="S18" s="20">
        <f t="shared" si="5"/>
        <v>900000</v>
      </c>
    </row>
    <row r="19" spans="3:21" hidden="1" outlineLevel="1" x14ac:dyDescent="0.3">
      <c r="C19" s="31" t="s">
        <v>14</v>
      </c>
      <c r="D19" s="22">
        <v>125000</v>
      </c>
      <c r="E19" s="23">
        <v>125000</v>
      </c>
      <c r="F19" s="23">
        <v>125000</v>
      </c>
      <c r="G19" s="23">
        <v>125000</v>
      </c>
      <c r="H19" s="23">
        <v>125000</v>
      </c>
      <c r="I19" s="23">
        <v>125000</v>
      </c>
      <c r="J19" s="23">
        <v>125000</v>
      </c>
      <c r="K19" s="23">
        <v>125000</v>
      </c>
      <c r="L19" s="23">
        <v>125000</v>
      </c>
      <c r="M19" s="23">
        <v>125000</v>
      </c>
      <c r="N19" s="23">
        <v>125000</v>
      </c>
      <c r="O19" s="23">
        <v>125000</v>
      </c>
      <c r="P19" s="18">
        <f t="shared" si="1"/>
        <v>1500000</v>
      </c>
      <c r="Q19" s="18">
        <f t="shared" si="13"/>
        <v>1500000</v>
      </c>
      <c r="R19" s="18">
        <f t="shared" si="13"/>
        <v>1500000</v>
      </c>
      <c r="S19" s="21">
        <f t="shared" si="5"/>
        <v>4500000</v>
      </c>
    </row>
    <row r="20" spans="3:21" hidden="1" outlineLevel="1" x14ac:dyDescent="0.3">
      <c r="C20" s="31" t="s">
        <v>15</v>
      </c>
      <c r="D20" s="17">
        <f t="shared" ref="D20:O20" si="14">D19+(D19*D21/100)</f>
        <v>150000</v>
      </c>
      <c r="E20" s="18">
        <f t="shared" si="14"/>
        <v>150000</v>
      </c>
      <c r="F20" s="18">
        <f t="shared" si="14"/>
        <v>150000</v>
      </c>
      <c r="G20" s="18">
        <f t="shared" si="14"/>
        <v>150000</v>
      </c>
      <c r="H20" s="18">
        <f t="shared" si="14"/>
        <v>150000</v>
      </c>
      <c r="I20" s="18">
        <f t="shared" si="14"/>
        <v>150000</v>
      </c>
      <c r="J20" s="18">
        <f t="shared" si="14"/>
        <v>150000</v>
      </c>
      <c r="K20" s="18">
        <f t="shared" si="14"/>
        <v>150000</v>
      </c>
      <c r="L20" s="18">
        <f t="shared" si="14"/>
        <v>150000</v>
      </c>
      <c r="M20" s="18">
        <f t="shared" si="14"/>
        <v>150000</v>
      </c>
      <c r="N20" s="18">
        <f t="shared" si="14"/>
        <v>150000</v>
      </c>
      <c r="O20" s="18">
        <f t="shared" si="14"/>
        <v>150000</v>
      </c>
      <c r="P20" s="18">
        <f t="shared" si="1"/>
        <v>1800000</v>
      </c>
      <c r="Q20" s="18">
        <f t="shared" si="13"/>
        <v>1800000</v>
      </c>
      <c r="R20" s="18">
        <f t="shared" si="13"/>
        <v>1800000</v>
      </c>
      <c r="S20" s="21">
        <f t="shared" si="5"/>
        <v>5400000</v>
      </c>
    </row>
    <row r="21" spans="3:21" ht="15" hidden="1" outlineLevel="1" thickBot="1" x14ac:dyDescent="0.35">
      <c r="C21" s="48" t="s">
        <v>16</v>
      </c>
      <c r="D21" s="49">
        <f t="shared" ref="D21:M21" si="15">E21</f>
        <v>20</v>
      </c>
      <c r="E21" s="49">
        <f t="shared" si="15"/>
        <v>20</v>
      </c>
      <c r="F21" s="49">
        <f t="shared" si="15"/>
        <v>20</v>
      </c>
      <c r="G21" s="49">
        <f t="shared" si="15"/>
        <v>20</v>
      </c>
      <c r="H21" s="49">
        <f t="shared" si="15"/>
        <v>20</v>
      </c>
      <c r="I21" s="49">
        <f t="shared" si="15"/>
        <v>20</v>
      </c>
      <c r="J21" s="49">
        <f t="shared" si="15"/>
        <v>20</v>
      </c>
      <c r="K21" s="49">
        <f t="shared" si="15"/>
        <v>20</v>
      </c>
      <c r="L21" s="49">
        <f t="shared" si="15"/>
        <v>20</v>
      </c>
      <c r="M21" s="49">
        <f t="shared" si="15"/>
        <v>20</v>
      </c>
      <c r="N21" s="49">
        <f>O21</f>
        <v>20</v>
      </c>
      <c r="O21" s="50">
        <f>(VLOOKUP($C$4,$AI$7:$AL$9,4,0))*100</f>
        <v>20</v>
      </c>
      <c r="P21" s="33"/>
      <c r="Q21" s="33"/>
      <c r="R21" s="33"/>
      <c r="S21" s="34"/>
    </row>
    <row r="22" spans="3:21" hidden="1" outlineLevel="1" x14ac:dyDescent="0.3">
      <c r="C22" s="51" t="s">
        <v>17</v>
      </c>
      <c r="D22" s="52">
        <f t="shared" ref="D22:O22" si="16">+D9</f>
        <v>68750</v>
      </c>
      <c r="E22" s="53">
        <f t="shared" si="16"/>
        <v>68750</v>
      </c>
      <c r="F22" s="53">
        <f t="shared" si="16"/>
        <v>68750</v>
      </c>
      <c r="G22" s="53">
        <f t="shared" si="16"/>
        <v>68750</v>
      </c>
      <c r="H22" s="53">
        <f t="shared" si="16"/>
        <v>68750</v>
      </c>
      <c r="I22" s="53">
        <f t="shared" si="16"/>
        <v>68750</v>
      </c>
      <c r="J22" s="53">
        <f t="shared" si="16"/>
        <v>68750</v>
      </c>
      <c r="K22" s="53">
        <f t="shared" si="16"/>
        <v>68750</v>
      </c>
      <c r="L22" s="53">
        <f t="shared" si="16"/>
        <v>68750</v>
      </c>
      <c r="M22" s="53">
        <f t="shared" si="16"/>
        <v>68750</v>
      </c>
      <c r="N22" s="53">
        <f t="shared" si="16"/>
        <v>68750</v>
      </c>
      <c r="O22" s="53">
        <f t="shared" si="16"/>
        <v>68750</v>
      </c>
      <c r="P22" s="53">
        <f t="shared" si="1"/>
        <v>825000</v>
      </c>
      <c r="Q22" s="53">
        <f>P22</f>
        <v>825000</v>
      </c>
      <c r="R22" s="53">
        <f>Q22</f>
        <v>825000</v>
      </c>
      <c r="S22" s="54">
        <f t="shared" si="5"/>
        <v>2475000</v>
      </c>
    </row>
    <row r="23" spans="3:21" hidden="1" outlineLevel="1" x14ac:dyDescent="0.3">
      <c r="C23" s="55" t="s">
        <v>19</v>
      </c>
      <c r="D23" s="22">
        <v>30</v>
      </c>
      <c r="E23" s="23">
        <v>30</v>
      </c>
      <c r="F23" s="23">
        <v>30</v>
      </c>
      <c r="G23" s="23">
        <v>30</v>
      </c>
      <c r="H23" s="23">
        <v>30</v>
      </c>
      <c r="I23" s="23">
        <v>30</v>
      </c>
      <c r="J23" s="23">
        <v>30</v>
      </c>
      <c r="K23" s="23">
        <v>30</v>
      </c>
      <c r="L23" s="23">
        <v>30</v>
      </c>
      <c r="M23" s="23">
        <v>30</v>
      </c>
      <c r="N23" s="23">
        <v>30</v>
      </c>
      <c r="O23" s="23">
        <v>30</v>
      </c>
      <c r="P23" s="18"/>
      <c r="Q23" s="18"/>
      <c r="R23" s="18"/>
      <c r="S23" s="56"/>
    </row>
    <row r="24" spans="3:21" ht="15" hidden="1" outlineLevel="1" thickBot="1" x14ac:dyDescent="0.35">
      <c r="C24" s="57" t="s">
        <v>18</v>
      </c>
      <c r="D24" s="58">
        <f>+D23*D22/100</f>
        <v>20625</v>
      </c>
      <c r="E24" s="58">
        <f t="shared" ref="E24:O24" si="17">+E23*E22/100</f>
        <v>20625</v>
      </c>
      <c r="F24" s="58">
        <f t="shared" si="17"/>
        <v>20625</v>
      </c>
      <c r="G24" s="58">
        <f t="shared" si="17"/>
        <v>20625</v>
      </c>
      <c r="H24" s="58">
        <f t="shared" si="17"/>
        <v>20625</v>
      </c>
      <c r="I24" s="58">
        <f t="shared" si="17"/>
        <v>20625</v>
      </c>
      <c r="J24" s="58">
        <f t="shared" si="17"/>
        <v>20625</v>
      </c>
      <c r="K24" s="58">
        <f t="shared" si="17"/>
        <v>20625</v>
      </c>
      <c r="L24" s="58">
        <f t="shared" si="17"/>
        <v>20625</v>
      </c>
      <c r="M24" s="58">
        <f t="shared" si="17"/>
        <v>20625</v>
      </c>
      <c r="N24" s="58">
        <f t="shared" si="17"/>
        <v>20625</v>
      </c>
      <c r="O24" s="58">
        <f t="shared" si="17"/>
        <v>20625</v>
      </c>
      <c r="P24" s="59">
        <f t="shared" si="1"/>
        <v>247500</v>
      </c>
      <c r="Q24" s="59">
        <f>P24</f>
        <v>247500</v>
      </c>
      <c r="R24" s="59">
        <f>Q24</f>
        <v>247500</v>
      </c>
      <c r="S24" s="60">
        <f t="shared" si="5"/>
        <v>742500</v>
      </c>
    </row>
    <row r="25" spans="3:21" ht="22.8" customHeight="1" collapsed="1" x14ac:dyDescent="0.3">
      <c r="C25" s="38" t="s">
        <v>49</v>
      </c>
      <c r="D25" s="39">
        <f>+SUM(D26:D31)</f>
        <v>20000</v>
      </c>
      <c r="E25" s="39">
        <f t="shared" ref="E25:N25" si="18">+SUM(E26:E31)</f>
        <v>20000</v>
      </c>
      <c r="F25" s="39">
        <f t="shared" si="18"/>
        <v>20000</v>
      </c>
      <c r="G25" s="39">
        <f t="shared" si="18"/>
        <v>6000</v>
      </c>
      <c r="H25" s="39">
        <f t="shared" si="18"/>
        <v>6000</v>
      </c>
      <c r="I25" s="39">
        <f t="shared" si="18"/>
        <v>6000</v>
      </c>
      <c r="J25" s="39">
        <f t="shared" si="18"/>
        <v>6000</v>
      </c>
      <c r="K25" s="39">
        <f t="shared" si="18"/>
        <v>6000</v>
      </c>
      <c r="L25" s="39">
        <f t="shared" si="18"/>
        <v>6000</v>
      </c>
      <c r="M25" s="39">
        <f t="shared" si="18"/>
        <v>6000</v>
      </c>
      <c r="N25" s="39">
        <f t="shared" si="18"/>
        <v>6000</v>
      </c>
      <c r="O25" s="39">
        <f>+SUM(O26:O31)</f>
        <v>6000</v>
      </c>
      <c r="P25" s="39">
        <f>+SUM(D25:O25)</f>
        <v>114000</v>
      </c>
      <c r="Q25" s="39">
        <f>O25*12</f>
        <v>72000</v>
      </c>
      <c r="R25" s="39">
        <f>Q25</f>
        <v>72000</v>
      </c>
      <c r="S25" s="40">
        <f t="shared" si="5"/>
        <v>258000</v>
      </c>
    </row>
    <row r="26" spans="3:21" hidden="1" outlineLevel="1" x14ac:dyDescent="0.3">
      <c r="C26" s="41" t="s">
        <v>20</v>
      </c>
      <c r="D26" s="22"/>
      <c r="E26" s="23"/>
      <c r="F26" s="23"/>
      <c r="G26" s="23"/>
      <c r="H26" s="23"/>
      <c r="I26" s="23"/>
      <c r="J26" s="23"/>
      <c r="K26" s="23"/>
      <c r="L26" s="23"/>
      <c r="M26" s="23"/>
      <c r="N26" s="23"/>
      <c r="O26" s="23"/>
      <c r="P26" s="26">
        <f t="shared" si="1"/>
        <v>0</v>
      </c>
      <c r="Q26" s="26">
        <f t="shared" ref="Q26:R28" si="19">+SUM(E26:P26)</f>
        <v>0</v>
      </c>
      <c r="R26" s="26">
        <f t="shared" si="19"/>
        <v>0</v>
      </c>
      <c r="S26" s="42">
        <f t="shared" si="5"/>
        <v>0</v>
      </c>
    </row>
    <row r="27" spans="3:21" hidden="1" outlineLevel="1" x14ac:dyDescent="0.3">
      <c r="C27" s="41" t="s">
        <v>21</v>
      </c>
      <c r="D27" s="22"/>
      <c r="E27" s="23"/>
      <c r="F27" s="23"/>
      <c r="G27" s="23"/>
      <c r="H27" s="23"/>
      <c r="I27" s="23"/>
      <c r="J27" s="23"/>
      <c r="K27" s="23"/>
      <c r="L27" s="23"/>
      <c r="M27" s="23"/>
      <c r="N27" s="23"/>
      <c r="O27" s="23"/>
      <c r="P27" s="26">
        <f t="shared" si="1"/>
        <v>0</v>
      </c>
      <c r="Q27" s="26">
        <f t="shared" si="19"/>
        <v>0</v>
      </c>
      <c r="R27" s="26">
        <f t="shared" si="19"/>
        <v>0</v>
      </c>
      <c r="S27" s="42">
        <f t="shared" si="5"/>
        <v>0</v>
      </c>
    </row>
    <row r="28" spans="3:21" hidden="1" outlineLevel="1" x14ac:dyDescent="0.3">
      <c r="C28" s="41" t="s">
        <v>22</v>
      </c>
      <c r="D28" s="22"/>
      <c r="E28" s="23"/>
      <c r="F28" s="23"/>
      <c r="G28" s="23"/>
      <c r="H28" s="23"/>
      <c r="I28" s="23"/>
      <c r="J28" s="23"/>
      <c r="K28" s="23"/>
      <c r="L28" s="23"/>
      <c r="M28" s="23"/>
      <c r="N28" s="23"/>
      <c r="O28" s="23"/>
      <c r="P28" s="26">
        <f t="shared" si="1"/>
        <v>0</v>
      </c>
      <c r="Q28" s="26">
        <f t="shared" si="19"/>
        <v>0</v>
      </c>
      <c r="R28" s="26">
        <f t="shared" si="19"/>
        <v>0</v>
      </c>
      <c r="S28" s="42">
        <f t="shared" si="5"/>
        <v>0</v>
      </c>
    </row>
    <row r="29" spans="3:21" hidden="1" outlineLevel="1" x14ac:dyDescent="0.3">
      <c r="C29" s="41" t="s">
        <v>23</v>
      </c>
      <c r="D29" s="22"/>
      <c r="E29" s="23"/>
      <c r="F29" s="23"/>
      <c r="G29" s="23">
        <v>6000</v>
      </c>
      <c r="H29" s="23">
        <v>6000</v>
      </c>
      <c r="I29" s="23">
        <v>6000</v>
      </c>
      <c r="J29" s="23">
        <v>6000</v>
      </c>
      <c r="K29" s="23">
        <v>6000</v>
      </c>
      <c r="L29" s="23">
        <v>6000</v>
      </c>
      <c r="M29" s="23">
        <v>6000</v>
      </c>
      <c r="N29" s="23">
        <v>6000</v>
      </c>
      <c r="O29" s="23">
        <v>6000</v>
      </c>
      <c r="P29" s="26">
        <f t="shared" si="1"/>
        <v>54000</v>
      </c>
      <c r="Q29" s="26">
        <f>O29*12</f>
        <v>72000</v>
      </c>
      <c r="R29" s="26">
        <f>Q29</f>
        <v>72000</v>
      </c>
      <c r="S29" s="42">
        <f t="shared" si="5"/>
        <v>198000</v>
      </c>
    </row>
    <row r="30" spans="3:21" hidden="1" outlineLevel="1" x14ac:dyDescent="0.3">
      <c r="C30" s="41" t="s">
        <v>24</v>
      </c>
      <c r="D30" s="22">
        <v>20000</v>
      </c>
      <c r="E30" s="23">
        <v>20000</v>
      </c>
      <c r="F30" s="23">
        <v>20000</v>
      </c>
      <c r="G30" s="23"/>
      <c r="H30" s="23"/>
      <c r="I30" s="23"/>
      <c r="J30" s="23"/>
      <c r="K30" s="23"/>
      <c r="L30" s="23"/>
      <c r="M30" s="23"/>
      <c r="N30" s="23"/>
      <c r="O30" s="23"/>
      <c r="P30" s="26">
        <f t="shared" si="1"/>
        <v>60000</v>
      </c>
      <c r="Q30" s="26">
        <v>0</v>
      </c>
      <c r="R30" s="26">
        <v>0</v>
      </c>
      <c r="S30" s="42">
        <f t="shared" si="5"/>
        <v>60000</v>
      </c>
    </row>
    <row r="31" spans="3:21" ht="15" hidden="1" outlineLevel="1" thickBot="1" x14ac:dyDescent="0.35">
      <c r="C31" s="43" t="s">
        <v>25</v>
      </c>
      <c r="D31" s="44"/>
      <c r="E31" s="45"/>
      <c r="F31" s="45"/>
      <c r="G31" s="45"/>
      <c r="H31" s="45"/>
      <c r="I31" s="45"/>
      <c r="J31" s="45"/>
      <c r="K31" s="45"/>
      <c r="L31" s="45"/>
      <c r="M31" s="45"/>
      <c r="N31" s="45"/>
      <c r="O31" s="45"/>
      <c r="P31" s="46">
        <f t="shared" si="1"/>
        <v>0</v>
      </c>
      <c r="Q31" s="46">
        <f>+SUM(E31:P31)</f>
        <v>0</v>
      </c>
      <c r="R31" s="46">
        <f>+SUM(F31:Q31)</f>
        <v>0</v>
      </c>
      <c r="S31" s="47">
        <f t="shared" si="5"/>
        <v>0</v>
      </c>
    </row>
    <row r="32" spans="3:21" s="2" customFormat="1" ht="22.2" customHeight="1" collapsed="1" x14ac:dyDescent="0.3">
      <c r="C32" s="35" t="s">
        <v>50</v>
      </c>
      <c r="D32" s="36">
        <f t="shared" ref="D32:R32" si="20">+D8-D25</f>
        <v>625</v>
      </c>
      <c r="E32" s="36">
        <f t="shared" si="20"/>
        <v>625</v>
      </c>
      <c r="F32" s="36">
        <f t="shared" si="20"/>
        <v>625</v>
      </c>
      <c r="G32" s="36">
        <f t="shared" si="20"/>
        <v>14625</v>
      </c>
      <c r="H32" s="36">
        <f t="shared" si="20"/>
        <v>14625</v>
      </c>
      <c r="I32" s="36">
        <f t="shared" si="20"/>
        <v>14625</v>
      </c>
      <c r="J32" s="36">
        <f t="shared" si="20"/>
        <v>14625</v>
      </c>
      <c r="K32" s="36">
        <f t="shared" si="20"/>
        <v>14625</v>
      </c>
      <c r="L32" s="36">
        <f t="shared" si="20"/>
        <v>14625</v>
      </c>
      <c r="M32" s="36">
        <f t="shared" si="20"/>
        <v>14625</v>
      </c>
      <c r="N32" s="36">
        <f t="shared" si="20"/>
        <v>14625</v>
      </c>
      <c r="O32" s="36">
        <f t="shared" si="20"/>
        <v>14625</v>
      </c>
      <c r="P32" s="37">
        <f t="shared" si="20"/>
        <v>133500</v>
      </c>
      <c r="Q32" s="37">
        <f t="shared" si="20"/>
        <v>175500</v>
      </c>
      <c r="R32" s="37">
        <f t="shared" si="20"/>
        <v>175500</v>
      </c>
      <c r="S32" s="37">
        <f t="shared" si="5"/>
        <v>484500</v>
      </c>
      <c r="U32"/>
    </row>
    <row r="33" spans="3:19" ht="24.6" customHeight="1" x14ac:dyDescent="0.4">
      <c r="C33" s="126" t="s">
        <v>51</v>
      </c>
      <c r="D33" s="127"/>
      <c r="E33" s="127"/>
      <c r="F33" s="127"/>
      <c r="G33" s="127"/>
      <c r="H33" s="127"/>
      <c r="I33" s="127"/>
      <c r="J33" s="127"/>
      <c r="K33" s="127"/>
      <c r="L33" s="127"/>
      <c r="M33" s="127"/>
      <c r="N33" s="127"/>
      <c r="O33" s="127"/>
      <c r="P33" s="128">
        <f t="shared" ref="P33" si="21">+P32/P25</f>
        <v>1.1710526315789473</v>
      </c>
      <c r="Q33" s="128">
        <f>+Q32/Q25</f>
        <v>2.4375</v>
      </c>
      <c r="R33" s="128">
        <f>+R32/R25</f>
        <v>2.4375</v>
      </c>
      <c r="S33" s="29">
        <f t="shared" si="5"/>
        <v>6.0460526315789469</v>
      </c>
    </row>
  </sheetData>
  <mergeCells count="1">
    <mergeCell ref="C4:D4"/>
  </mergeCells>
  <conditionalFormatting sqref="P33">
    <cfRule type="cellIs" dxfId="0" priority="1" operator="lessThan">
      <formula>1</formula>
    </cfRule>
  </conditionalFormatting>
  <dataValidations disablePrompts="1" count="1">
    <dataValidation allowBlank="1" showInputMessage="1" showErrorMessage="1" prompt="Selecciona un escenario para observar la variación de estimaciones." sqref="C3" xr:uid="{CAF17AFD-A8FD-4670-8EB3-6A5F77752216}"/>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806D57C-976F-4FE1-B263-C242C4E289BF}">
          <x14:formula1>
            <xm:f>Escenarios!$B$4:$B$6</xm:f>
          </x14:formula1>
          <xm:sqref>C4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s D V l V 5 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s D V 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A 1 Z V c o i k e 4 D g A A A B E A A A A T A B w A R m 9 y b X V s Y X M v U 2 V j d G l v b j E u b S C i G A A o o B Q A A A A A A A A A A A A A A A A A A A A A A A A A A A A r T k 0 u y c z P U w i G 0 I b W A F B L A Q I t A B Q A A g A I A L A 1 Z V e a y q 2 L p A A A A P U A A A A S A A A A A A A A A A A A A A A A A A A A A A B D b 2 5 m a W c v U G F j a 2 F n Z S 5 4 b W x Q S w E C L Q A U A A I A C A C w N W V X D 8 r p q 6 Q A A A D p A A A A E w A A A A A A A A A A A A A A A A D w A A A A W 0 N v b n R l b n R f V H l w Z X N d L n h t b F B L A Q I t A B Q A A g A I A L A 1 Z 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8 m Y i D O I o S q b f t W q R U x 7 j A A A A A A I A A A A A A B B m A A A A A Q A A I A A A A B + Q R n b i I X t O 8 N 6 i i Y 0 r d 6 p t y r z T S g y 3 8 q 6 K 1 J r u u R S j A A A A A A 6 A A A A A A g A A I A A A A E c m 0 / Z w B U / e M D p 5 q y 4 4 3 A e v + + J S I o b 3 9 H p / u t R W O Z e m U A A A A O y s X W P g C c l K J i D f v 5 1 r s u R 8 Y N u N J Y T F A e V Q T F l q K J 6 z E y A f W x y w B U 6 g O f b N F N e E 2 x h J r H 8 b Q a R 7 7 J Y N B 8 D E x 5 r N h D 2 k I e c q G 9 H K K Z T H z 2 B t Q A A A A J e 3 R / w Y M E X J / O 7 g A s 3 9 x s c b m x T Q w 6 L T w b G o q + j r k c 7 0 y z + 9 k 3 0 A / K i G H 1 A N I S 2 F n 7 J f a e F b A P 3 C 4 F M d a Q x c f R 8 = < / D a t a M a s h u p > 
</file>

<file path=customXml/itemProps1.xml><?xml version="1.0" encoding="utf-8"?>
<ds:datastoreItem xmlns:ds="http://schemas.openxmlformats.org/officeDocument/2006/customXml" ds:itemID="{7C713A76-D877-4D5F-948A-B9DA652DBA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Resumen</vt:lpstr>
      <vt:lpstr>Estimaciones</vt:lpstr>
      <vt:lpstr>Escenarios</vt:lpstr>
      <vt:lpstr>Presupuestos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Daniel Pierre</dc:creator>
  <cp:lastModifiedBy>Juan Daniel Pierre</cp:lastModifiedBy>
  <dcterms:created xsi:type="dcterms:W3CDTF">2023-11-04T09:07:13Z</dcterms:created>
  <dcterms:modified xsi:type="dcterms:W3CDTF">2023-11-08T20:50:57Z</dcterms:modified>
</cp:coreProperties>
</file>