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192.168.0.2\licitaciones\LICITACIONES ADJUDICADAS\2017\CENTRAL MAYORISTA BLOQUE 24\PRESUPUESTO\"/>
    </mc:Choice>
  </mc:AlternateContent>
  <bookViews>
    <workbookView xWindow="0" yWindow="0" windowWidth="24000" windowHeight="10800"/>
  </bookViews>
  <sheets>
    <sheet name="CRONOGRAMA_V2" sheetId="1" r:id="rId1"/>
    <sheet name="CURVA S" sheetId="2" r:id="rId2"/>
  </sheets>
  <externalReferences>
    <externalReference r:id="rId3"/>
    <externalReference r:id="rId4"/>
    <externalReference r:id="rId5"/>
    <externalReference r:id="rId6"/>
    <externalReference r:id="rId7"/>
    <externalReference r:id="rId8"/>
  </externalReferences>
  <definedNames>
    <definedName name="___xlnm._FilterDatabase" localSheetId="0">#REF!</definedName>
    <definedName name="___xlnm._FilterDatabase">#REF!</definedName>
    <definedName name="___xlnm.Print_Area">"#N/A"</definedName>
    <definedName name="__xlnm.Print_Area">#N/A</definedName>
    <definedName name="_ADN3">[2]APU!$G$277</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EQP1" localSheetId="0">#REF!</definedName>
    <definedName name="_EQP1">#REF!</definedName>
    <definedName name="_EQP1_1">#N/A</definedName>
    <definedName name="_EQP10" localSheetId="0">#REF!</definedName>
    <definedName name="_EQP10">#REF!</definedName>
    <definedName name="_EQP10_1">#N/A</definedName>
    <definedName name="_EQP11" localSheetId="0">#REF!</definedName>
    <definedName name="_EQP11">#REF!</definedName>
    <definedName name="_EQP11_1">#N/A</definedName>
    <definedName name="_EQP12" localSheetId="0">#REF!</definedName>
    <definedName name="_EQP12">#REF!</definedName>
    <definedName name="_EQP12_1">#N/A</definedName>
    <definedName name="_EQP13" localSheetId="0">#REF!</definedName>
    <definedName name="_EQP13">#REF!</definedName>
    <definedName name="_EQP13_1">#N/A</definedName>
    <definedName name="_EQP14" localSheetId="0">#REF!</definedName>
    <definedName name="_EQP14">#REF!</definedName>
    <definedName name="_EQP14_1">#N/A</definedName>
    <definedName name="_EQP15" localSheetId="0">#REF!</definedName>
    <definedName name="_EQP15">#REF!</definedName>
    <definedName name="_EQP15_1">#N/A</definedName>
    <definedName name="_EQP16" localSheetId="0">#REF!</definedName>
    <definedName name="_EQP16">#REF!</definedName>
    <definedName name="_EQP16_1">#N/A</definedName>
    <definedName name="_EQP17" localSheetId="0">#REF!</definedName>
    <definedName name="_EQP17">#REF!</definedName>
    <definedName name="_EQP17_1">#N/A</definedName>
    <definedName name="_EQP18" localSheetId="0">#REF!</definedName>
    <definedName name="_EQP18">#REF!</definedName>
    <definedName name="_EQP18_1">#N/A</definedName>
    <definedName name="_EQP19" localSheetId="0">#REF!</definedName>
    <definedName name="_EQP19">#REF!</definedName>
    <definedName name="_EQP19_1">#N/A</definedName>
    <definedName name="_EQP2" localSheetId="0">#REF!</definedName>
    <definedName name="_EQP2">#REF!</definedName>
    <definedName name="_EQP2_1">#N/A</definedName>
    <definedName name="_EQP20" localSheetId="0">#REF!</definedName>
    <definedName name="_EQP20">#REF!</definedName>
    <definedName name="_EQP20_1">#N/A</definedName>
    <definedName name="_EQP3" localSheetId="0">#REF!</definedName>
    <definedName name="_EQP3">#REF!</definedName>
    <definedName name="_EQP3_1">#N/A</definedName>
    <definedName name="_EQP4" localSheetId="0">#REF!</definedName>
    <definedName name="_EQP4">#REF!</definedName>
    <definedName name="_EQP4_1">#N/A</definedName>
    <definedName name="_EQP5" localSheetId="0">#REF!</definedName>
    <definedName name="_EQP5">#REF!</definedName>
    <definedName name="_EQP5_1">#N/A</definedName>
    <definedName name="_EQP6" localSheetId="0">#REF!</definedName>
    <definedName name="_EQP6">#REF!</definedName>
    <definedName name="_EQP6_1">#N/A</definedName>
    <definedName name="_EQP7" localSheetId="0">#REF!</definedName>
    <definedName name="_EQP7">#REF!</definedName>
    <definedName name="_EQP7_1">#N/A</definedName>
    <definedName name="_EQP8" localSheetId="0">#REF!</definedName>
    <definedName name="_EQP8">#REF!</definedName>
    <definedName name="_EQP8_1">#N/A</definedName>
    <definedName name="_EQP9" localSheetId="0">#REF!</definedName>
    <definedName name="_EQP9">#REF!</definedName>
    <definedName name="_EQP9_1">#N/A</definedName>
    <definedName name="_Fill" localSheetId="0" hidden="1">#REF!</definedName>
    <definedName name="_Fill" hidden="1">#REF!</definedName>
    <definedName name="_Fill_1">#N/A</definedName>
    <definedName name="_xlnm._FilterDatabase" localSheetId="0" hidden="1">CRONOGRAMA_V2!$A$2:$Z$195</definedName>
    <definedName name="_MAT1" localSheetId="0">#REF!</definedName>
    <definedName name="_MAT1">#REF!</definedName>
    <definedName name="_MAT1_1">#N/A</definedName>
    <definedName name="_MAT10" localSheetId="0">#REF!</definedName>
    <definedName name="_MAT10">#REF!</definedName>
    <definedName name="_MAT10_1">#N/A</definedName>
    <definedName name="_MAT11" localSheetId="0">#REF!</definedName>
    <definedName name="_MAT11">#REF!</definedName>
    <definedName name="_MAT11_1">#N/A</definedName>
    <definedName name="_MAT12" localSheetId="0">#REF!</definedName>
    <definedName name="_MAT12">#REF!</definedName>
    <definedName name="_MAT12_1">#N/A</definedName>
    <definedName name="_MAT13" localSheetId="0">#REF!</definedName>
    <definedName name="_MAT13">#REF!</definedName>
    <definedName name="_MAT13_1">#N/A</definedName>
    <definedName name="_MAT14" localSheetId="0">#REF!</definedName>
    <definedName name="_MAT14">#REF!</definedName>
    <definedName name="_MAT14_1">#N/A</definedName>
    <definedName name="_MAT15" localSheetId="0">#REF!</definedName>
    <definedName name="_MAT15">#REF!</definedName>
    <definedName name="_MAT15_1">#N/A</definedName>
    <definedName name="_MAT16" localSheetId="0">#REF!</definedName>
    <definedName name="_MAT16">#REF!</definedName>
    <definedName name="_MAT16_1">#N/A</definedName>
    <definedName name="_MAT17" localSheetId="0">#REF!</definedName>
    <definedName name="_MAT17">#REF!</definedName>
    <definedName name="_MAT17_1">#N/A</definedName>
    <definedName name="_MAT18" localSheetId="0">#REF!</definedName>
    <definedName name="_MAT18">#REF!</definedName>
    <definedName name="_MAT18_1">#N/A</definedName>
    <definedName name="_MAT19" localSheetId="0">#REF!</definedName>
    <definedName name="_MAT19">#REF!</definedName>
    <definedName name="_MAT19_1">#N/A</definedName>
    <definedName name="_MAT2" localSheetId="0">#REF!</definedName>
    <definedName name="_MAT2">#REF!</definedName>
    <definedName name="_MAT2_1">#N/A</definedName>
    <definedName name="_MAT20" localSheetId="0">#REF!</definedName>
    <definedName name="_MAT20">#REF!</definedName>
    <definedName name="_MAT20_1">#N/A</definedName>
    <definedName name="_MAT21" localSheetId="0">#REF!</definedName>
    <definedName name="_MAT21">#REF!</definedName>
    <definedName name="_MAT21_1">#N/A</definedName>
    <definedName name="_MAT22" localSheetId="0">#REF!</definedName>
    <definedName name="_MAT22">#REF!</definedName>
    <definedName name="_MAT22_1">#N/A</definedName>
    <definedName name="_MAT23" localSheetId="0">#REF!</definedName>
    <definedName name="_MAT23">#REF!</definedName>
    <definedName name="_MAT23_1">#N/A</definedName>
    <definedName name="_MAT24" localSheetId="0">#REF!</definedName>
    <definedName name="_MAT24">#REF!</definedName>
    <definedName name="_MAT24_1">#N/A</definedName>
    <definedName name="_MAT25" localSheetId="0">#REF!</definedName>
    <definedName name="_MAT25">#REF!</definedName>
    <definedName name="_MAT25_1">#N/A</definedName>
    <definedName name="_MAT26" localSheetId="0">#REF!</definedName>
    <definedName name="_MAT26">#REF!</definedName>
    <definedName name="_MAT26_1">#N/A</definedName>
    <definedName name="_MAT27" localSheetId="0">#REF!</definedName>
    <definedName name="_MAT27">#REF!</definedName>
    <definedName name="_MAT27_1">#N/A</definedName>
    <definedName name="_MAT28" localSheetId="0">#REF!</definedName>
    <definedName name="_MAT28">#REF!</definedName>
    <definedName name="_MAT28_1">#N/A</definedName>
    <definedName name="_MAT29" localSheetId="0">#REF!</definedName>
    <definedName name="_MAT29">#REF!</definedName>
    <definedName name="_MAT29_1">#N/A</definedName>
    <definedName name="_MAT3" localSheetId="0">#REF!</definedName>
    <definedName name="_MAT3">#REF!</definedName>
    <definedName name="_MAT3_1">#N/A</definedName>
    <definedName name="_MAT30" localSheetId="0">#REF!</definedName>
    <definedName name="_MAT30">#REF!</definedName>
    <definedName name="_MAT30_1">#N/A</definedName>
    <definedName name="_MAT31" localSheetId="0">#REF!</definedName>
    <definedName name="_MAT31">#REF!</definedName>
    <definedName name="_MAT31_1">#N/A</definedName>
    <definedName name="_MAT32" localSheetId="0">#REF!</definedName>
    <definedName name="_MAT32">#REF!</definedName>
    <definedName name="_MAT32_1">#N/A</definedName>
    <definedName name="_MAT33" localSheetId="0">#REF!</definedName>
    <definedName name="_MAT33">#REF!</definedName>
    <definedName name="_MAT33_1">#N/A</definedName>
    <definedName name="_MAT34" localSheetId="0">#REF!</definedName>
    <definedName name="_MAT34">#REF!</definedName>
    <definedName name="_MAT34_1">#N/A</definedName>
    <definedName name="_MAT35" localSheetId="0">#REF!</definedName>
    <definedName name="_MAT35">#REF!</definedName>
    <definedName name="_MAT35_1">#N/A</definedName>
    <definedName name="_MAT36" localSheetId="0">#REF!</definedName>
    <definedName name="_MAT36">#REF!</definedName>
    <definedName name="_MAT36_1">#N/A</definedName>
    <definedName name="_MAT37" localSheetId="0">#REF!</definedName>
    <definedName name="_MAT37">#REF!</definedName>
    <definedName name="_MAT37_1">#N/A</definedName>
    <definedName name="_MAT38" localSheetId="0">#REF!</definedName>
    <definedName name="_MAT38">#REF!</definedName>
    <definedName name="_MAT38_1">#N/A</definedName>
    <definedName name="_MAT39" localSheetId="0">#REF!</definedName>
    <definedName name="_MAT39">#REF!</definedName>
    <definedName name="_MAT39_1">#N/A</definedName>
    <definedName name="_MAT4" localSheetId="0">#REF!</definedName>
    <definedName name="_MAT4">#REF!</definedName>
    <definedName name="_MAT4_1">#N/A</definedName>
    <definedName name="_MAT40" localSheetId="0">#REF!</definedName>
    <definedName name="_MAT40">#REF!</definedName>
    <definedName name="_MAT40_1">#N/A</definedName>
    <definedName name="_MAT5" localSheetId="0">#REF!</definedName>
    <definedName name="_MAT5">#REF!</definedName>
    <definedName name="_MAT5_1">#N/A</definedName>
    <definedName name="_MAT6" localSheetId="0">#REF!</definedName>
    <definedName name="_MAT6">#REF!</definedName>
    <definedName name="_MAT6_1">#N/A</definedName>
    <definedName name="_MAT7" localSheetId="0">#REF!</definedName>
    <definedName name="_MAT7">#REF!</definedName>
    <definedName name="_MAT7_1">#N/A</definedName>
    <definedName name="_MAT8" localSheetId="0">#REF!</definedName>
    <definedName name="_MAT8">#REF!</definedName>
    <definedName name="_MAT8_1">#N/A</definedName>
    <definedName name="_MAT9" localSheetId="0">#REF!</definedName>
    <definedName name="_MAT9">#REF!</definedName>
    <definedName name="_MAT9_1">#N/A</definedName>
    <definedName name="_MO1" localSheetId="0">#REF!</definedName>
    <definedName name="_MO1">#REF!</definedName>
    <definedName name="_MO1_1">#N/A</definedName>
    <definedName name="_MO10" localSheetId="0">#REF!</definedName>
    <definedName name="_MO10">#REF!</definedName>
    <definedName name="_MO10_1">#N/A</definedName>
    <definedName name="_MO2" localSheetId="0">#REF!</definedName>
    <definedName name="_MO2">#REF!</definedName>
    <definedName name="_MO2_1">#N/A</definedName>
    <definedName name="_MO3" localSheetId="0">#REF!</definedName>
    <definedName name="_MO3">#REF!</definedName>
    <definedName name="_MO3_1">#N/A</definedName>
    <definedName name="_MO4" localSheetId="0">#REF!</definedName>
    <definedName name="_MO4">#REF!</definedName>
    <definedName name="_MO4_1">#N/A</definedName>
    <definedName name="_MO5" localSheetId="0">#REF!</definedName>
    <definedName name="_MO5">#REF!</definedName>
    <definedName name="_MO5_1">#N/A</definedName>
    <definedName name="_MO6" localSheetId="0">#REF!</definedName>
    <definedName name="_MO6">#REF!</definedName>
    <definedName name="_MO6_1">#N/A</definedName>
    <definedName name="_MO7" localSheetId="0">#REF!</definedName>
    <definedName name="_MO7">#REF!</definedName>
    <definedName name="_MO7_1">#N/A</definedName>
    <definedName name="_MO8" localSheetId="0">#REF!</definedName>
    <definedName name="_MO8">#REF!</definedName>
    <definedName name="_MO8_1">#N/A</definedName>
    <definedName name="_MO9" localSheetId="0">#REF!</definedName>
    <definedName name="_MO9">#REF!</definedName>
    <definedName name="_MO9_1">#N/A</definedName>
    <definedName name="_MV1" localSheetId="0">#REF!</definedName>
    <definedName name="_MV1">#REF!</definedName>
    <definedName name="_MV1_1">#N/A</definedName>
    <definedName name="_MV10" localSheetId="0">#REF!</definedName>
    <definedName name="_MV10">#REF!</definedName>
    <definedName name="_MV10_1">#N/A</definedName>
    <definedName name="_MV11" localSheetId="0">#REF!</definedName>
    <definedName name="_MV11">#REF!</definedName>
    <definedName name="_MV11_1">#N/A</definedName>
    <definedName name="_MV12" localSheetId="0">#REF!</definedName>
    <definedName name="_MV12">#REF!</definedName>
    <definedName name="_MV12_1">#N/A</definedName>
    <definedName name="_MV13" localSheetId="0">#REF!</definedName>
    <definedName name="_MV13">#REF!</definedName>
    <definedName name="_MV13_1">#N/A</definedName>
    <definedName name="_MV14" localSheetId="0">#REF!</definedName>
    <definedName name="_MV14">#REF!</definedName>
    <definedName name="_MV14_1">#N/A</definedName>
    <definedName name="_MV15" localSheetId="0">#REF!</definedName>
    <definedName name="_MV15">#REF!</definedName>
    <definedName name="_MV15_1">#N/A</definedName>
    <definedName name="_MV16" localSheetId="0">#REF!</definedName>
    <definedName name="_MV16">#REF!</definedName>
    <definedName name="_MV16_1">#N/A</definedName>
    <definedName name="_MV17" localSheetId="0">#REF!</definedName>
    <definedName name="_MV17">#REF!</definedName>
    <definedName name="_MV17_1">#N/A</definedName>
    <definedName name="_MV18" localSheetId="0">#REF!</definedName>
    <definedName name="_MV18">#REF!</definedName>
    <definedName name="_MV18_1">#N/A</definedName>
    <definedName name="_MV19" localSheetId="0">#REF!</definedName>
    <definedName name="_MV19">#REF!</definedName>
    <definedName name="_MV19_1">#N/A</definedName>
    <definedName name="_MV2" localSheetId="0">#REF!</definedName>
    <definedName name="_MV2">#REF!</definedName>
    <definedName name="_MV2_1">#N/A</definedName>
    <definedName name="_MV20" localSheetId="0">#REF!</definedName>
    <definedName name="_MV20">#REF!</definedName>
    <definedName name="_MV20_1">#N/A</definedName>
    <definedName name="_MV3" localSheetId="0">#REF!</definedName>
    <definedName name="_MV3">#REF!</definedName>
    <definedName name="_MV3_1">#N/A</definedName>
    <definedName name="_MV4" localSheetId="0">#REF!</definedName>
    <definedName name="_MV4">#REF!</definedName>
    <definedName name="_MV4_1">#N/A</definedName>
    <definedName name="_MV5" localSheetId="0">#REF!</definedName>
    <definedName name="_MV5">#REF!</definedName>
    <definedName name="_MV5_1">#N/A</definedName>
    <definedName name="_MV6" localSheetId="0">#REF!</definedName>
    <definedName name="_MV6">#REF!</definedName>
    <definedName name="_MV6_1">#N/A</definedName>
    <definedName name="_MV7" localSheetId="0">#REF!</definedName>
    <definedName name="_MV7">#REF!</definedName>
    <definedName name="_MV7_1">#N/A</definedName>
    <definedName name="_MV8" localSheetId="0">#REF!</definedName>
    <definedName name="_MV8">#REF!</definedName>
    <definedName name="_MV8_1">#N/A</definedName>
    <definedName name="_MV9" localSheetId="0">#REF!</definedName>
    <definedName name="_MV9">#REF!</definedName>
    <definedName name="_MV9_1">#N/A</definedName>
    <definedName name="_POR1" localSheetId="0">#REF!</definedName>
    <definedName name="_POR1">#REF!</definedName>
    <definedName name="_POR1_1">#N/A</definedName>
    <definedName name="_POR2" localSheetId="0">#REF!</definedName>
    <definedName name="_POR2">#REF!</definedName>
    <definedName name="_POR2_1">#N/A</definedName>
    <definedName name="_POR3" localSheetId="0">#REF!</definedName>
    <definedName name="_POR3">#REF!</definedName>
    <definedName name="_POR3_1">#N/A</definedName>
    <definedName name="_POR4" localSheetId="0">#REF!</definedName>
    <definedName name="_POR4">#REF!</definedName>
    <definedName name="_POR4_1">#N/A</definedName>
    <definedName name="_POR5" localSheetId="0">#REF!</definedName>
    <definedName name="_POR5">#REF!</definedName>
    <definedName name="_POR5_1">#N/A</definedName>
    <definedName name="_TEE3" localSheetId="0">#REF!</definedName>
    <definedName name="_TEE3">#REF!</definedName>
    <definedName name="_TEE3_1">#N/A</definedName>
    <definedName name="_TEE4" localSheetId="0">#REF!</definedName>
    <definedName name="_TEE4">#REF!</definedName>
    <definedName name="_TEE4_1">#N/A</definedName>
    <definedName name="_TEE6" localSheetId="0">#REF!</definedName>
    <definedName name="_TEE6">#REF!</definedName>
    <definedName name="_TEE6_1">#N/A</definedName>
    <definedName name="_TUB3">[2]APU!$G$222</definedName>
    <definedName name="_UG3" localSheetId="0">#REF!</definedName>
    <definedName name="_UG3">#REF!</definedName>
    <definedName name="_UG3_1">#N/A</definedName>
    <definedName name="_UG4" localSheetId="0">#REF!</definedName>
    <definedName name="_UG4">#REF!</definedName>
    <definedName name="_UG4_1">#N/A</definedName>
    <definedName name="_UG6" localSheetId="0">#REF!</definedName>
    <definedName name="_UG6">#REF!</definedName>
    <definedName name="_UG6_1">#N/A</definedName>
    <definedName name="_UG8" localSheetId="0">#REF!</definedName>
    <definedName name="_UG8">#REF!</definedName>
    <definedName name="_UG8_1">#N/A</definedName>
    <definedName name="_VAL3">[2]APU!$G$655</definedName>
    <definedName name="A" localSheetId="0">#REF!</definedName>
    <definedName name="A_1">#N/A</definedName>
    <definedName name="A_IMPRESIÓN_IM" localSheetId="0">#REF!</definedName>
    <definedName name="A_IMPRESIÓN_IM">#REF!</definedName>
    <definedName name="A_IMPRESIÓN_IM_1">#N/A</definedName>
    <definedName name="acero" localSheetId="0">#REF!</definedName>
    <definedName name="acero">#REF!</definedName>
    <definedName name="acero_1">#N/A</definedName>
    <definedName name="ACOMETIDA3" localSheetId="0">#REF!</definedName>
    <definedName name="ACOMETIDA3">#REF!</definedName>
    <definedName name="ACOMETIDA3_1">#N/A</definedName>
    <definedName name="ACOMETIDA4" localSheetId="0">#REF!</definedName>
    <definedName name="ACOMETIDA4">#REF!</definedName>
    <definedName name="ACOMETIDA4_1">#N/A</definedName>
    <definedName name="AIU" localSheetId="0">#REF!</definedName>
    <definedName name="AIU">#REF!</definedName>
    <definedName name="AIU_1">#N/A</definedName>
    <definedName name="ALTERNATIVA" localSheetId="0">#REF!</definedName>
    <definedName name="ALTERNATIVA">#REF!</definedName>
    <definedName name="ANDENES" localSheetId="0">#REF!</definedName>
    <definedName name="ANDENES">#REF!</definedName>
    <definedName name="ANDENES_1">#N/A</definedName>
    <definedName name="anillo" localSheetId="0">#REF!</definedName>
    <definedName name="anillo">#REF!</definedName>
    <definedName name="anillo_1">#N/A</definedName>
    <definedName name="ANTI" localSheetId="0">#REF!</definedName>
    <definedName name="ANTI">#REF!</definedName>
    <definedName name="ANTI_1">#N/A</definedName>
    <definedName name="AREA__M2" localSheetId="0">#REF!</definedName>
    <definedName name="AREA__M2">#REF!</definedName>
    <definedName name="AREA__M2_1">#N/A</definedName>
    <definedName name="_xlnm.Print_Area" localSheetId="0">CRONOGRAMA_V2!$A$2:$F$210</definedName>
    <definedName name="_xlnm.Print_Area">#N/A</definedName>
    <definedName name="ARENAARCILLA" localSheetId="0">#REF!</definedName>
    <definedName name="ARENAARCILLA">#REF!</definedName>
    <definedName name="ARENAARCILLA_1">#N/A</definedName>
    <definedName name="ARENILLA">[2]APU!$G$1141</definedName>
    <definedName name="ATRAQUE" localSheetId="0">#REF!</definedName>
    <definedName name="ATRAQUE">#REF!</definedName>
    <definedName name="ATRAQUE_1">#N/A</definedName>
    <definedName name="BaseDatos" localSheetId="0">#REF!</definedName>
    <definedName name="BaseDatos">#REF!</definedName>
    <definedName name="BaseDatos_1">#N/A</definedName>
    <definedName name="CAJA" localSheetId="0">#REF!</definedName>
    <definedName name="CAJA">#REF!</definedName>
    <definedName name="CAJA_1">#N/A</definedName>
    <definedName name="cajainspeccion" localSheetId="0">#REF!</definedName>
    <definedName name="cajainspeccion">#REF!</definedName>
    <definedName name="cajainspeccion_1">#N/A</definedName>
    <definedName name="CAJAVAL">[2]APU!$G$709</definedName>
    <definedName name="CAMAARENA" localSheetId="0">#REF!</definedName>
    <definedName name="CAMAARENA">#REF!</definedName>
    <definedName name="CAMAARENA_1">#N/A</definedName>
    <definedName name="codo160x90" localSheetId="0">#REF!</definedName>
    <definedName name="codo160x90">#REF!</definedName>
    <definedName name="codo160x90_1">#N/A</definedName>
    <definedName name="CODO16X11" localSheetId="0">#REF!</definedName>
    <definedName name="CODO16X11">#REF!</definedName>
    <definedName name="CODO16X11_1">#N/A</definedName>
    <definedName name="CODO16X45" localSheetId="0">#REF!</definedName>
    <definedName name="CODO16X45">#REF!</definedName>
    <definedName name="CODO16X45_1">#N/A</definedName>
    <definedName name="CODO16X90" localSheetId="0">#REF!</definedName>
    <definedName name="CODO16X90">#REF!</definedName>
    <definedName name="CODO16X90_1">#N/A</definedName>
    <definedName name="CODO3" localSheetId="0">#REF!</definedName>
    <definedName name="CODO3">#REF!</definedName>
    <definedName name="CODO3_1">#N/A</definedName>
    <definedName name="CODO3X11" localSheetId="0">#REF!</definedName>
    <definedName name="CODO3X11">#REF!</definedName>
    <definedName name="CODO3X11_1">#N/A</definedName>
    <definedName name="CODO3X32">[2]APU!$G$385</definedName>
    <definedName name="CODO3X45" localSheetId="0">#REF!</definedName>
    <definedName name="CODO3X45">#REF!</definedName>
    <definedName name="CODO3X45_1">#N/A</definedName>
    <definedName name="CODO3X90" localSheetId="0">#REF!</definedName>
    <definedName name="CODO3X90">#REF!</definedName>
    <definedName name="CODO3X90_1">#N/A</definedName>
    <definedName name="CODO4X45">[2]APU!$G$493</definedName>
    <definedName name="CODO4X90" localSheetId="0">#REF!</definedName>
    <definedName name="CODO4X90">#REF!</definedName>
    <definedName name="CODO4X90_1">#N/A</definedName>
    <definedName name="CODO6X22" localSheetId="0">#REF!</definedName>
    <definedName name="CODO6X22">#REF!</definedName>
    <definedName name="CODO6X22_1">#N/A</definedName>
    <definedName name="codo6x45nova" localSheetId="0">#REF!</definedName>
    <definedName name="codo6x45nova">#REF!</definedName>
    <definedName name="codo6x45nova_1">#N/A</definedName>
    <definedName name="CODO8X22" localSheetId="0">#REF!</definedName>
    <definedName name="CODO8X22">#REF!</definedName>
    <definedName name="CODO8X22_1">#N/A</definedName>
    <definedName name="CODO8X45" localSheetId="0">#REF!</definedName>
    <definedName name="CODO8X45">#REF!</definedName>
    <definedName name="CODO8X45_1">#N/A</definedName>
    <definedName name="CODO8X90" localSheetId="0">#REF!</definedName>
    <definedName name="CODO8X90">#REF!</definedName>
    <definedName name="CODO8X90_1">#N/A</definedName>
    <definedName name="Compilado" localSheetId="0">#REF!</definedName>
    <definedName name="Compilado">#REF!</definedName>
    <definedName name="Compilado_1">#N/A</definedName>
    <definedName name="CONCRETOATRAQUE" localSheetId="0">#REF!</definedName>
    <definedName name="CONCRETOATRAQUE">#REF!</definedName>
    <definedName name="CONCRETOATRAQUE_1">#N/A</definedName>
    <definedName name="CONCRETOF" localSheetId="0">#REF!</definedName>
    <definedName name="CONCRETOF">#REF!</definedName>
    <definedName name="CONCRETOF_1">#N/A</definedName>
    <definedName name="CPDO8X11" localSheetId="0">#REF!</definedName>
    <definedName name="CPDO8X11">#REF!</definedName>
    <definedName name="CPDO8X11_1">#N/A</definedName>
    <definedName name="_xlnm.Criteria" localSheetId="0">CRONOGRAMA_V2!$A$2:$C$2</definedName>
    <definedName name="cronograma2">#REF!</definedName>
    <definedName name="CRUZ3" localSheetId="0">#REF!</definedName>
    <definedName name="CRUZ3">#REF!</definedName>
    <definedName name="CRUZ3_1">#N/A</definedName>
    <definedName name="CRUZ4" localSheetId="0">#REF!</definedName>
    <definedName name="CRUZ4">#REF!</definedName>
    <definedName name="CRUZ4_1">#N/A</definedName>
    <definedName name="CRUZ4X3" localSheetId="0">#REF!</definedName>
    <definedName name="CRUZ4X3">#REF!</definedName>
    <definedName name="CRUZ4X3_1">#N/A</definedName>
    <definedName name="de" localSheetId="0">#REF!</definedName>
    <definedName name="de">#REF!</definedName>
    <definedName name="de_1">#N/A</definedName>
    <definedName name="DEMOLICION" localSheetId="0">#REF!</definedName>
    <definedName name="DEMOLICION">#REF!</definedName>
    <definedName name="DEMOLICION_1">#N/A</definedName>
    <definedName name="DEMOLICIONASFALTO" localSheetId="0">#REF!</definedName>
    <definedName name="DEMOLICIONASFALTO">#REF!</definedName>
    <definedName name="DEMOLICIONASFALTO_1">#N/A</definedName>
    <definedName name="DEMOLICIONCONCRETO" localSheetId="0">#REF!</definedName>
    <definedName name="DEMOLICIONCONCRETO">#REF!</definedName>
    <definedName name="DEMOLICIONCONCRETO_1">#N/A</definedName>
    <definedName name="Descripcion" localSheetId="0">#REF!</definedName>
    <definedName name="Descripcion">#REF!</definedName>
    <definedName name="Descripcion_1">#N/A</definedName>
    <definedName name="dflt2">[3]Personalizar!$G$21</definedName>
    <definedName name="DIAS" localSheetId="0">#REF!</definedName>
    <definedName name="DIAS">#REF!</definedName>
    <definedName name="DIAS_1">#N/A</definedName>
    <definedName name="entibado" localSheetId="0">#REF!</definedName>
    <definedName name="entibado">#REF!</definedName>
    <definedName name="entibado_1">#N/A</definedName>
    <definedName name="ESCOMBROS">[2]APU!$G$979</definedName>
    <definedName name="EXCAVACION" localSheetId="0">#REF!</definedName>
    <definedName name="EXCAVACION">#REF!</definedName>
    <definedName name="EXCAVACION_1">#N/A</definedName>
    <definedName name="excavacionmaquina" localSheetId="0">#REF!</definedName>
    <definedName name="excavacionmaquina">#REF!</definedName>
    <definedName name="excavacionmaquina_1">#N/A</definedName>
    <definedName name="Excel_BuiltIn__FilterDatabase" localSheetId="0">#REF!</definedName>
    <definedName name="Excel_BuiltIn__FilterDatabase">#REF!</definedName>
    <definedName name="Excel_BuiltIn_Consolidate_Area">NA()</definedName>
    <definedName name="Excel_BuiltIn_Print_Area" localSheetId="0">#REF!</definedName>
    <definedName name="Excel_BuiltIn_Print_Area">#REF!</definedName>
    <definedName name="Excel_BuiltIn_Print_Titles" localSheetId="0">#REF!</definedName>
    <definedName name="Excel_BuiltIn_Print_Titles">#REF!</definedName>
    <definedName name="FECHA" localSheetId="0">#REF!</definedName>
    <definedName name="FECHA">#REF!</definedName>
    <definedName name="FECHA_1">#N/A</definedName>
    <definedName name="FOR" localSheetId="0">#REF!</definedName>
    <definedName name="FOR">#REF!</definedName>
    <definedName name="FOR_1">#N/A</definedName>
    <definedName name="HM" localSheetId="0">#REF!</definedName>
    <definedName name="HM">#REF!</definedName>
    <definedName name="HM_1">#N/A</definedName>
    <definedName name="HORAS" localSheetId="0">#REF!</definedName>
    <definedName name="HORAS">#REF!</definedName>
    <definedName name="HORAS_1">#N/A</definedName>
    <definedName name="I" localSheetId="0">#REF!</definedName>
    <definedName name="I">#REF!</definedName>
    <definedName name="I_1">#N/A</definedName>
    <definedName name="INSUMOS">[4]MATERIALES!$B$1:$B$661</definedName>
    <definedName name="INSUMOS2">[5]MATERIALES!$A$1:$A$711</definedName>
    <definedName name="IVA" localSheetId="0">#REF!</definedName>
    <definedName name="IVA">#REF!</definedName>
    <definedName name="IVA_1">#N/A</definedName>
    <definedName name="JOTA">#N/A</definedName>
    <definedName name="LOCALIZACION" localSheetId="0">#REF!</definedName>
    <definedName name="LOCALIZACION">#REF!</definedName>
    <definedName name="LOCALIZACION_1">#N/A</definedName>
    <definedName name="MDC" localSheetId="0">#REF!</definedName>
    <definedName name="MDC">#REF!</definedName>
    <definedName name="MDC_1">#N/A</definedName>
    <definedName name="MM" localSheetId="0">#REF!</definedName>
    <definedName name="MM">#REF!</definedName>
    <definedName name="MM_1">#N/A</definedName>
    <definedName name="NOMBRE" localSheetId="0">#REF!</definedName>
    <definedName name="NOMBRE">#REF!</definedName>
    <definedName name="NOMBRE_1">#N/A</definedName>
    <definedName name="NORTERO" localSheetId="0">#REF!</definedName>
    <definedName name="NORTERO">#REF!</definedName>
    <definedName name="NORTERO_1">#N/A</definedName>
    <definedName name="novafort160" localSheetId="0">#REF!</definedName>
    <definedName name="novafort160">#REF!</definedName>
    <definedName name="novafort160_1">#N/A</definedName>
    <definedName name="novafort200" localSheetId="0">#REF!</definedName>
    <definedName name="novafort200">#REF!</definedName>
    <definedName name="novafort200_1">#N/A</definedName>
    <definedName name="Pal_Workbook_GUID" hidden="1">"JBWGIF45Z781JEJX1DZVXQLY"</definedName>
    <definedName name="PAVIMENTO" localSheetId="0">#REF!</definedName>
    <definedName name="PAVIMENTO">#REF!</definedName>
    <definedName name="PAVIMENTO_1">#N/A</definedName>
    <definedName name="PLACA" localSheetId="0">#REF!</definedName>
    <definedName name="PLACA">#REF!</definedName>
    <definedName name="PLACA_1">#N/A</definedName>
    <definedName name="placapozo" localSheetId="0">#REF!</definedName>
    <definedName name="placapozo">#REF!</definedName>
    <definedName name="placapozo_1">#N/A</definedName>
    <definedName name="pozo" localSheetId="0">#REF!</definedName>
    <definedName name="pozo">#REF!</definedName>
    <definedName name="pozo_1">#N/A</definedName>
    <definedName name="PREST" localSheetId="0">#REF!</definedName>
    <definedName name="PREST">#REF!</definedName>
    <definedName name="PREST_1">#N/A</definedName>
    <definedName name="PRINT_AREA_MI">#N/A</definedName>
    <definedName name="PRINT_TITLES_MI">#N/A</definedName>
    <definedName name="RECSUBBASE" localSheetId="0">#REF!</definedName>
    <definedName name="RECSUBBASE">#REF!</definedName>
    <definedName name="RECSUBBASE_1">#N/A</definedName>
    <definedName name="REDU4X3" localSheetId="0">#REF!</definedName>
    <definedName name="REDU4X3">#REF!</definedName>
    <definedName name="REDU4X3_1">#N/A</definedName>
    <definedName name="REDU6X4" localSheetId="0">#REF!</definedName>
    <definedName name="REDU6X4">#REF!</definedName>
    <definedName name="REDU6X4_1">#N/A</definedName>
    <definedName name="REDU8X6" localSheetId="0">#REF!</definedName>
    <definedName name="REDU8X6">#REF!</definedName>
    <definedName name="REDU8X6_1">#N/A</definedName>
    <definedName name="RELLENO" localSheetId="0">#REF!</definedName>
    <definedName name="RELLENO">#REF!</definedName>
    <definedName name="RELLENO_1">#N/A</definedName>
    <definedName name="RELLENOEXCAVACION" localSheetId="0">#REF!</definedName>
    <definedName name="RELLENOEXCAVACION">#REF!</definedName>
    <definedName name="RELLENOEXCAVACION_1">#N/A</definedName>
    <definedName name="RELLENOSELECCIONADO" localSheetId="0">#REF!</definedName>
    <definedName name="RELLENOSELECCIONADO">#REF!</definedName>
    <definedName name="RELLENOSELECCIONADO_1">#N/A</definedName>
    <definedName name="REPACOMETIDA3" localSheetId="0">#REF!</definedName>
    <definedName name="REPACOMETIDA3">#REF!</definedName>
    <definedName name="REPACOMETIDA3_1">#N/A</definedName>
    <definedName name="REPACOMETIDA4" localSheetId="0">#REF!</definedName>
    <definedName name="REPACOMETIDA4">#REF!</definedName>
    <definedName name="REPACOMETIDA4_1">#N/A</definedName>
    <definedName name="RETIROESCOMBROS" localSheetId="0">#REF!</definedName>
    <definedName name="RETIROESCOMBROS">#REF!</definedName>
    <definedName name="RETIROESCOMBROS_1">#N/A</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"$A$1"</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BG" localSheetId="0">#REF!</definedName>
    <definedName name="SBG">#REF!</definedName>
    <definedName name="SBG_1">#N/A</definedName>
    <definedName name="SOBRANTES" localSheetId="0">#REF!</definedName>
    <definedName name="SOBRANTES">#REF!</definedName>
    <definedName name="SOBRANTES_1">#N/A</definedName>
    <definedName name="SUBBASE" localSheetId="0">#REF!</definedName>
    <definedName name="SUBBASE">#REF!</definedName>
    <definedName name="SUBBASE_1">#N/A</definedName>
    <definedName name="T16US" localSheetId="0">#REF!</definedName>
    <definedName name="T16US">#REF!</definedName>
    <definedName name="T16US_1">#N/A</definedName>
    <definedName name="T3UP" localSheetId="0">#REF!</definedName>
    <definedName name="T3UP">#REF!</definedName>
    <definedName name="T3UP_1">#N/A</definedName>
    <definedName name="T3UZ" localSheetId="0">#REF!</definedName>
    <definedName name="T3UZ">#REF!</definedName>
    <definedName name="T3UZ_1">#N/A</definedName>
    <definedName name="t4rde26" localSheetId="0">#REF!</definedName>
    <definedName name="t4rde26">#REF!</definedName>
    <definedName name="t4rde26_1">#N/A</definedName>
    <definedName name="T4UP" localSheetId="0">#REF!</definedName>
    <definedName name="T4UP">#REF!</definedName>
    <definedName name="T4UP_1">#N/A</definedName>
    <definedName name="T4UZ" localSheetId="0">#REF!</definedName>
    <definedName name="T4UZ">#REF!</definedName>
    <definedName name="T4UZ_1">#N/A</definedName>
    <definedName name="T6UP" localSheetId="0">#REF!</definedName>
    <definedName name="T6UP">#REF!</definedName>
    <definedName name="T6UP_1">#N/A</definedName>
    <definedName name="T6UZ" localSheetId="0">#REF!</definedName>
    <definedName name="T6UZ">#REF!</definedName>
    <definedName name="T6UZ_1">#N/A</definedName>
    <definedName name="T8UZ" localSheetId="0">#REF!</definedName>
    <definedName name="T8UZ">#REF!</definedName>
    <definedName name="T8UZ_1">#N/A</definedName>
    <definedName name="tapafondo" localSheetId="0">#REF!</definedName>
    <definedName name="tapafondo">#REF!</definedName>
    <definedName name="tapafondo_1">#N/A</definedName>
    <definedName name="tapapozo" localSheetId="0">#REF!</definedName>
    <definedName name="tapapozo">#REF!</definedName>
    <definedName name="tapapozo_1">#N/A</definedName>
    <definedName name="TAPON3" localSheetId="0">#REF!</definedName>
    <definedName name="TAPON3">#REF!</definedName>
    <definedName name="TAPON3_1">#N/A</definedName>
    <definedName name="TAPON4" localSheetId="0">#REF!</definedName>
    <definedName name="TAPON4">#REF!</definedName>
    <definedName name="TAPON4_1">#N/A</definedName>
    <definedName name="TARIFAS">[6]TARIFAS!$A$1:$F$52</definedName>
    <definedName name="TEE4X3" localSheetId="0">#REF!</definedName>
    <definedName name="TEE4X3">#REF!</definedName>
    <definedName name="TEE4X3_1">#N/A</definedName>
    <definedName name="TEE6A3" localSheetId="0">#REF!</definedName>
    <definedName name="TEE6A3">#REF!</definedName>
    <definedName name="TEE6A3_1">#N/A</definedName>
    <definedName name="TEE6X3" localSheetId="0">#REF!</definedName>
    <definedName name="TEE6X3">#REF!</definedName>
    <definedName name="TEE6X3_1">#N/A</definedName>
    <definedName name="TEE8A6" localSheetId="0">#REF!</definedName>
    <definedName name="TEE8A6">#REF!</definedName>
    <definedName name="TEE8A6_1">#N/A</definedName>
    <definedName name="TEE8X3" localSheetId="0">#REF!</definedName>
    <definedName name="TEE8X3">#REF!</definedName>
    <definedName name="TEE8X3_1">#N/A</definedName>
    <definedName name="TEE8X4" localSheetId="0">#REF!</definedName>
    <definedName name="TEE8X4">#REF!</definedName>
    <definedName name="TEE8X4_1">#N/A</definedName>
    <definedName name="TEE8X6" localSheetId="0">#REF!</definedName>
    <definedName name="TEE8X6">#REF!</definedName>
    <definedName name="TEE8X6_1">#N/A</definedName>
    <definedName name="TOPOGRAFIA">[2]APU!$G$60</definedName>
    <definedName name="TUBERIA3" localSheetId="0">#REF!</definedName>
    <definedName name="TUBERIA3">#REF!</definedName>
    <definedName name="TUBERIA3_1">#N/A</definedName>
    <definedName name="TUBERIA6" localSheetId="0">#REF!</definedName>
    <definedName name="TUBERIA6">#REF!</definedName>
    <definedName name="TUBERIA6_1">#N/A</definedName>
    <definedName name="U" localSheetId="0">#REF!</definedName>
    <definedName name="U">#REF!</definedName>
    <definedName name="U_1">#N/A</definedName>
    <definedName name="U3UP" localSheetId="0">#REF!</definedName>
    <definedName name="U3UP">#REF!</definedName>
    <definedName name="U3UP_1">#N/A</definedName>
    <definedName name="U3UZ" localSheetId="0">#REF!</definedName>
    <definedName name="U3UZ">#REF!</definedName>
    <definedName name="U3UZ_1">#N/A</definedName>
    <definedName name="U4UP" localSheetId="0">#REF!</definedName>
    <definedName name="U4UP">#REF!</definedName>
    <definedName name="U4UP_1">#N/A</definedName>
    <definedName name="U4UZ" localSheetId="0">#REF!</definedName>
    <definedName name="U4UZ">#REF!</definedName>
    <definedName name="U4UZ_1">#N/A</definedName>
    <definedName name="U6UP" localSheetId="0">#REF!</definedName>
    <definedName name="U6UP">#REF!</definedName>
    <definedName name="U6UP_1">#N/A</definedName>
    <definedName name="U6UP_2">#N/A</definedName>
    <definedName name="U6UZ" localSheetId="0">#REF!</definedName>
    <definedName name="U6UZ">#REF!</definedName>
    <definedName name="U6UZ_1">#N/A</definedName>
    <definedName name="U8UP" localSheetId="0">#REF!</definedName>
    <definedName name="U8UP">#REF!</definedName>
    <definedName name="U8UP_1">#N/A</definedName>
    <definedName name="U8UZ" localSheetId="0">#REF!</definedName>
    <definedName name="U8UZ">#REF!</definedName>
    <definedName name="U8UZ_1">#N/A</definedName>
    <definedName name="UNION3" localSheetId="0">#REF!</definedName>
    <definedName name="UNION3">#REF!</definedName>
    <definedName name="UNION3_1">#N/A</definedName>
    <definedName name="UNION3PVC" localSheetId="0">#REF!</definedName>
    <definedName name="UNION3PVC">#REF!</definedName>
    <definedName name="UNION3PVC_1">#N/A</definedName>
    <definedName name="UNION6PVC" localSheetId="0">#REF!</definedName>
    <definedName name="UNION6PVC">#REF!</definedName>
    <definedName name="UNION6PVC_1">#N/A</definedName>
    <definedName name="UNION8" localSheetId="0">#REF!</definedName>
    <definedName name="UNION8">#REF!</definedName>
    <definedName name="UNION8_1">#N/A</definedName>
    <definedName name="UNION8PVC" localSheetId="0">#REF!</definedName>
    <definedName name="UNION8PVC">#REF!</definedName>
    <definedName name="UNION8PVC_1">#N/A</definedName>
    <definedName name="UNIONREPARACION" localSheetId="0">#REF!</definedName>
    <definedName name="UNIONREPARACION">#REF!</definedName>
    <definedName name="UNIONREPARACION_1">#N/A</definedName>
    <definedName name="UNIONREPARACION6" localSheetId="0">#REF!</definedName>
    <definedName name="UNIONREPARACION6">#REF!</definedName>
    <definedName name="UNIONREPARACION6_1">#N/A</definedName>
    <definedName name="UR3UP" localSheetId="0">#REF!</definedName>
    <definedName name="UR3UP">#REF!</definedName>
    <definedName name="UR3UP_1">#N/A</definedName>
    <definedName name="UR3UZ" localSheetId="0">#REF!</definedName>
    <definedName name="UR3UZ">#REF!</definedName>
    <definedName name="UR3UZ_1">#N/A</definedName>
    <definedName name="UR4UP" localSheetId="0">#REF!</definedName>
    <definedName name="UR4UP">#REF!</definedName>
    <definedName name="UR4UP_1">#N/A</definedName>
    <definedName name="UR4UZ" localSheetId="0">#REF!</definedName>
    <definedName name="UR4UZ">#REF!</definedName>
    <definedName name="UR4UZ_1">#N/A</definedName>
    <definedName name="UR6UP" localSheetId="0">#REF!</definedName>
    <definedName name="UR6UP">#REF!</definedName>
    <definedName name="UR6UP_1">#N/A</definedName>
    <definedName name="UR6UZ" localSheetId="0">#REF!</definedName>
    <definedName name="UR6UZ">#REF!</definedName>
    <definedName name="UR6UZ_1">#N/A</definedName>
    <definedName name="UR8UP" localSheetId="0">#REF!</definedName>
    <definedName name="UR8UP">#REF!</definedName>
    <definedName name="UR8UP_1">#N/A</definedName>
    <definedName name="UR8UZ" localSheetId="0">#REF!</definedName>
    <definedName name="UR8UZ">#REF!</definedName>
    <definedName name="UR8UZ_1">#N/A</definedName>
    <definedName name="Valor" localSheetId="0">#REF!</definedName>
    <definedName name="Valor">#REF!</definedName>
    <definedName name="Valor_1">#N/A</definedName>
    <definedName name="ValorTot" localSheetId="0">#REF!</definedName>
    <definedName name="ValorTot">#REF!</definedName>
    <definedName name="ValorTot_1">#N/A</definedName>
    <definedName name="VALVULA3" localSheetId="0">#REF!</definedName>
    <definedName name="VALVULA3">#REF!</definedName>
    <definedName name="VALVULA3_1">#N/A</definedName>
    <definedName name="VALVULA4" localSheetId="0">#REF!</definedName>
    <definedName name="VALVULA4">#REF!</definedName>
    <definedName name="VALVULA4_1">#N/A</definedName>
    <definedName name="VALVULA6" localSheetId="0">#REF!</definedName>
    <definedName name="VALVULA6">#REF!</definedName>
    <definedName name="VALVULA6_1">#N/A</definedName>
    <definedName name="VALVULA8" localSheetId="0">#REF!</definedName>
    <definedName name="VALVULA8">#REF!</definedName>
    <definedName name="VALVULA8_1">#N/A</definedName>
    <definedName name="VTOTAL" localSheetId="0">#REF!</definedName>
    <definedName name="VTOTAL">#REF!</definedName>
    <definedName name="VTOTAL_1">#N/A</definedName>
    <definedName name="yee200x160" localSheetId="0">#REF!</definedName>
    <definedName name="yee200x160">#REF!</definedName>
    <definedName name="yee200x160_1">#N/A</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2" l="1"/>
  <c r="AH194" i="1"/>
  <c r="AF194" i="1"/>
  <c r="AD194" i="1"/>
  <c r="AB194" i="1"/>
  <c r="Z194" i="1"/>
  <c r="X194" i="1"/>
  <c r="V194" i="1"/>
  <c r="T194" i="1"/>
  <c r="R194" i="1"/>
  <c r="P194" i="1"/>
  <c r="N194" i="1"/>
  <c r="L194" i="1"/>
  <c r="J194" i="1"/>
  <c r="AF193" i="1"/>
  <c r="AD193" i="1"/>
  <c r="AB193" i="1"/>
  <c r="X193" i="1"/>
  <c r="V193" i="1"/>
  <c r="T193" i="1"/>
  <c r="P193" i="1"/>
  <c r="N193" i="1"/>
  <c r="L193" i="1"/>
  <c r="F193" i="1"/>
  <c r="E193" i="1"/>
  <c r="AH193" i="1" s="1"/>
  <c r="AF192" i="1"/>
  <c r="AD192" i="1"/>
  <c r="Z192" i="1"/>
  <c r="V192" i="1"/>
  <c r="R192" i="1"/>
  <c r="P192" i="1"/>
  <c r="J192" i="1"/>
  <c r="E192" i="1"/>
  <c r="AF191" i="1"/>
  <c r="T191" i="1"/>
  <c r="L191" i="1"/>
  <c r="E191" i="1"/>
  <c r="AH190" i="1"/>
  <c r="Z190" i="1"/>
  <c r="V190" i="1"/>
  <c r="T190" i="1"/>
  <c r="L190" i="1"/>
  <c r="J190" i="1"/>
  <c r="F190" i="1"/>
  <c r="E190" i="1"/>
  <c r="AF189" i="1"/>
  <c r="AD189" i="1"/>
  <c r="AB189" i="1"/>
  <c r="X189" i="1"/>
  <c r="V189" i="1"/>
  <c r="T189" i="1"/>
  <c r="P189" i="1"/>
  <c r="N189" i="1"/>
  <c r="L189" i="1"/>
  <c r="F189" i="1"/>
  <c r="E189" i="1"/>
  <c r="AH189" i="1" s="1"/>
  <c r="AF188" i="1"/>
  <c r="AD188" i="1"/>
  <c r="Z188" i="1"/>
  <c r="V188" i="1"/>
  <c r="R188" i="1"/>
  <c r="P188" i="1"/>
  <c r="J188" i="1"/>
  <c r="E188" i="1"/>
  <c r="AH187" i="1"/>
  <c r="AF187" i="1"/>
  <c r="AD187" i="1"/>
  <c r="AB187" i="1"/>
  <c r="Z187" i="1"/>
  <c r="X187" i="1"/>
  <c r="V187" i="1"/>
  <c r="T187" i="1"/>
  <c r="R187" i="1"/>
  <c r="P187" i="1"/>
  <c r="N187" i="1"/>
  <c r="L187" i="1"/>
  <c r="J187" i="1"/>
  <c r="AH186" i="1"/>
  <c r="AF186" i="1"/>
  <c r="AD186" i="1"/>
  <c r="AB186" i="1"/>
  <c r="Z186" i="1"/>
  <c r="X186" i="1"/>
  <c r="V186" i="1"/>
  <c r="T186" i="1"/>
  <c r="R186" i="1"/>
  <c r="P186" i="1"/>
  <c r="N186" i="1"/>
  <c r="L186" i="1"/>
  <c r="J186" i="1"/>
  <c r="AH185" i="1"/>
  <c r="AF185" i="1"/>
  <c r="AD185" i="1"/>
  <c r="AB185" i="1"/>
  <c r="Z185" i="1"/>
  <c r="X185" i="1"/>
  <c r="V185" i="1"/>
  <c r="T185" i="1"/>
  <c r="R185" i="1"/>
  <c r="P185" i="1"/>
  <c r="N185" i="1"/>
  <c r="L185" i="1"/>
  <c r="J185" i="1"/>
  <c r="T184" i="1"/>
  <c r="E184" i="1"/>
  <c r="E183" i="1"/>
  <c r="AF182" i="1"/>
  <c r="AD182" i="1"/>
  <c r="AB182" i="1"/>
  <c r="X182" i="1"/>
  <c r="V182" i="1"/>
  <c r="T182" i="1"/>
  <c r="P182" i="1"/>
  <c r="N182" i="1"/>
  <c r="L182" i="1"/>
  <c r="F182" i="1"/>
  <c r="E182" i="1"/>
  <c r="AH182" i="1" s="1"/>
  <c r="AF181" i="1"/>
  <c r="AD181" i="1"/>
  <c r="Z181" i="1"/>
  <c r="V181" i="1"/>
  <c r="R181" i="1"/>
  <c r="P181" i="1"/>
  <c r="J181" i="1"/>
  <c r="E181" i="1"/>
  <c r="AF180" i="1"/>
  <c r="AB180" i="1"/>
  <c r="X180" i="1"/>
  <c r="L180" i="1"/>
  <c r="J180" i="1"/>
  <c r="F180" i="1"/>
  <c r="E180" i="1"/>
  <c r="E179" i="1"/>
  <c r="AH178" i="1"/>
  <c r="AF178" i="1"/>
  <c r="AD178" i="1"/>
  <c r="AB178" i="1"/>
  <c r="Z178" i="1"/>
  <c r="X178" i="1"/>
  <c r="V178" i="1"/>
  <c r="T178" i="1"/>
  <c r="R178" i="1"/>
  <c r="P178" i="1"/>
  <c r="N178" i="1"/>
  <c r="L178" i="1"/>
  <c r="J178" i="1"/>
  <c r="AH177" i="1"/>
  <c r="AF177" i="1"/>
  <c r="AD177" i="1"/>
  <c r="AB177" i="1"/>
  <c r="Z177" i="1"/>
  <c r="X177" i="1"/>
  <c r="V177" i="1"/>
  <c r="T177" i="1"/>
  <c r="R177" i="1"/>
  <c r="P177" i="1"/>
  <c r="N177" i="1"/>
  <c r="L177" i="1"/>
  <c r="J177" i="1"/>
  <c r="AH176" i="1"/>
  <c r="AF176" i="1"/>
  <c r="AD176" i="1"/>
  <c r="AB176" i="1"/>
  <c r="Z176" i="1"/>
  <c r="X176" i="1"/>
  <c r="V176" i="1"/>
  <c r="T176" i="1"/>
  <c r="R176" i="1"/>
  <c r="P176" i="1"/>
  <c r="N176" i="1"/>
  <c r="L176" i="1"/>
  <c r="J176" i="1"/>
  <c r="AF175" i="1"/>
  <c r="AD175" i="1"/>
  <c r="AB175" i="1"/>
  <c r="X175" i="1"/>
  <c r="V175" i="1"/>
  <c r="T175" i="1"/>
  <c r="P175" i="1"/>
  <c r="N175" i="1"/>
  <c r="L175" i="1"/>
  <c r="F175" i="1"/>
  <c r="E175" i="1"/>
  <c r="AH175" i="1" s="1"/>
  <c r="R174" i="1"/>
  <c r="E174" i="1"/>
  <c r="AH173" i="1"/>
  <c r="P173" i="1"/>
  <c r="E173" i="1"/>
  <c r="AH172" i="1"/>
  <c r="AF172" i="1"/>
  <c r="AD172" i="1"/>
  <c r="AB172" i="1"/>
  <c r="Z172" i="1"/>
  <c r="X172" i="1"/>
  <c r="V172" i="1"/>
  <c r="T172" i="1"/>
  <c r="R172" i="1"/>
  <c r="P172" i="1"/>
  <c r="N172" i="1"/>
  <c r="L172" i="1"/>
  <c r="J172" i="1"/>
  <c r="AH171" i="1"/>
  <c r="AF171" i="1"/>
  <c r="AD171" i="1"/>
  <c r="AB171" i="1"/>
  <c r="Z171" i="1"/>
  <c r="X171" i="1"/>
  <c r="V171" i="1"/>
  <c r="T171" i="1"/>
  <c r="R171" i="1"/>
  <c r="P171" i="1"/>
  <c r="N171" i="1"/>
  <c r="L171" i="1"/>
  <c r="J171" i="1"/>
  <c r="AH170" i="1"/>
  <c r="AF170" i="1"/>
  <c r="AD170" i="1"/>
  <c r="AB170" i="1"/>
  <c r="Z170" i="1"/>
  <c r="X170" i="1"/>
  <c r="V170" i="1"/>
  <c r="T170" i="1"/>
  <c r="R170" i="1"/>
  <c r="P170" i="1"/>
  <c r="N170" i="1"/>
  <c r="L170" i="1"/>
  <c r="J170" i="1"/>
  <c r="AB169" i="1"/>
  <c r="N169" i="1"/>
  <c r="L169" i="1"/>
  <c r="E169" i="1"/>
  <c r="AD168" i="1"/>
  <c r="AB168" i="1"/>
  <c r="X168" i="1"/>
  <c r="T168" i="1"/>
  <c r="P168" i="1"/>
  <c r="N168" i="1"/>
  <c r="F168" i="1"/>
  <c r="E168" i="1"/>
  <c r="AF167" i="1"/>
  <c r="AD167" i="1"/>
  <c r="Z167" i="1"/>
  <c r="V167" i="1"/>
  <c r="R167" i="1"/>
  <c r="P167" i="1"/>
  <c r="J167" i="1"/>
  <c r="E167" i="1"/>
  <c r="AB166" i="1"/>
  <c r="L166" i="1"/>
  <c r="E166" i="1"/>
  <c r="AH165" i="1"/>
  <c r="Z165" i="1"/>
  <c r="V165" i="1"/>
  <c r="T165" i="1"/>
  <c r="L165" i="1"/>
  <c r="J165" i="1"/>
  <c r="F165" i="1"/>
  <c r="E165" i="1"/>
  <c r="AF164" i="1"/>
  <c r="AD164" i="1"/>
  <c r="AB164" i="1"/>
  <c r="X164" i="1"/>
  <c r="V164" i="1"/>
  <c r="T164" i="1"/>
  <c r="P164" i="1"/>
  <c r="N164" i="1"/>
  <c r="L164" i="1"/>
  <c r="F164" i="1"/>
  <c r="E164" i="1"/>
  <c r="AH164" i="1" s="1"/>
  <c r="AF163" i="1"/>
  <c r="AD163" i="1"/>
  <c r="Z163" i="1"/>
  <c r="V163" i="1"/>
  <c r="R163" i="1"/>
  <c r="P163" i="1"/>
  <c r="J163" i="1"/>
  <c r="E163" i="1"/>
  <c r="AH162" i="1"/>
  <c r="AB162" i="1"/>
  <c r="X162" i="1"/>
  <c r="T162" i="1"/>
  <c r="L162" i="1"/>
  <c r="J162" i="1"/>
  <c r="E162" i="1"/>
  <c r="Z161" i="1"/>
  <c r="L161" i="1"/>
  <c r="E161" i="1"/>
  <c r="AF160" i="1"/>
  <c r="AD160" i="1"/>
  <c r="AB160" i="1"/>
  <c r="X160" i="1"/>
  <c r="V160" i="1"/>
  <c r="T160" i="1"/>
  <c r="P160" i="1"/>
  <c r="N160" i="1"/>
  <c r="L160" i="1"/>
  <c r="F160" i="1"/>
  <c r="E160" i="1"/>
  <c r="AH160" i="1" s="1"/>
  <c r="AF159" i="1"/>
  <c r="AD159" i="1"/>
  <c r="Z159" i="1"/>
  <c r="V159" i="1"/>
  <c r="R159" i="1"/>
  <c r="P159" i="1"/>
  <c r="J159" i="1"/>
  <c r="E159" i="1"/>
  <c r="AB158" i="1"/>
  <c r="L158" i="1"/>
  <c r="E158" i="1"/>
  <c r="AH157" i="1"/>
  <c r="Z157" i="1"/>
  <c r="V157" i="1"/>
  <c r="T157" i="1"/>
  <c r="L157" i="1"/>
  <c r="J157" i="1"/>
  <c r="F157" i="1"/>
  <c r="E157" i="1"/>
  <c r="AF156" i="1"/>
  <c r="AD156" i="1"/>
  <c r="AB156" i="1"/>
  <c r="X156" i="1"/>
  <c r="V156" i="1"/>
  <c r="T156" i="1"/>
  <c r="P156" i="1"/>
  <c r="N156" i="1"/>
  <c r="L156" i="1"/>
  <c r="F156" i="1"/>
  <c r="E156" i="1"/>
  <c r="AH156" i="1" s="1"/>
  <c r="AF155" i="1"/>
  <c r="AD155" i="1"/>
  <c r="Z155" i="1"/>
  <c r="V155" i="1"/>
  <c r="R155" i="1"/>
  <c r="P155" i="1"/>
  <c r="J155" i="1"/>
  <c r="E155" i="1"/>
  <c r="AH154" i="1"/>
  <c r="AF154" i="1"/>
  <c r="AD154" i="1"/>
  <c r="AB154" i="1"/>
  <c r="Z154" i="1"/>
  <c r="X154" i="1"/>
  <c r="V154" i="1"/>
  <c r="T154" i="1"/>
  <c r="R154" i="1"/>
  <c r="P154" i="1"/>
  <c r="N154" i="1"/>
  <c r="L154" i="1"/>
  <c r="J154" i="1"/>
  <c r="AH153" i="1"/>
  <c r="AF153" i="1"/>
  <c r="AD153" i="1"/>
  <c r="AB153" i="1"/>
  <c r="Z153" i="1"/>
  <c r="X153" i="1"/>
  <c r="V153" i="1"/>
  <c r="T153" i="1"/>
  <c r="R153" i="1"/>
  <c r="P153" i="1"/>
  <c r="N153" i="1"/>
  <c r="L153" i="1"/>
  <c r="J153" i="1"/>
  <c r="AH152" i="1"/>
  <c r="AF152" i="1"/>
  <c r="AD152" i="1"/>
  <c r="AB152" i="1"/>
  <c r="Z152" i="1"/>
  <c r="X152" i="1"/>
  <c r="V152" i="1"/>
  <c r="T152" i="1"/>
  <c r="R152" i="1"/>
  <c r="P152" i="1"/>
  <c r="N152" i="1"/>
  <c r="L152" i="1"/>
  <c r="J152" i="1"/>
  <c r="AF151" i="1"/>
  <c r="R151" i="1"/>
  <c r="E151" i="1"/>
  <c r="Z150" i="1"/>
  <c r="V150" i="1"/>
  <c r="L150" i="1"/>
  <c r="J150" i="1"/>
  <c r="E150" i="1"/>
  <c r="AH149" i="1"/>
  <c r="AF149" i="1"/>
  <c r="AD149" i="1"/>
  <c r="AB149" i="1"/>
  <c r="Z149" i="1"/>
  <c r="X149" i="1"/>
  <c r="V149" i="1"/>
  <c r="T149" i="1"/>
  <c r="R149" i="1"/>
  <c r="P149" i="1"/>
  <c r="N149" i="1"/>
  <c r="L149" i="1"/>
  <c r="J149" i="1"/>
  <c r="AH148" i="1"/>
  <c r="AF148" i="1"/>
  <c r="AD148" i="1"/>
  <c r="AB148" i="1"/>
  <c r="Z148" i="1"/>
  <c r="X148" i="1"/>
  <c r="V148" i="1"/>
  <c r="T148" i="1"/>
  <c r="R148" i="1"/>
  <c r="P148" i="1"/>
  <c r="N148" i="1"/>
  <c r="L148" i="1"/>
  <c r="J148" i="1"/>
  <c r="AH147" i="1"/>
  <c r="AF147" i="1"/>
  <c r="AD147" i="1"/>
  <c r="AB147" i="1"/>
  <c r="Z147" i="1"/>
  <c r="X147" i="1"/>
  <c r="V147" i="1"/>
  <c r="T147" i="1"/>
  <c r="R147" i="1"/>
  <c r="P147" i="1"/>
  <c r="N147" i="1"/>
  <c r="L147" i="1"/>
  <c r="J147" i="1"/>
  <c r="AF146" i="1"/>
  <c r="AD146" i="1"/>
  <c r="AB146" i="1"/>
  <c r="X146" i="1"/>
  <c r="V146" i="1"/>
  <c r="T146" i="1"/>
  <c r="P146" i="1"/>
  <c r="N146" i="1"/>
  <c r="L146" i="1"/>
  <c r="F146" i="1"/>
  <c r="E146" i="1"/>
  <c r="AH146" i="1" s="1"/>
  <c r="AF145" i="1"/>
  <c r="AD145" i="1"/>
  <c r="Z145" i="1"/>
  <c r="V145" i="1"/>
  <c r="R145" i="1"/>
  <c r="P145" i="1"/>
  <c r="J145" i="1"/>
  <c r="E145" i="1"/>
  <c r="AB144" i="1"/>
  <c r="X144" i="1"/>
  <c r="L144" i="1"/>
  <c r="J144" i="1"/>
  <c r="E144" i="1"/>
  <c r="AD143" i="1"/>
  <c r="N143" i="1"/>
  <c r="E143" i="1"/>
  <c r="AF142" i="1"/>
  <c r="AD142" i="1"/>
  <c r="AB142" i="1"/>
  <c r="X142" i="1"/>
  <c r="V142" i="1"/>
  <c r="T142" i="1"/>
  <c r="P142" i="1"/>
  <c r="N142" i="1"/>
  <c r="L142" i="1"/>
  <c r="F142" i="1"/>
  <c r="E142" i="1"/>
  <c r="AH142" i="1" s="1"/>
  <c r="AF141" i="1"/>
  <c r="AD141" i="1"/>
  <c r="Z141" i="1"/>
  <c r="V141" i="1"/>
  <c r="R141" i="1"/>
  <c r="P141" i="1"/>
  <c r="J141" i="1"/>
  <c r="E141" i="1"/>
  <c r="E140" i="1"/>
  <c r="Z139" i="1"/>
  <c r="V139" i="1"/>
  <c r="L139" i="1"/>
  <c r="J139" i="1"/>
  <c r="E139" i="1"/>
  <c r="AF138" i="1"/>
  <c r="AD138" i="1"/>
  <c r="AB138" i="1"/>
  <c r="X138" i="1"/>
  <c r="V138" i="1"/>
  <c r="T138" i="1"/>
  <c r="P138" i="1"/>
  <c r="N138" i="1"/>
  <c r="L138" i="1"/>
  <c r="F138" i="1"/>
  <c r="E138" i="1"/>
  <c r="AH138" i="1" s="1"/>
  <c r="AF137" i="1"/>
  <c r="AD137" i="1"/>
  <c r="Z137" i="1"/>
  <c r="V137" i="1"/>
  <c r="R137" i="1"/>
  <c r="P137" i="1"/>
  <c r="J137" i="1"/>
  <c r="E137" i="1"/>
  <c r="AB136" i="1"/>
  <c r="X136" i="1"/>
  <c r="L136" i="1"/>
  <c r="J136" i="1"/>
  <c r="E136" i="1"/>
  <c r="AD135" i="1"/>
  <c r="N135" i="1"/>
  <c r="E135" i="1"/>
  <c r="AF134" i="1"/>
  <c r="AD134" i="1"/>
  <c r="AB134" i="1"/>
  <c r="X134" i="1"/>
  <c r="V134" i="1"/>
  <c r="T134" i="1"/>
  <c r="P134" i="1"/>
  <c r="N134" i="1"/>
  <c r="L134" i="1"/>
  <c r="F134" i="1"/>
  <c r="E134" i="1"/>
  <c r="AH134" i="1" s="1"/>
  <c r="AF133" i="1"/>
  <c r="AD133" i="1"/>
  <c r="Z133" i="1"/>
  <c r="V133" i="1"/>
  <c r="R133" i="1"/>
  <c r="P133" i="1"/>
  <c r="J133" i="1"/>
  <c r="E133" i="1"/>
  <c r="AF132" i="1"/>
  <c r="V132" i="1"/>
  <c r="J132" i="1"/>
  <c r="E132" i="1"/>
  <c r="AH131" i="1"/>
  <c r="X131" i="1"/>
  <c r="L131" i="1"/>
  <c r="E131" i="1"/>
  <c r="AD130" i="1"/>
  <c r="AB130" i="1"/>
  <c r="Z130" i="1"/>
  <c r="T130" i="1"/>
  <c r="R130" i="1"/>
  <c r="N130" i="1"/>
  <c r="J130" i="1"/>
  <c r="F130" i="1"/>
  <c r="E130" i="1"/>
  <c r="AF129" i="1"/>
  <c r="AD129" i="1"/>
  <c r="AB129" i="1"/>
  <c r="X129" i="1"/>
  <c r="V129" i="1"/>
  <c r="T129" i="1"/>
  <c r="P129" i="1"/>
  <c r="N129" i="1"/>
  <c r="L129" i="1"/>
  <c r="F129" i="1"/>
  <c r="E129" i="1"/>
  <c r="AH129" i="1" s="1"/>
  <c r="AH128" i="1"/>
  <c r="AF128" i="1"/>
  <c r="AD128" i="1"/>
  <c r="AB128" i="1"/>
  <c r="Z128" i="1"/>
  <c r="X128" i="1"/>
  <c r="V128" i="1"/>
  <c r="T128" i="1"/>
  <c r="R128" i="1"/>
  <c r="P128" i="1"/>
  <c r="N128" i="1"/>
  <c r="L128" i="1"/>
  <c r="AH127" i="1"/>
  <c r="AF127" i="1"/>
  <c r="AD127" i="1"/>
  <c r="AB127" i="1"/>
  <c r="Z127" i="1"/>
  <c r="X127" i="1"/>
  <c r="V127" i="1"/>
  <c r="T127" i="1"/>
  <c r="R127" i="1"/>
  <c r="P127" i="1"/>
  <c r="N127" i="1"/>
  <c r="L127" i="1"/>
  <c r="AH126" i="1"/>
  <c r="AF126" i="1"/>
  <c r="AD126" i="1"/>
  <c r="AB126" i="1"/>
  <c r="Z126" i="1"/>
  <c r="X126" i="1"/>
  <c r="V126" i="1"/>
  <c r="T126" i="1"/>
  <c r="R126" i="1"/>
  <c r="P126" i="1"/>
  <c r="N126" i="1"/>
  <c r="L126" i="1"/>
  <c r="AH125" i="1"/>
  <c r="X125" i="1"/>
  <c r="E125" i="1"/>
  <c r="AD124" i="1"/>
  <c r="AB124" i="1"/>
  <c r="Z124" i="1"/>
  <c r="T124" i="1"/>
  <c r="R124" i="1"/>
  <c r="N124" i="1"/>
  <c r="J124" i="1"/>
  <c r="F124" i="1"/>
  <c r="E124" i="1"/>
  <c r="AF123" i="1"/>
  <c r="AD123" i="1"/>
  <c r="AB123" i="1"/>
  <c r="X123" i="1"/>
  <c r="V123" i="1"/>
  <c r="T123" i="1"/>
  <c r="P123" i="1"/>
  <c r="N123" i="1"/>
  <c r="L123" i="1"/>
  <c r="F123" i="1"/>
  <c r="E123" i="1"/>
  <c r="AH123" i="1" s="1"/>
  <c r="AF122" i="1"/>
  <c r="V122" i="1"/>
  <c r="J122" i="1"/>
  <c r="E122" i="1"/>
  <c r="AH121" i="1"/>
  <c r="E121" i="1"/>
  <c r="AD120" i="1"/>
  <c r="AB120" i="1"/>
  <c r="Z120" i="1"/>
  <c r="T120" i="1"/>
  <c r="R120" i="1"/>
  <c r="N120" i="1"/>
  <c r="J120" i="1"/>
  <c r="F120" i="1"/>
  <c r="E120" i="1"/>
  <c r="AF119" i="1"/>
  <c r="AD119" i="1"/>
  <c r="AB119" i="1"/>
  <c r="X119" i="1"/>
  <c r="V119" i="1"/>
  <c r="T119" i="1"/>
  <c r="P119" i="1"/>
  <c r="N119" i="1"/>
  <c r="L119" i="1"/>
  <c r="E119" i="1"/>
  <c r="AH119" i="1" s="1"/>
  <c r="D119" i="1"/>
  <c r="F119" i="1" s="1"/>
  <c r="E118" i="1"/>
  <c r="AD117" i="1"/>
  <c r="AB117" i="1"/>
  <c r="Z117" i="1"/>
  <c r="T117" i="1"/>
  <c r="R117" i="1"/>
  <c r="N117" i="1"/>
  <c r="J117" i="1"/>
  <c r="F117" i="1"/>
  <c r="E117" i="1"/>
  <c r="AF116" i="1"/>
  <c r="AD116" i="1"/>
  <c r="AB116" i="1"/>
  <c r="X116" i="1"/>
  <c r="V116" i="1"/>
  <c r="T116" i="1"/>
  <c r="P116" i="1"/>
  <c r="N116" i="1"/>
  <c r="L116" i="1"/>
  <c r="F116" i="1"/>
  <c r="E116" i="1"/>
  <c r="AH116" i="1" s="1"/>
  <c r="AH115" i="1"/>
  <c r="AF115" i="1"/>
  <c r="AD115" i="1"/>
  <c r="AB115" i="1"/>
  <c r="Z115" i="1"/>
  <c r="X115" i="1"/>
  <c r="V115" i="1"/>
  <c r="T115" i="1"/>
  <c r="R115" i="1"/>
  <c r="P115" i="1"/>
  <c r="N115" i="1"/>
  <c r="L115" i="1"/>
  <c r="J115" i="1"/>
  <c r="AH114" i="1"/>
  <c r="AF114" i="1"/>
  <c r="AD114" i="1"/>
  <c r="AB114" i="1"/>
  <c r="Z114" i="1"/>
  <c r="X114" i="1"/>
  <c r="V114" i="1"/>
  <c r="T114" i="1"/>
  <c r="R114" i="1"/>
  <c r="P114" i="1"/>
  <c r="N114" i="1"/>
  <c r="L114" i="1"/>
  <c r="J114" i="1"/>
  <c r="AH113" i="1"/>
  <c r="AF113" i="1"/>
  <c r="AD113" i="1"/>
  <c r="AB113" i="1"/>
  <c r="Z113" i="1"/>
  <c r="X113" i="1"/>
  <c r="V113" i="1"/>
  <c r="T113" i="1"/>
  <c r="R113" i="1"/>
  <c r="P113" i="1"/>
  <c r="N113" i="1"/>
  <c r="L113" i="1"/>
  <c r="J113" i="1"/>
  <c r="AF112" i="1"/>
  <c r="AD112" i="1"/>
  <c r="V112" i="1"/>
  <c r="R112" i="1"/>
  <c r="J112" i="1"/>
  <c r="E112" i="1"/>
  <c r="AF111" i="1"/>
  <c r="T111" i="1"/>
  <c r="J111" i="1"/>
  <c r="E111" i="1"/>
  <c r="AH110" i="1"/>
  <c r="E110" i="1"/>
  <c r="AF109" i="1"/>
  <c r="AD109" i="1"/>
  <c r="AB109" i="1"/>
  <c r="X109" i="1"/>
  <c r="V109" i="1"/>
  <c r="T109" i="1"/>
  <c r="P109" i="1"/>
  <c r="N109" i="1"/>
  <c r="L109" i="1"/>
  <c r="F109" i="1"/>
  <c r="E109" i="1"/>
  <c r="AH109" i="1" s="1"/>
  <c r="AH108" i="1"/>
  <c r="AF108" i="1"/>
  <c r="AD108" i="1"/>
  <c r="AB108" i="1"/>
  <c r="Z108" i="1"/>
  <c r="X108" i="1"/>
  <c r="V108" i="1"/>
  <c r="T108" i="1"/>
  <c r="R108" i="1"/>
  <c r="P108" i="1"/>
  <c r="N108" i="1"/>
  <c r="L108" i="1"/>
  <c r="J108" i="1"/>
  <c r="AH107" i="1"/>
  <c r="AF107" i="1"/>
  <c r="AD107" i="1"/>
  <c r="AB107" i="1"/>
  <c r="Z107" i="1"/>
  <c r="X107" i="1"/>
  <c r="V107" i="1"/>
  <c r="T107" i="1"/>
  <c r="R107" i="1"/>
  <c r="P107" i="1"/>
  <c r="N107" i="1"/>
  <c r="L107" i="1"/>
  <c r="J107" i="1"/>
  <c r="AH106" i="1"/>
  <c r="AF106" i="1"/>
  <c r="AD106" i="1"/>
  <c r="AB106" i="1"/>
  <c r="Z106" i="1"/>
  <c r="X106" i="1"/>
  <c r="V106" i="1"/>
  <c r="T106" i="1"/>
  <c r="R106" i="1"/>
  <c r="P106" i="1"/>
  <c r="N106" i="1"/>
  <c r="L106" i="1"/>
  <c r="J106" i="1"/>
  <c r="AF105" i="1"/>
  <c r="AD105" i="1"/>
  <c r="Z105" i="1"/>
  <c r="V105" i="1"/>
  <c r="R105" i="1"/>
  <c r="P105" i="1"/>
  <c r="J105" i="1"/>
  <c r="E105" i="1"/>
  <c r="AF104" i="1"/>
  <c r="AB104" i="1"/>
  <c r="T104" i="1"/>
  <c r="R104" i="1"/>
  <c r="J104" i="1"/>
  <c r="E104" i="1"/>
  <c r="D104" i="1"/>
  <c r="F104" i="1" s="1"/>
  <c r="AF103" i="1"/>
  <c r="AD103" i="1"/>
  <c r="AB103" i="1"/>
  <c r="X103" i="1"/>
  <c r="V103" i="1"/>
  <c r="T103" i="1"/>
  <c r="P103" i="1"/>
  <c r="N103" i="1"/>
  <c r="L103" i="1"/>
  <c r="F103" i="1"/>
  <c r="E103" i="1"/>
  <c r="AH103" i="1" s="1"/>
  <c r="AH102" i="1"/>
  <c r="AF102" i="1"/>
  <c r="AD102" i="1"/>
  <c r="AB102" i="1"/>
  <c r="Z102" i="1"/>
  <c r="X102" i="1"/>
  <c r="V102" i="1"/>
  <c r="T102" i="1"/>
  <c r="R102" i="1"/>
  <c r="P102" i="1"/>
  <c r="N102" i="1"/>
  <c r="L102" i="1"/>
  <c r="J102" i="1"/>
  <c r="AH101" i="1"/>
  <c r="AF101" i="1"/>
  <c r="AD101" i="1"/>
  <c r="AB101" i="1"/>
  <c r="Z101" i="1"/>
  <c r="X101" i="1"/>
  <c r="V101" i="1"/>
  <c r="T101" i="1"/>
  <c r="R101" i="1"/>
  <c r="P101" i="1"/>
  <c r="N101" i="1"/>
  <c r="L101" i="1"/>
  <c r="J101" i="1"/>
  <c r="AH100" i="1"/>
  <c r="AF100" i="1"/>
  <c r="AD100" i="1"/>
  <c r="AB100" i="1"/>
  <c r="Z100" i="1"/>
  <c r="X100" i="1"/>
  <c r="V100" i="1"/>
  <c r="T100" i="1"/>
  <c r="R100" i="1"/>
  <c r="P100" i="1"/>
  <c r="N100" i="1"/>
  <c r="L100" i="1"/>
  <c r="J100" i="1"/>
  <c r="E99" i="1"/>
  <c r="D99" i="1"/>
  <c r="AD98" i="1"/>
  <c r="AB98" i="1"/>
  <c r="T98" i="1"/>
  <c r="R98" i="1"/>
  <c r="J98" i="1"/>
  <c r="E98" i="1"/>
  <c r="D98" i="1"/>
  <c r="AH97" i="1"/>
  <c r="AF97" i="1"/>
  <c r="AD97" i="1"/>
  <c r="AB97" i="1"/>
  <c r="Z97" i="1"/>
  <c r="X97" i="1"/>
  <c r="V97" i="1"/>
  <c r="T97" i="1"/>
  <c r="R97" i="1"/>
  <c r="P97" i="1"/>
  <c r="N97" i="1"/>
  <c r="L97" i="1"/>
  <c r="J97" i="1"/>
  <c r="AH96" i="1"/>
  <c r="AF96" i="1"/>
  <c r="AD96" i="1"/>
  <c r="AB96" i="1"/>
  <c r="Z96" i="1"/>
  <c r="X96" i="1"/>
  <c r="V96" i="1"/>
  <c r="T96" i="1"/>
  <c r="R96" i="1"/>
  <c r="P96" i="1"/>
  <c r="N96" i="1"/>
  <c r="L96" i="1"/>
  <c r="J96" i="1"/>
  <c r="AH95" i="1"/>
  <c r="AF95" i="1"/>
  <c r="AD95" i="1"/>
  <c r="AB95" i="1"/>
  <c r="Z95" i="1"/>
  <c r="X95" i="1"/>
  <c r="V95" i="1"/>
  <c r="T95" i="1"/>
  <c r="R95" i="1"/>
  <c r="P95" i="1"/>
  <c r="N95" i="1"/>
  <c r="L95" i="1"/>
  <c r="J95" i="1"/>
  <c r="AH94" i="1"/>
  <c r="AF94" i="1"/>
  <c r="AD94" i="1"/>
  <c r="AB94" i="1"/>
  <c r="Z94" i="1"/>
  <c r="X94" i="1"/>
  <c r="V94" i="1"/>
  <c r="T94" i="1"/>
  <c r="R94" i="1"/>
  <c r="P94" i="1"/>
  <c r="N94" i="1"/>
  <c r="L94" i="1"/>
  <c r="J94" i="1"/>
  <c r="AH93" i="1"/>
  <c r="X93" i="1"/>
  <c r="L93" i="1"/>
  <c r="E93" i="1"/>
  <c r="AD92" i="1"/>
  <c r="AB92" i="1"/>
  <c r="Z92" i="1"/>
  <c r="T92" i="1"/>
  <c r="R92" i="1"/>
  <c r="N92" i="1"/>
  <c r="J92" i="1"/>
  <c r="F92" i="1"/>
  <c r="E92" i="1"/>
  <c r="D92" i="1"/>
  <c r="AF91" i="1"/>
  <c r="V91" i="1"/>
  <c r="J91" i="1"/>
  <c r="E91" i="1"/>
  <c r="D91" i="1"/>
  <c r="AD90" i="1"/>
  <c r="AB90" i="1"/>
  <c r="Z90" i="1"/>
  <c r="T90" i="1"/>
  <c r="R90" i="1"/>
  <c r="N90" i="1"/>
  <c r="J90" i="1"/>
  <c r="F90" i="1"/>
  <c r="E90" i="1"/>
  <c r="D90" i="1"/>
  <c r="AF89" i="1"/>
  <c r="V89" i="1"/>
  <c r="J89" i="1"/>
  <c r="E89" i="1"/>
  <c r="D89" i="1"/>
  <c r="AD88" i="1"/>
  <c r="AB88" i="1"/>
  <c r="Z88" i="1"/>
  <c r="T88" i="1"/>
  <c r="R88" i="1"/>
  <c r="N88" i="1"/>
  <c r="J88" i="1"/>
  <c r="F88" i="1"/>
  <c r="E88" i="1"/>
  <c r="D88" i="1"/>
  <c r="AF87" i="1"/>
  <c r="V87" i="1"/>
  <c r="J87" i="1"/>
  <c r="E87" i="1"/>
  <c r="E86" i="1"/>
  <c r="D86" i="1"/>
  <c r="AF85" i="1"/>
  <c r="AD85" i="1"/>
  <c r="AB85" i="1"/>
  <c r="X85" i="1"/>
  <c r="V85" i="1"/>
  <c r="T85" i="1"/>
  <c r="P85" i="1"/>
  <c r="N85" i="1"/>
  <c r="L85" i="1"/>
  <c r="F85" i="1"/>
  <c r="E85" i="1"/>
  <c r="AH85" i="1" s="1"/>
  <c r="AH84" i="1"/>
  <c r="AF84" i="1"/>
  <c r="V84" i="1"/>
  <c r="N84" i="1"/>
  <c r="J84" i="1"/>
  <c r="E84" i="1"/>
  <c r="E83" i="1"/>
  <c r="AD82" i="1"/>
  <c r="AB82" i="1"/>
  <c r="Z82" i="1"/>
  <c r="T82" i="1"/>
  <c r="R82" i="1"/>
  <c r="N82" i="1"/>
  <c r="J82" i="1"/>
  <c r="F82" i="1"/>
  <c r="E82" i="1"/>
  <c r="D82" i="1"/>
  <c r="AH81" i="1"/>
  <c r="V81" i="1"/>
  <c r="N81" i="1"/>
  <c r="E81" i="1"/>
  <c r="AH80" i="1"/>
  <c r="Z80" i="1"/>
  <c r="P80" i="1"/>
  <c r="L80" i="1"/>
  <c r="F80" i="1"/>
  <c r="E80" i="1"/>
  <c r="AD79" i="1"/>
  <c r="AB79" i="1"/>
  <c r="Z79" i="1"/>
  <c r="T79" i="1"/>
  <c r="R79" i="1"/>
  <c r="N79" i="1"/>
  <c r="J79" i="1"/>
  <c r="F79" i="1"/>
  <c r="E79" i="1"/>
  <c r="AF78" i="1"/>
  <c r="AD78" i="1"/>
  <c r="AB78" i="1"/>
  <c r="X78" i="1"/>
  <c r="V78" i="1"/>
  <c r="T78" i="1"/>
  <c r="P78" i="1"/>
  <c r="N78" i="1"/>
  <c r="L78" i="1"/>
  <c r="F78" i="1"/>
  <c r="E78" i="1"/>
  <c r="AH78" i="1" s="1"/>
  <c r="V77" i="1"/>
  <c r="E77" i="1"/>
  <c r="D77" i="1"/>
  <c r="AH76" i="1"/>
  <c r="AF76" i="1"/>
  <c r="AD76" i="1"/>
  <c r="AB76" i="1"/>
  <c r="Z76" i="1"/>
  <c r="X76" i="1"/>
  <c r="V76" i="1"/>
  <c r="T76" i="1"/>
  <c r="R76" i="1"/>
  <c r="P76" i="1"/>
  <c r="N76" i="1"/>
  <c r="L76" i="1"/>
  <c r="J76" i="1"/>
  <c r="AH75" i="1"/>
  <c r="AF75" i="1"/>
  <c r="AD75" i="1"/>
  <c r="AB75" i="1"/>
  <c r="Z75" i="1"/>
  <c r="X75" i="1"/>
  <c r="V75" i="1"/>
  <c r="T75" i="1"/>
  <c r="R75" i="1"/>
  <c r="P75" i="1"/>
  <c r="N75" i="1"/>
  <c r="L75" i="1"/>
  <c r="J75" i="1"/>
  <c r="AH74" i="1"/>
  <c r="AF74" i="1"/>
  <c r="AD74" i="1"/>
  <c r="AB74" i="1"/>
  <c r="Z74" i="1"/>
  <c r="X74" i="1"/>
  <c r="V74" i="1"/>
  <c r="T74" i="1"/>
  <c r="R74" i="1"/>
  <c r="P74" i="1"/>
  <c r="N74" i="1"/>
  <c r="L74" i="1"/>
  <c r="J74" i="1"/>
  <c r="AH73" i="1"/>
  <c r="AF73" i="1"/>
  <c r="AD73" i="1"/>
  <c r="AB73" i="1"/>
  <c r="Z73" i="1"/>
  <c r="X73" i="1"/>
  <c r="V73" i="1"/>
  <c r="T73" i="1"/>
  <c r="R73" i="1"/>
  <c r="P73" i="1"/>
  <c r="N73" i="1"/>
  <c r="L73" i="1"/>
  <c r="J73" i="1"/>
  <c r="F73" i="1"/>
  <c r="AH72" i="1"/>
  <c r="AF72" i="1"/>
  <c r="AD72" i="1"/>
  <c r="AB72" i="1"/>
  <c r="Z72" i="1"/>
  <c r="X72" i="1"/>
  <c r="V72" i="1"/>
  <c r="T72" i="1"/>
  <c r="R72" i="1"/>
  <c r="P72" i="1"/>
  <c r="N72" i="1"/>
  <c r="L72" i="1"/>
  <c r="J72" i="1"/>
  <c r="F72" i="1"/>
  <c r="AH71" i="1"/>
  <c r="AF71" i="1"/>
  <c r="AD71" i="1"/>
  <c r="AB71" i="1"/>
  <c r="Z71" i="1"/>
  <c r="X71" i="1"/>
  <c r="V71" i="1"/>
  <c r="T71" i="1"/>
  <c r="R71" i="1"/>
  <c r="P71" i="1"/>
  <c r="N71" i="1"/>
  <c r="L71" i="1"/>
  <c r="J71" i="1"/>
  <c r="F71" i="1"/>
  <c r="AH70" i="1"/>
  <c r="AF70" i="1"/>
  <c r="AD70" i="1"/>
  <c r="AB70" i="1"/>
  <c r="Z70" i="1"/>
  <c r="X70" i="1"/>
  <c r="V70" i="1"/>
  <c r="T70" i="1"/>
  <c r="R70" i="1"/>
  <c r="P70" i="1"/>
  <c r="N70" i="1"/>
  <c r="L70" i="1"/>
  <c r="J70" i="1"/>
  <c r="F70" i="1"/>
  <c r="H70" i="1" s="1"/>
  <c r="AH69" i="1"/>
  <c r="AF69" i="1"/>
  <c r="AD69" i="1"/>
  <c r="AB69" i="1"/>
  <c r="Z69" i="1"/>
  <c r="X69" i="1"/>
  <c r="V69" i="1"/>
  <c r="T69" i="1"/>
  <c r="R69" i="1"/>
  <c r="P69" i="1"/>
  <c r="N69" i="1"/>
  <c r="L69" i="1"/>
  <c r="J69" i="1"/>
  <c r="F69" i="1"/>
  <c r="AH68" i="1"/>
  <c r="AF68" i="1"/>
  <c r="AD68" i="1"/>
  <c r="AB68" i="1"/>
  <c r="Z68" i="1"/>
  <c r="X68" i="1"/>
  <c r="V68" i="1"/>
  <c r="T68" i="1"/>
  <c r="R68" i="1"/>
  <c r="P68" i="1"/>
  <c r="N68" i="1"/>
  <c r="L68" i="1"/>
  <c r="J68" i="1"/>
  <c r="F68" i="1"/>
  <c r="AH67" i="1"/>
  <c r="AD67" i="1"/>
  <c r="T67" i="1"/>
  <c r="L67" i="1"/>
  <c r="J67" i="1"/>
  <c r="E67" i="1"/>
  <c r="AH66" i="1"/>
  <c r="AF66" i="1"/>
  <c r="AD66" i="1"/>
  <c r="AB66" i="1"/>
  <c r="Z66" i="1"/>
  <c r="X66" i="1"/>
  <c r="V66" i="1"/>
  <c r="T66" i="1"/>
  <c r="R66" i="1"/>
  <c r="P66" i="1"/>
  <c r="N66" i="1"/>
  <c r="L66" i="1"/>
  <c r="J66" i="1"/>
  <c r="F66" i="1"/>
  <c r="AH65" i="1"/>
  <c r="AF65" i="1"/>
  <c r="AD65" i="1"/>
  <c r="AB65" i="1"/>
  <c r="Z65" i="1"/>
  <c r="X65" i="1"/>
  <c r="V65" i="1"/>
  <c r="T65" i="1"/>
  <c r="R65" i="1"/>
  <c r="P65" i="1"/>
  <c r="N65" i="1"/>
  <c r="L65" i="1"/>
  <c r="J65" i="1"/>
  <c r="F65" i="1"/>
  <c r="AH64" i="1"/>
  <c r="AF64" i="1"/>
  <c r="AD64" i="1"/>
  <c r="AB64" i="1"/>
  <c r="Z64" i="1"/>
  <c r="X64" i="1"/>
  <c r="V64" i="1"/>
  <c r="T64" i="1"/>
  <c r="R64" i="1"/>
  <c r="P64" i="1"/>
  <c r="N64" i="1"/>
  <c r="L64" i="1"/>
  <c r="J64" i="1"/>
  <c r="F64" i="1"/>
  <c r="AH63" i="1"/>
  <c r="AF63" i="1"/>
  <c r="AD63" i="1"/>
  <c r="AB63" i="1"/>
  <c r="Z63" i="1"/>
  <c r="X63" i="1"/>
  <c r="V63" i="1"/>
  <c r="T63" i="1"/>
  <c r="R63" i="1"/>
  <c r="P63" i="1"/>
  <c r="N63" i="1"/>
  <c r="L63" i="1"/>
  <c r="J63" i="1"/>
  <c r="F63" i="1"/>
  <c r="AH62" i="1"/>
  <c r="AF62" i="1"/>
  <c r="AD62" i="1"/>
  <c r="AB62" i="1"/>
  <c r="Z62" i="1"/>
  <c r="X62" i="1"/>
  <c r="V62" i="1"/>
  <c r="T62" i="1"/>
  <c r="R62" i="1"/>
  <c r="P62" i="1"/>
  <c r="N62" i="1"/>
  <c r="L62" i="1"/>
  <c r="J62" i="1"/>
  <c r="F62" i="1"/>
  <c r="AH61" i="1"/>
  <c r="AF61" i="1"/>
  <c r="AD61" i="1"/>
  <c r="AB61" i="1"/>
  <c r="Z61" i="1"/>
  <c r="X61" i="1"/>
  <c r="V61" i="1"/>
  <c r="T61" i="1"/>
  <c r="R61" i="1"/>
  <c r="P61" i="1"/>
  <c r="N61" i="1"/>
  <c r="L61" i="1"/>
  <c r="J61" i="1"/>
  <c r="F61" i="1"/>
  <c r="AH60" i="1"/>
  <c r="AF60" i="1"/>
  <c r="AD60" i="1"/>
  <c r="AB60" i="1"/>
  <c r="Z60" i="1"/>
  <c r="X60" i="1"/>
  <c r="V60" i="1"/>
  <c r="T60" i="1"/>
  <c r="R60" i="1"/>
  <c r="P60" i="1"/>
  <c r="N60" i="1"/>
  <c r="L60" i="1"/>
  <c r="J60" i="1"/>
  <c r="F60" i="1"/>
  <c r="AH59" i="1"/>
  <c r="AF59" i="1"/>
  <c r="AD59" i="1"/>
  <c r="AB59" i="1"/>
  <c r="Z59" i="1"/>
  <c r="X59" i="1"/>
  <c r="V59" i="1"/>
  <c r="T59" i="1"/>
  <c r="R59" i="1"/>
  <c r="P59" i="1"/>
  <c r="N59" i="1"/>
  <c r="L59" i="1"/>
  <c r="J59" i="1"/>
  <c r="F59" i="1"/>
  <c r="AH58" i="1"/>
  <c r="AF58" i="1"/>
  <c r="AD58" i="1"/>
  <c r="AB58" i="1"/>
  <c r="Z58" i="1"/>
  <c r="X58" i="1"/>
  <c r="V58" i="1"/>
  <c r="T58" i="1"/>
  <c r="R58" i="1"/>
  <c r="P58" i="1"/>
  <c r="N58" i="1"/>
  <c r="L58" i="1"/>
  <c r="J58" i="1"/>
  <c r="F58" i="1"/>
  <c r="AH57" i="1"/>
  <c r="AF57" i="1"/>
  <c r="AD57" i="1"/>
  <c r="AB57" i="1"/>
  <c r="Z57" i="1"/>
  <c r="X57" i="1"/>
  <c r="V57" i="1"/>
  <c r="T57" i="1"/>
  <c r="R57" i="1"/>
  <c r="P57" i="1"/>
  <c r="N57" i="1"/>
  <c r="L57" i="1"/>
  <c r="J57" i="1"/>
  <c r="F57" i="1"/>
  <c r="AH56" i="1"/>
  <c r="AF56" i="1"/>
  <c r="AD56" i="1"/>
  <c r="AB56" i="1"/>
  <c r="Z56" i="1"/>
  <c r="X56" i="1"/>
  <c r="V56" i="1"/>
  <c r="T56" i="1"/>
  <c r="R56" i="1"/>
  <c r="P56" i="1"/>
  <c r="N56" i="1"/>
  <c r="L56" i="1"/>
  <c r="J56" i="1"/>
  <c r="F56" i="1"/>
  <c r="AF55" i="1"/>
  <c r="AD55" i="1"/>
  <c r="AB55" i="1"/>
  <c r="X55" i="1"/>
  <c r="V55" i="1"/>
  <c r="T55" i="1"/>
  <c r="P55" i="1"/>
  <c r="N55" i="1"/>
  <c r="L55" i="1"/>
  <c r="F55" i="1"/>
  <c r="E55" i="1"/>
  <c r="AH55" i="1" s="1"/>
  <c r="AF54" i="1"/>
  <c r="AD54" i="1"/>
  <c r="Z54" i="1"/>
  <c r="V54" i="1"/>
  <c r="R54" i="1"/>
  <c r="P54" i="1"/>
  <c r="J54" i="1"/>
  <c r="E54" i="1"/>
  <c r="AF53" i="1"/>
  <c r="AB53" i="1"/>
  <c r="T53" i="1"/>
  <c r="R53" i="1"/>
  <c r="J53" i="1"/>
  <c r="E53" i="1"/>
  <c r="AH52" i="1"/>
  <c r="T52" i="1"/>
  <c r="L52" i="1"/>
  <c r="E52" i="1"/>
  <c r="AH51" i="1"/>
  <c r="AF51" i="1"/>
  <c r="AD51" i="1"/>
  <c r="AB51" i="1"/>
  <c r="Z51" i="1"/>
  <c r="X51" i="1"/>
  <c r="V51" i="1"/>
  <c r="T51" i="1"/>
  <c r="R51" i="1"/>
  <c r="P51" i="1"/>
  <c r="N51" i="1"/>
  <c r="L51" i="1"/>
  <c r="J51" i="1"/>
  <c r="AH50" i="1"/>
  <c r="AF50" i="1"/>
  <c r="AD50" i="1"/>
  <c r="AB50" i="1"/>
  <c r="Z50" i="1"/>
  <c r="X50" i="1"/>
  <c r="V50" i="1"/>
  <c r="T50" i="1"/>
  <c r="R50" i="1"/>
  <c r="P50" i="1"/>
  <c r="N50" i="1"/>
  <c r="L50" i="1"/>
  <c r="J50" i="1"/>
  <c r="AH49" i="1"/>
  <c r="AF49" i="1"/>
  <c r="AD49" i="1"/>
  <c r="AB49" i="1"/>
  <c r="Z49" i="1"/>
  <c r="X49" i="1"/>
  <c r="V49" i="1"/>
  <c r="T49" i="1"/>
  <c r="R49" i="1"/>
  <c r="P49" i="1"/>
  <c r="N49" i="1"/>
  <c r="L49" i="1"/>
  <c r="J49" i="1"/>
  <c r="AF48" i="1"/>
  <c r="AD48" i="1"/>
  <c r="AB48" i="1"/>
  <c r="X48" i="1"/>
  <c r="V48" i="1"/>
  <c r="T48" i="1"/>
  <c r="P48" i="1"/>
  <c r="N48" i="1"/>
  <c r="L48" i="1"/>
  <c r="F48" i="1"/>
  <c r="E48" i="1"/>
  <c r="AH48" i="1" s="1"/>
  <c r="AF47" i="1"/>
  <c r="AD47" i="1"/>
  <c r="Z47" i="1"/>
  <c r="V47" i="1"/>
  <c r="R47" i="1"/>
  <c r="P47" i="1"/>
  <c r="J47" i="1"/>
  <c r="E47" i="1"/>
  <c r="AF46" i="1"/>
  <c r="AB46" i="1"/>
  <c r="T46" i="1"/>
  <c r="R46" i="1"/>
  <c r="J46" i="1"/>
  <c r="E46" i="1"/>
  <c r="AH45" i="1"/>
  <c r="AD45" i="1"/>
  <c r="T45" i="1"/>
  <c r="L45" i="1"/>
  <c r="J45" i="1"/>
  <c r="E45" i="1"/>
  <c r="D45" i="1"/>
  <c r="AF44" i="1"/>
  <c r="AD44" i="1"/>
  <c r="Z44" i="1"/>
  <c r="V44" i="1"/>
  <c r="R44" i="1"/>
  <c r="P44" i="1"/>
  <c r="J44" i="1"/>
  <c r="E44" i="1"/>
  <c r="AF43" i="1"/>
  <c r="AB43" i="1"/>
  <c r="T43" i="1"/>
  <c r="R43" i="1"/>
  <c r="J43" i="1"/>
  <c r="E43" i="1"/>
  <c r="AH42" i="1"/>
  <c r="T42" i="1"/>
  <c r="L42" i="1"/>
  <c r="E42" i="1"/>
  <c r="AF41" i="1"/>
  <c r="AD41" i="1"/>
  <c r="AB41" i="1"/>
  <c r="X41" i="1"/>
  <c r="V41" i="1"/>
  <c r="T41" i="1"/>
  <c r="P41" i="1"/>
  <c r="N41" i="1"/>
  <c r="L41" i="1"/>
  <c r="F41" i="1"/>
  <c r="E41" i="1"/>
  <c r="AH41" i="1" s="1"/>
  <c r="AF40" i="1"/>
  <c r="AD40" i="1"/>
  <c r="Z40" i="1"/>
  <c r="V40" i="1"/>
  <c r="R40" i="1"/>
  <c r="P40" i="1"/>
  <c r="J40" i="1"/>
  <c r="E40" i="1"/>
  <c r="AH39" i="1"/>
  <c r="AF39" i="1"/>
  <c r="AB39" i="1"/>
  <c r="X39" i="1"/>
  <c r="V39" i="1"/>
  <c r="T39" i="1"/>
  <c r="P39" i="1"/>
  <c r="N39" i="1"/>
  <c r="L39" i="1"/>
  <c r="F39" i="1"/>
  <c r="E39" i="1"/>
  <c r="AD39" i="1" s="1"/>
  <c r="AF38" i="1"/>
  <c r="AD38" i="1"/>
  <c r="X38" i="1"/>
  <c r="V38" i="1"/>
  <c r="P38" i="1"/>
  <c r="N38" i="1"/>
  <c r="E38" i="1"/>
  <c r="AB38" i="1" s="1"/>
  <c r="D38" i="1"/>
  <c r="F38" i="1" s="1"/>
  <c r="AB37" i="1"/>
  <c r="Z37" i="1"/>
  <c r="L37" i="1"/>
  <c r="J37" i="1"/>
  <c r="E37" i="1"/>
  <c r="AF36" i="1"/>
  <c r="AD36" i="1"/>
  <c r="AB36" i="1"/>
  <c r="X36" i="1"/>
  <c r="V36" i="1"/>
  <c r="T36" i="1"/>
  <c r="P36" i="1"/>
  <c r="N36" i="1"/>
  <c r="L36" i="1"/>
  <c r="F36" i="1"/>
  <c r="E36" i="1"/>
  <c r="AH36" i="1" s="1"/>
  <c r="AH35" i="1"/>
  <c r="AF35" i="1"/>
  <c r="AD35" i="1"/>
  <c r="AB35" i="1"/>
  <c r="Z35" i="1"/>
  <c r="X35" i="1"/>
  <c r="V35" i="1"/>
  <c r="T35" i="1"/>
  <c r="R35" i="1"/>
  <c r="P35" i="1"/>
  <c r="N35" i="1"/>
  <c r="L35" i="1"/>
  <c r="J35" i="1"/>
  <c r="AH34" i="1"/>
  <c r="AF34" i="1"/>
  <c r="AD34" i="1"/>
  <c r="AB34" i="1"/>
  <c r="Z34" i="1"/>
  <c r="X34" i="1"/>
  <c r="V34" i="1"/>
  <c r="T34" i="1"/>
  <c r="R34" i="1"/>
  <c r="P34" i="1"/>
  <c r="N34" i="1"/>
  <c r="L34" i="1"/>
  <c r="J34" i="1"/>
  <c r="AH33" i="1"/>
  <c r="AF33" i="1"/>
  <c r="AD33" i="1"/>
  <c r="AB33" i="1"/>
  <c r="Z33" i="1"/>
  <c r="X33" i="1"/>
  <c r="V33" i="1"/>
  <c r="T33" i="1"/>
  <c r="R33" i="1"/>
  <c r="P33" i="1"/>
  <c r="N33" i="1"/>
  <c r="L33" i="1"/>
  <c r="J33" i="1"/>
  <c r="AF32" i="1"/>
  <c r="AD32" i="1"/>
  <c r="X32" i="1"/>
  <c r="V32" i="1"/>
  <c r="P32" i="1"/>
  <c r="N32" i="1"/>
  <c r="E32" i="1"/>
  <c r="AB32" i="1" s="1"/>
  <c r="D32" i="1"/>
  <c r="E31" i="1"/>
  <c r="D31" i="1"/>
  <c r="AF30" i="1"/>
  <c r="AD30" i="1"/>
  <c r="X30" i="1"/>
  <c r="V30" i="1"/>
  <c r="P30" i="1"/>
  <c r="N30" i="1"/>
  <c r="E30" i="1"/>
  <c r="AB30" i="1" s="1"/>
  <c r="D30" i="1"/>
  <c r="E29" i="1"/>
  <c r="D29" i="1"/>
  <c r="AF28" i="1"/>
  <c r="AD28" i="1"/>
  <c r="X28" i="1"/>
  <c r="V28" i="1"/>
  <c r="P28" i="1"/>
  <c r="N28" i="1"/>
  <c r="E28" i="1"/>
  <c r="AB28" i="1" s="1"/>
  <c r="AF27" i="1"/>
  <c r="P27" i="1"/>
  <c r="E27" i="1"/>
  <c r="D27" i="1"/>
  <c r="AF26" i="1"/>
  <c r="AD26" i="1"/>
  <c r="AB26" i="1"/>
  <c r="X26" i="1"/>
  <c r="V26" i="1"/>
  <c r="T26" i="1"/>
  <c r="P26" i="1"/>
  <c r="N26" i="1"/>
  <c r="L26" i="1"/>
  <c r="F26" i="1"/>
  <c r="E26" i="1"/>
  <c r="AH26" i="1" s="1"/>
  <c r="D26" i="1"/>
  <c r="AF25" i="1"/>
  <c r="Z25" i="1"/>
  <c r="P25" i="1"/>
  <c r="J25" i="1"/>
  <c r="E25" i="1"/>
  <c r="D25" i="1"/>
  <c r="AD24" i="1"/>
  <c r="AB24" i="1"/>
  <c r="U24" i="1"/>
  <c r="V24" i="1" s="1"/>
  <c r="P24" i="1"/>
  <c r="N24" i="1"/>
  <c r="E24" i="1"/>
  <c r="AH24" i="1" s="1"/>
  <c r="D24" i="1"/>
  <c r="AH23" i="1"/>
  <c r="AF23" i="1"/>
  <c r="AD23" i="1"/>
  <c r="AB23" i="1"/>
  <c r="Z23" i="1"/>
  <c r="X23" i="1"/>
  <c r="V23" i="1"/>
  <c r="T23" i="1"/>
  <c r="R23" i="1"/>
  <c r="P23" i="1"/>
  <c r="N23" i="1"/>
  <c r="L23" i="1"/>
  <c r="J23" i="1"/>
  <c r="AH22" i="1"/>
  <c r="AF22" i="1"/>
  <c r="AD22" i="1"/>
  <c r="AB22" i="1"/>
  <c r="Z22" i="1"/>
  <c r="X22" i="1"/>
  <c r="V22" i="1"/>
  <c r="T22" i="1"/>
  <c r="R22" i="1"/>
  <c r="P22" i="1"/>
  <c r="N22" i="1"/>
  <c r="L22" i="1"/>
  <c r="J22" i="1"/>
  <c r="AH21" i="1"/>
  <c r="AF21" i="1"/>
  <c r="AD21" i="1"/>
  <c r="AB21" i="1"/>
  <c r="Z21" i="1"/>
  <c r="X21" i="1"/>
  <c r="V21" i="1"/>
  <c r="T21" i="1"/>
  <c r="R21" i="1"/>
  <c r="P21" i="1"/>
  <c r="N21" i="1"/>
  <c r="L21" i="1"/>
  <c r="J21" i="1"/>
  <c r="AB20" i="1"/>
  <c r="Z20" i="1"/>
  <c r="L20" i="1"/>
  <c r="J20" i="1"/>
  <c r="E20" i="1"/>
  <c r="AF19" i="1"/>
  <c r="AD19" i="1"/>
  <c r="AB19" i="1"/>
  <c r="X19" i="1"/>
  <c r="V19" i="1"/>
  <c r="T19" i="1"/>
  <c r="P19" i="1"/>
  <c r="N19" i="1"/>
  <c r="L19" i="1"/>
  <c r="F19" i="1"/>
  <c r="E19" i="1"/>
  <c r="AH19" i="1" s="1"/>
  <c r="D19" i="1"/>
  <c r="E18" i="1"/>
  <c r="D18" i="1"/>
  <c r="AF17" i="1"/>
  <c r="AD17" i="1"/>
  <c r="AB17" i="1"/>
  <c r="X17" i="1"/>
  <c r="V17" i="1"/>
  <c r="T17" i="1"/>
  <c r="P17" i="1"/>
  <c r="N17" i="1"/>
  <c r="L17" i="1"/>
  <c r="F17" i="1"/>
  <c r="E17" i="1"/>
  <c r="AH17" i="1" s="1"/>
  <c r="D17" i="1"/>
  <c r="AF16" i="1"/>
  <c r="P16" i="1"/>
  <c r="E16" i="1"/>
  <c r="E15" i="1"/>
  <c r="D15" i="1"/>
  <c r="AF14" i="1"/>
  <c r="AD14" i="1"/>
  <c r="X14" i="1"/>
  <c r="V14" i="1"/>
  <c r="P14" i="1"/>
  <c r="N14" i="1"/>
  <c r="E14" i="1"/>
  <c r="AB14" i="1" s="1"/>
  <c r="D14" i="1"/>
  <c r="F14" i="1" s="1"/>
  <c r="E13" i="1"/>
  <c r="AH12" i="1"/>
  <c r="AF12" i="1"/>
  <c r="AD12" i="1"/>
  <c r="AB12" i="1"/>
  <c r="Z12" i="1"/>
  <c r="X12" i="1"/>
  <c r="V12" i="1"/>
  <c r="T12" i="1"/>
  <c r="R12" i="1"/>
  <c r="P12" i="1"/>
  <c r="N12" i="1"/>
  <c r="L12" i="1"/>
  <c r="J12" i="1"/>
  <c r="F12" i="1"/>
  <c r="AF11" i="1"/>
  <c r="AD11" i="1"/>
  <c r="AB11" i="1"/>
  <c r="X11" i="1"/>
  <c r="V11" i="1"/>
  <c r="T11" i="1"/>
  <c r="P11" i="1"/>
  <c r="N11" i="1"/>
  <c r="L11" i="1"/>
  <c r="F11" i="1"/>
  <c r="E11" i="1"/>
  <c r="AH11" i="1" s="1"/>
  <c r="E7" i="1"/>
  <c r="D7" i="1"/>
  <c r="AH6" i="1"/>
  <c r="AF6" i="1"/>
  <c r="AD6" i="1"/>
  <c r="AB6" i="1"/>
  <c r="Z6" i="1"/>
  <c r="X6" i="1"/>
  <c r="V6" i="1"/>
  <c r="T6" i="1"/>
  <c r="R6" i="1"/>
  <c r="P6" i="1"/>
  <c r="N6" i="1"/>
  <c r="E6" i="1"/>
  <c r="J6" i="1" s="1"/>
  <c r="AF5" i="1"/>
  <c r="AD5" i="1"/>
  <c r="AB5" i="1"/>
  <c r="X5" i="1"/>
  <c r="V5" i="1"/>
  <c r="T5" i="1"/>
  <c r="P5" i="1"/>
  <c r="N5" i="1"/>
  <c r="L5" i="1"/>
  <c r="F5" i="1"/>
  <c r="E5" i="1"/>
  <c r="AH5" i="1" s="1"/>
  <c r="F126" i="1" l="1"/>
  <c r="AD7" i="1"/>
  <c r="AD1" i="1" s="1"/>
  <c r="M4" i="2" s="1"/>
  <c r="M6" i="2" s="1"/>
  <c r="V7" i="1"/>
  <c r="V1" i="1" s="1"/>
  <c r="I4" i="2" s="1"/>
  <c r="I6" i="2" s="1"/>
  <c r="N7" i="1"/>
  <c r="N1" i="1" s="1"/>
  <c r="E4" i="2" s="1"/>
  <c r="E6" i="2" s="1"/>
  <c r="AB7" i="1"/>
  <c r="AB1" i="1" s="1"/>
  <c r="L4" i="2" s="1"/>
  <c r="L6" i="2" s="1"/>
  <c r="T7" i="1"/>
  <c r="L7" i="1"/>
  <c r="F7" i="1"/>
  <c r="R7" i="1"/>
  <c r="AH7" i="1"/>
  <c r="AF13" i="1"/>
  <c r="X13" i="1"/>
  <c r="X197" i="1" s="1"/>
  <c r="X200" i="1" s="1"/>
  <c r="P13" i="1"/>
  <c r="AD13" i="1"/>
  <c r="V13" i="1"/>
  <c r="N13" i="1"/>
  <c r="R13" i="1"/>
  <c r="AH13" i="1"/>
  <c r="AF15" i="1"/>
  <c r="X15" i="1"/>
  <c r="P15" i="1"/>
  <c r="AD15" i="1"/>
  <c r="V15" i="1"/>
  <c r="N15" i="1"/>
  <c r="R15" i="1"/>
  <c r="AH15" i="1"/>
  <c r="AD18" i="1"/>
  <c r="V18" i="1"/>
  <c r="N18" i="1"/>
  <c r="AB18" i="1"/>
  <c r="T18" i="1"/>
  <c r="L18" i="1"/>
  <c r="R18" i="1"/>
  <c r="AH18" i="1"/>
  <c r="AF29" i="1"/>
  <c r="X29" i="1"/>
  <c r="P29" i="1"/>
  <c r="AD29" i="1"/>
  <c r="V29" i="1"/>
  <c r="N29" i="1"/>
  <c r="R29" i="1"/>
  <c r="AH29" i="1"/>
  <c r="AF31" i="1"/>
  <c r="X31" i="1"/>
  <c r="P31" i="1"/>
  <c r="AD31" i="1"/>
  <c r="V31" i="1"/>
  <c r="N31" i="1"/>
  <c r="R31" i="1"/>
  <c r="AH31" i="1"/>
  <c r="H69" i="1"/>
  <c r="AD83" i="1"/>
  <c r="V83" i="1"/>
  <c r="N83" i="1"/>
  <c r="AF83" i="1"/>
  <c r="T83" i="1"/>
  <c r="J83" i="1"/>
  <c r="AB83" i="1"/>
  <c r="R83" i="1"/>
  <c r="X83" i="1"/>
  <c r="AD86" i="1"/>
  <c r="V86" i="1"/>
  <c r="N86" i="1"/>
  <c r="AF86" i="1"/>
  <c r="T86" i="1"/>
  <c r="J86" i="1"/>
  <c r="AB86" i="1"/>
  <c r="R86" i="1"/>
  <c r="X86" i="1"/>
  <c r="AB99" i="1"/>
  <c r="T99" i="1"/>
  <c r="L99" i="1"/>
  <c r="F99" i="1"/>
  <c r="AF99" i="1"/>
  <c r="V99" i="1"/>
  <c r="J99" i="1"/>
  <c r="AD99" i="1"/>
  <c r="R99" i="1"/>
  <c r="Z99" i="1"/>
  <c r="P99" i="1"/>
  <c r="AD118" i="1"/>
  <c r="V118" i="1"/>
  <c r="N118" i="1"/>
  <c r="AF118" i="1"/>
  <c r="T118" i="1"/>
  <c r="J118" i="1"/>
  <c r="AB118" i="1"/>
  <c r="R118" i="1"/>
  <c r="Z118" i="1"/>
  <c r="P118" i="1"/>
  <c r="F118" i="1"/>
  <c r="AD140" i="1"/>
  <c r="V140" i="1"/>
  <c r="N140" i="1"/>
  <c r="Z140" i="1"/>
  <c r="P140" i="1"/>
  <c r="F140" i="1"/>
  <c r="AB140" i="1"/>
  <c r="L140" i="1"/>
  <c r="X140" i="1"/>
  <c r="J140" i="1"/>
  <c r="AH140" i="1"/>
  <c r="T140" i="1"/>
  <c r="AF179" i="1"/>
  <c r="X179" i="1"/>
  <c r="P179" i="1"/>
  <c r="AD179" i="1"/>
  <c r="T179" i="1"/>
  <c r="J179" i="1"/>
  <c r="V179" i="1"/>
  <c r="AH179" i="1"/>
  <c r="N179" i="1"/>
  <c r="AB179" i="1"/>
  <c r="L179" i="1"/>
  <c r="Z179" i="1"/>
  <c r="F179" i="1"/>
  <c r="X7" i="1"/>
  <c r="H12" i="1"/>
  <c r="F13" i="1"/>
  <c r="T13" i="1"/>
  <c r="T197" i="1" s="1"/>
  <c r="T200" i="1" s="1"/>
  <c r="F15" i="1"/>
  <c r="T15" i="1"/>
  <c r="AD16" i="1"/>
  <c r="AD197" i="1" s="1"/>
  <c r="AD200" i="1" s="1"/>
  <c r="V16" i="1"/>
  <c r="V197" i="1" s="1"/>
  <c r="V200" i="1" s="1"/>
  <c r="N16" i="1"/>
  <c r="AB16" i="1"/>
  <c r="T16" i="1"/>
  <c r="L16" i="1"/>
  <c r="F16" i="1"/>
  <c r="R16" i="1"/>
  <c r="AH16" i="1"/>
  <c r="AH1" i="1" s="1"/>
  <c r="O4" i="2" s="1"/>
  <c r="O6" i="2" s="1"/>
  <c r="X18" i="1"/>
  <c r="AD27" i="1"/>
  <c r="V27" i="1"/>
  <c r="N27" i="1"/>
  <c r="AB27" i="1"/>
  <c r="T27" i="1"/>
  <c r="L27" i="1"/>
  <c r="F27" i="1"/>
  <c r="R27" i="1"/>
  <c r="AH27" i="1"/>
  <c r="F29" i="1"/>
  <c r="T29" i="1"/>
  <c r="F31" i="1"/>
  <c r="T31" i="1"/>
  <c r="H56" i="1"/>
  <c r="H58" i="1"/>
  <c r="H60" i="1"/>
  <c r="H62" i="1"/>
  <c r="H64" i="1"/>
  <c r="H66" i="1"/>
  <c r="AB77" i="1"/>
  <c r="T77" i="1"/>
  <c r="L77" i="1"/>
  <c r="F77" i="1"/>
  <c r="AD77" i="1"/>
  <c r="R77" i="1"/>
  <c r="Z77" i="1"/>
  <c r="P77" i="1"/>
  <c r="X77" i="1"/>
  <c r="F83" i="1"/>
  <c r="Z83" i="1"/>
  <c r="F86" i="1"/>
  <c r="Z86" i="1"/>
  <c r="N99" i="1"/>
  <c r="AF110" i="1"/>
  <c r="X110" i="1"/>
  <c r="P110" i="1"/>
  <c r="AD110" i="1"/>
  <c r="T110" i="1"/>
  <c r="J110" i="1"/>
  <c r="AB110" i="1"/>
  <c r="R110" i="1"/>
  <c r="Z110" i="1"/>
  <c r="N110" i="1"/>
  <c r="F110" i="1"/>
  <c r="L118" i="1"/>
  <c r="AD121" i="1"/>
  <c r="V121" i="1"/>
  <c r="N121" i="1"/>
  <c r="AF121" i="1"/>
  <c r="T121" i="1"/>
  <c r="J121" i="1"/>
  <c r="AB121" i="1"/>
  <c r="R121" i="1"/>
  <c r="Z121" i="1"/>
  <c r="P121" i="1"/>
  <c r="F121" i="1"/>
  <c r="R140" i="1"/>
  <c r="R179" i="1"/>
  <c r="AF183" i="1"/>
  <c r="X183" i="1"/>
  <c r="P183" i="1"/>
  <c r="AB183" i="1"/>
  <c r="R183" i="1"/>
  <c r="AH183" i="1"/>
  <c r="T183" i="1"/>
  <c r="F183" i="1"/>
  <c r="AD183" i="1"/>
  <c r="L183" i="1"/>
  <c r="V183" i="1"/>
  <c r="N183" i="1"/>
  <c r="J183" i="1"/>
  <c r="F6" i="1"/>
  <c r="J7" i="1"/>
  <c r="Z7" i="1"/>
  <c r="J13" i="1"/>
  <c r="Z13" i="1"/>
  <c r="J15" i="1"/>
  <c r="Z15" i="1"/>
  <c r="X16" i="1"/>
  <c r="J18" i="1"/>
  <c r="Z18" i="1"/>
  <c r="AF20" i="1"/>
  <c r="X20" i="1"/>
  <c r="P20" i="1"/>
  <c r="AD20" i="1"/>
  <c r="V20" i="1"/>
  <c r="N20" i="1"/>
  <c r="R20" i="1"/>
  <c r="AH20" i="1"/>
  <c r="AD25" i="1"/>
  <c r="V25" i="1"/>
  <c r="N25" i="1"/>
  <c r="AB25" i="1"/>
  <c r="T25" i="1"/>
  <c r="L25" i="1"/>
  <c r="F25" i="1"/>
  <c r="R25" i="1"/>
  <c r="AH25" i="1"/>
  <c r="X27" i="1"/>
  <c r="J29" i="1"/>
  <c r="Z29" i="1"/>
  <c r="J31" i="1"/>
  <c r="Z31" i="1"/>
  <c r="AF37" i="1"/>
  <c r="X37" i="1"/>
  <c r="P37" i="1"/>
  <c r="AD37" i="1"/>
  <c r="V37" i="1"/>
  <c r="N37" i="1"/>
  <c r="N197" i="1" s="1"/>
  <c r="N200" i="1" s="1"/>
  <c r="R37" i="1"/>
  <c r="AH37" i="1"/>
  <c r="AF42" i="1"/>
  <c r="X42" i="1"/>
  <c r="P42" i="1"/>
  <c r="AB42" i="1"/>
  <c r="R42" i="1"/>
  <c r="Z42" i="1"/>
  <c r="N42" i="1"/>
  <c r="F42" i="1"/>
  <c r="V42" i="1"/>
  <c r="AF52" i="1"/>
  <c r="X52" i="1"/>
  <c r="P52" i="1"/>
  <c r="AB52" i="1"/>
  <c r="R52" i="1"/>
  <c r="Z52" i="1"/>
  <c r="N52" i="1"/>
  <c r="F52" i="1"/>
  <c r="V52" i="1"/>
  <c r="H73" i="1"/>
  <c r="J77" i="1"/>
  <c r="AF77" i="1"/>
  <c r="AB81" i="1"/>
  <c r="T81" i="1"/>
  <c r="L81" i="1"/>
  <c r="F81" i="1"/>
  <c r="AD81" i="1"/>
  <c r="R81" i="1"/>
  <c r="Z81" i="1"/>
  <c r="P81" i="1"/>
  <c r="X81" i="1"/>
  <c r="L83" i="1"/>
  <c r="AH83" i="1"/>
  <c r="L86" i="1"/>
  <c r="AH86" i="1"/>
  <c r="X99" i="1"/>
  <c r="L110" i="1"/>
  <c r="X118" i="1"/>
  <c r="L121" i="1"/>
  <c r="AD125" i="1"/>
  <c r="V125" i="1"/>
  <c r="N125" i="1"/>
  <c r="AF125" i="1"/>
  <c r="T125" i="1"/>
  <c r="J125" i="1"/>
  <c r="AB125" i="1"/>
  <c r="R125" i="1"/>
  <c r="Z125" i="1"/>
  <c r="P125" i="1"/>
  <c r="F125" i="1"/>
  <c r="AF140" i="1"/>
  <c r="Z183" i="1"/>
  <c r="P7" i="1"/>
  <c r="AF7" i="1"/>
  <c r="L13" i="1"/>
  <c r="AB13" i="1"/>
  <c r="L15" i="1"/>
  <c r="AB15" i="1"/>
  <c r="J16" i="1"/>
  <c r="Z16" i="1"/>
  <c r="F18" i="1"/>
  <c r="P18" i="1"/>
  <c r="AF18" i="1"/>
  <c r="F20" i="1"/>
  <c r="T20" i="1"/>
  <c r="X25" i="1"/>
  <c r="J27" i="1"/>
  <c r="Z27" i="1"/>
  <c r="L29" i="1"/>
  <c r="AB29" i="1"/>
  <c r="L31" i="1"/>
  <c r="AB31" i="1"/>
  <c r="F37" i="1"/>
  <c r="T37" i="1"/>
  <c r="J42" i="1"/>
  <c r="AD42" i="1"/>
  <c r="AF45" i="1"/>
  <c r="X45" i="1"/>
  <c r="P45" i="1"/>
  <c r="AB45" i="1"/>
  <c r="R45" i="1"/>
  <c r="Z45" i="1"/>
  <c r="N45" i="1"/>
  <c r="F45" i="1"/>
  <c r="V45" i="1"/>
  <c r="J52" i="1"/>
  <c r="AD52" i="1"/>
  <c r="H57" i="1"/>
  <c r="H59" i="1"/>
  <c r="H61" i="1"/>
  <c r="H63" i="1"/>
  <c r="H65" i="1"/>
  <c r="AF67" i="1"/>
  <c r="X67" i="1"/>
  <c r="P67" i="1"/>
  <c r="AB67" i="1"/>
  <c r="R67" i="1"/>
  <c r="Z67" i="1"/>
  <c r="N67" i="1"/>
  <c r="F67" i="1"/>
  <c r="V67" i="1"/>
  <c r="N77" i="1"/>
  <c r="AH77" i="1"/>
  <c r="AD80" i="1"/>
  <c r="V80" i="1"/>
  <c r="N80" i="1"/>
  <c r="AF80" i="1"/>
  <c r="T80" i="1"/>
  <c r="J80" i="1"/>
  <c r="H80" i="1" s="1"/>
  <c r="AB80" i="1"/>
  <c r="R80" i="1"/>
  <c r="X80" i="1"/>
  <c r="J81" i="1"/>
  <c r="AF81" i="1"/>
  <c r="P83" i="1"/>
  <c r="AB84" i="1"/>
  <c r="T84" i="1"/>
  <c r="L84" i="1"/>
  <c r="F84" i="1"/>
  <c r="AD84" i="1"/>
  <c r="R84" i="1"/>
  <c r="Z84" i="1"/>
  <c r="P84" i="1"/>
  <c r="X84" i="1"/>
  <c r="P86" i="1"/>
  <c r="AD93" i="1"/>
  <c r="V93" i="1"/>
  <c r="N93" i="1"/>
  <c r="AF93" i="1"/>
  <c r="T93" i="1"/>
  <c r="J93" i="1"/>
  <c r="AB93" i="1"/>
  <c r="R93" i="1"/>
  <c r="Z93" i="1"/>
  <c r="P93" i="1"/>
  <c r="F93" i="1"/>
  <c r="AH99" i="1"/>
  <c r="V110" i="1"/>
  <c r="AH118" i="1"/>
  <c r="X121" i="1"/>
  <c r="L125" i="1"/>
  <c r="AD131" i="1"/>
  <c r="V131" i="1"/>
  <c r="N131" i="1"/>
  <c r="AF131" i="1"/>
  <c r="T131" i="1"/>
  <c r="J131" i="1"/>
  <c r="AB131" i="1"/>
  <c r="R131" i="1"/>
  <c r="Z131" i="1"/>
  <c r="P131" i="1"/>
  <c r="F131" i="1"/>
  <c r="AF135" i="1"/>
  <c r="X135" i="1"/>
  <c r="P135" i="1"/>
  <c r="AB135" i="1"/>
  <c r="R135" i="1"/>
  <c r="Z135" i="1"/>
  <c r="L135" i="1"/>
  <c r="V135" i="1"/>
  <c r="J135" i="1"/>
  <c r="AH135" i="1"/>
  <c r="T135" i="1"/>
  <c r="F135" i="1"/>
  <c r="AF143" i="1"/>
  <c r="X143" i="1"/>
  <c r="P143" i="1"/>
  <c r="AB143" i="1"/>
  <c r="R143" i="1"/>
  <c r="Z143" i="1"/>
  <c r="L143" i="1"/>
  <c r="V143" i="1"/>
  <c r="J143" i="1"/>
  <c r="AH143" i="1"/>
  <c r="T143" i="1"/>
  <c r="F143" i="1"/>
  <c r="AD151" i="1"/>
  <c r="V151" i="1"/>
  <c r="N151" i="1"/>
  <c r="Z151" i="1"/>
  <c r="P151" i="1"/>
  <c r="F151" i="1"/>
  <c r="AB151" i="1"/>
  <c r="L151" i="1"/>
  <c r="X151" i="1"/>
  <c r="J151" i="1"/>
  <c r="AH151" i="1"/>
  <c r="T151" i="1"/>
  <c r="AB87" i="1"/>
  <c r="T87" i="1"/>
  <c r="L87" i="1"/>
  <c r="F87" i="1"/>
  <c r="N87" i="1"/>
  <c r="X87" i="1"/>
  <c r="AH87" i="1"/>
  <c r="AB89" i="1"/>
  <c r="T89" i="1"/>
  <c r="L89" i="1"/>
  <c r="F89" i="1"/>
  <c r="N89" i="1"/>
  <c r="X89" i="1"/>
  <c r="AH89" i="1"/>
  <c r="AB91" i="1"/>
  <c r="T91" i="1"/>
  <c r="L91" i="1"/>
  <c r="F91" i="1"/>
  <c r="N91" i="1"/>
  <c r="X91" i="1"/>
  <c r="AH91" i="1"/>
  <c r="AD111" i="1"/>
  <c r="V111" i="1"/>
  <c r="N111" i="1"/>
  <c r="L111" i="1"/>
  <c r="X111" i="1"/>
  <c r="AH111" i="1"/>
  <c r="AB122" i="1"/>
  <c r="T122" i="1"/>
  <c r="L122" i="1"/>
  <c r="F122" i="1"/>
  <c r="N122" i="1"/>
  <c r="X122" i="1"/>
  <c r="AH122" i="1"/>
  <c r="AB132" i="1"/>
  <c r="T132" i="1"/>
  <c r="L132" i="1"/>
  <c r="F132" i="1"/>
  <c r="N132" i="1"/>
  <c r="X132" i="1"/>
  <c r="AH132" i="1"/>
  <c r="AD158" i="1"/>
  <c r="V158" i="1"/>
  <c r="N158" i="1"/>
  <c r="Z158" i="1"/>
  <c r="P158" i="1"/>
  <c r="F158" i="1"/>
  <c r="R158" i="1"/>
  <c r="AF158" i="1"/>
  <c r="AF161" i="1"/>
  <c r="X161" i="1"/>
  <c r="P161" i="1"/>
  <c r="AB161" i="1"/>
  <c r="R161" i="1"/>
  <c r="N161" i="1"/>
  <c r="AD161" i="1"/>
  <c r="AD166" i="1"/>
  <c r="V166" i="1"/>
  <c r="N166" i="1"/>
  <c r="Z166" i="1"/>
  <c r="P166" i="1"/>
  <c r="F166" i="1"/>
  <c r="R166" i="1"/>
  <c r="AF166" i="1"/>
  <c r="AD173" i="1"/>
  <c r="V173" i="1"/>
  <c r="N173" i="1"/>
  <c r="AB173" i="1"/>
  <c r="R173" i="1"/>
  <c r="Z173" i="1"/>
  <c r="L173" i="1"/>
  <c r="T173" i="1"/>
  <c r="AB174" i="1"/>
  <c r="T174" i="1"/>
  <c r="L174" i="1"/>
  <c r="F174" i="1"/>
  <c r="Z174" i="1"/>
  <c r="P174" i="1"/>
  <c r="AH174" i="1"/>
  <c r="V174" i="1"/>
  <c r="X174" i="1"/>
  <c r="AD184" i="1"/>
  <c r="V184" i="1"/>
  <c r="N184" i="1"/>
  <c r="Z184" i="1"/>
  <c r="P184" i="1"/>
  <c r="F184" i="1"/>
  <c r="AB184" i="1"/>
  <c r="L184" i="1"/>
  <c r="AH184" i="1"/>
  <c r="R184" i="1"/>
  <c r="X184" i="1"/>
  <c r="J14" i="1"/>
  <c r="R14" i="1"/>
  <c r="Z14" i="1"/>
  <c r="AH14" i="1"/>
  <c r="AH197" i="1" s="1"/>
  <c r="AH200" i="1" s="1"/>
  <c r="J24" i="1"/>
  <c r="R24" i="1"/>
  <c r="X24" i="1"/>
  <c r="AF24" i="1"/>
  <c r="J28" i="1"/>
  <c r="R28" i="1"/>
  <c r="Z28" i="1"/>
  <c r="AH28" i="1"/>
  <c r="J30" i="1"/>
  <c r="R30" i="1"/>
  <c r="Z30" i="1"/>
  <c r="AH30" i="1"/>
  <c r="J32" i="1"/>
  <c r="R32" i="1"/>
  <c r="Z32" i="1"/>
  <c r="AH32" i="1"/>
  <c r="J38" i="1"/>
  <c r="R38" i="1"/>
  <c r="Z38" i="1"/>
  <c r="AH38" i="1"/>
  <c r="AD43" i="1"/>
  <c r="V43" i="1"/>
  <c r="N43" i="1"/>
  <c r="L43" i="1"/>
  <c r="X43" i="1"/>
  <c r="AH43" i="1"/>
  <c r="AD46" i="1"/>
  <c r="V46" i="1"/>
  <c r="N46" i="1"/>
  <c r="L46" i="1"/>
  <c r="X46" i="1"/>
  <c r="AH46" i="1"/>
  <c r="AD53" i="1"/>
  <c r="V53" i="1"/>
  <c r="N53" i="1"/>
  <c r="L53" i="1"/>
  <c r="X53" i="1"/>
  <c r="AH53" i="1"/>
  <c r="H68" i="1"/>
  <c r="H72" i="1"/>
  <c r="P87" i="1"/>
  <c r="Z87" i="1"/>
  <c r="P89" i="1"/>
  <c r="Z89" i="1"/>
  <c r="P91" i="1"/>
  <c r="Z91" i="1"/>
  <c r="AF98" i="1"/>
  <c r="X98" i="1"/>
  <c r="P98" i="1"/>
  <c r="L98" i="1"/>
  <c r="V98" i="1"/>
  <c r="AH98" i="1"/>
  <c r="AD104" i="1"/>
  <c r="V104" i="1"/>
  <c r="N104" i="1"/>
  <c r="L104" i="1"/>
  <c r="X104" i="1"/>
  <c r="AH104" i="1"/>
  <c r="F111" i="1"/>
  <c r="P111" i="1"/>
  <c r="Z111" i="1"/>
  <c r="AB112" i="1"/>
  <c r="T112" i="1"/>
  <c r="L112" i="1"/>
  <c r="F112" i="1"/>
  <c r="N112" i="1"/>
  <c r="X112" i="1"/>
  <c r="AH112" i="1"/>
  <c r="P122" i="1"/>
  <c r="Z122" i="1"/>
  <c r="P132" i="1"/>
  <c r="Z132" i="1"/>
  <c r="AD136" i="1"/>
  <c r="V136" i="1"/>
  <c r="N136" i="1"/>
  <c r="Z136" i="1"/>
  <c r="P136" i="1"/>
  <c r="F136" i="1"/>
  <c r="R136" i="1"/>
  <c r="AF136" i="1"/>
  <c r="AF139" i="1"/>
  <c r="X139" i="1"/>
  <c r="P139" i="1"/>
  <c r="AB139" i="1"/>
  <c r="R139" i="1"/>
  <c r="N139" i="1"/>
  <c r="AD139" i="1"/>
  <c r="AD144" i="1"/>
  <c r="V144" i="1"/>
  <c r="N144" i="1"/>
  <c r="Z144" i="1"/>
  <c r="P144" i="1"/>
  <c r="F144" i="1"/>
  <c r="R144" i="1"/>
  <c r="AF144" i="1"/>
  <c r="AF150" i="1"/>
  <c r="X150" i="1"/>
  <c r="P150" i="1"/>
  <c r="AB150" i="1"/>
  <c r="R150" i="1"/>
  <c r="N150" i="1"/>
  <c r="AD150" i="1"/>
  <c r="T158" i="1"/>
  <c r="AH158" i="1"/>
  <c r="F161" i="1"/>
  <c r="T161" i="1"/>
  <c r="AH161" i="1"/>
  <c r="T166" i="1"/>
  <c r="AH166" i="1"/>
  <c r="AF169" i="1"/>
  <c r="X169" i="1"/>
  <c r="P169" i="1"/>
  <c r="AD169" i="1"/>
  <c r="T169" i="1"/>
  <c r="J169" i="1"/>
  <c r="AH169" i="1"/>
  <c r="R169" i="1"/>
  <c r="F169" i="1"/>
  <c r="V169" i="1"/>
  <c r="F173" i="1"/>
  <c r="X173" i="1"/>
  <c r="J174" i="1"/>
  <c r="AD174" i="1"/>
  <c r="AF184" i="1"/>
  <c r="J5" i="1"/>
  <c r="R5" i="1"/>
  <c r="Z5" i="1"/>
  <c r="J11" i="1"/>
  <c r="H11" i="1" s="1"/>
  <c r="R11" i="1"/>
  <c r="Z11" i="1"/>
  <c r="L14" i="1"/>
  <c r="T14" i="1"/>
  <c r="T1" i="1" s="1"/>
  <c r="H4" i="2" s="1"/>
  <c r="H6" i="2" s="1"/>
  <c r="J17" i="1"/>
  <c r="R17" i="1"/>
  <c r="H17" i="1" s="1"/>
  <c r="Z17" i="1"/>
  <c r="J19" i="1"/>
  <c r="H19" i="1" s="1"/>
  <c r="R19" i="1"/>
  <c r="Z19" i="1"/>
  <c r="F24" i="1"/>
  <c r="L24" i="1"/>
  <c r="T24" i="1"/>
  <c r="Z24" i="1"/>
  <c r="J26" i="1"/>
  <c r="H26" i="1" s="1"/>
  <c r="R26" i="1"/>
  <c r="Z26" i="1"/>
  <c r="F28" i="1"/>
  <c r="L28" i="1"/>
  <c r="T28" i="1"/>
  <c r="F30" i="1"/>
  <c r="L30" i="1"/>
  <c r="T30" i="1"/>
  <c r="F32" i="1"/>
  <c r="L32" i="1"/>
  <c r="T32" i="1"/>
  <c r="J36" i="1"/>
  <c r="H36" i="1" s="1"/>
  <c r="R36" i="1"/>
  <c r="Z36" i="1"/>
  <c r="L38" i="1"/>
  <c r="T38" i="1"/>
  <c r="J39" i="1"/>
  <c r="H39" i="1" s="1"/>
  <c r="R39" i="1"/>
  <c r="Z39" i="1"/>
  <c r="AB40" i="1"/>
  <c r="T40" i="1"/>
  <c r="L40" i="1"/>
  <c r="F40" i="1"/>
  <c r="N40" i="1"/>
  <c r="X40" i="1"/>
  <c r="AH40" i="1"/>
  <c r="F43" i="1"/>
  <c r="P43" i="1"/>
  <c r="Z43" i="1"/>
  <c r="AB44" i="1"/>
  <c r="T44" i="1"/>
  <c r="L44" i="1"/>
  <c r="F44" i="1"/>
  <c r="N44" i="1"/>
  <c r="X44" i="1"/>
  <c r="AH44" i="1"/>
  <c r="F46" i="1"/>
  <c r="P46" i="1"/>
  <c r="Z46" i="1"/>
  <c r="AB47" i="1"/>
  <c r="T47" i="1"/>
  <c r="L47" i="1"/>
  <c r="F47" i="1"/>
  <c r="N47" i="1"/>
  <c r="X47" i="1"/>
  <c r="AH47" i="1"/>
  <c r="F53" i="1"/>
  <c r="P53" i="1"/>
  <c r="Z53" i="1"/>
  <c r="AB54" i="1"/>
  <c r="T54" i="1"/>
  <c r="L54" i="1"/>
  <c r="F54" i="1"/>
  <c r="N54" i="1"/>
  <c r="X54" i="1"/>
  <c r="AH54" i="1"/>
  <c r="H71" i="1"/>
  <c r="AF79" i="1"/>
  <c r="X79" i="1"/>
  <c r="P79" i="1"/>
  <c r="L79" i="1"/>
  <c r="H79" i="1" s="1"/>
  <c r="V79" i="1"/>
  <c r="AH79" i="1"/>
  <c r="AF82" i="1"/>
  <c r="X82" i="1"/>
  <c r="P82" i="1"/>
  <c r="L82" i="1"/>
  <c r="H82" i="1" s="1"/>
  <c r="V82" i="1"/>
  <c r="AH82" i="1"/>
  <c r="R87" i="1"/>
  <c r="AD87" i="1"/>
  <c r="AF88" i="1"/>
  <c r="X88" i="1"/>
  <c r="P88" i="1"/>
  <c r="L88" i="1"/>
  <c r="H88" i="1" s="1"/>
  <c r="V88" i="1"/>
  <c r="AH88" i="1"/>
  <c r="R89" i="1"/>
  <c r="AD89" i="1"/>
  <c r="AF90" i="1"/>
  <c r="X90" i="1"/>
  <c r="P90" i="1"/>
  <c r="L90" i="1"/>
  <c r="H90" i="1" s="1"/>
  <c r="V90" i="1"/>
  <c r="AH90" i="1"/>
  <c r="R91" i="1"/>
  <c r="AD91" i="1"/>
  <c r="AF92" i="1"/>
  <c r="X92" i="1"/>
  <c r="P92" i="1"/>
  <c r="L92" i="1"/>
  <c r="H92" i="1" s="1"/>
  <c r="V92" i="1"/>
  <c r="AH92" i="1"/>
  <c r="F98" i="1"/>
  <c r="N98" i="1"/>
  <c r="Z98" i="1"/>
  <c r="P104" i="1"/>
  <c r="Z104" i="1"/>
  <c r="AB105" i="1"/>
  <c r="T105" i="1"/>
  <c r="L105" i="1"/>
  <c r="F105" i="1"/>
  <c r="N105" i="1"/>
  <c r="X105" i="1"/>
  <c r="AH105" i="1"/>
  <c r="R111" i="1"/>
  <c r="AB111" i="1"/>
  <c r="P112" i="1"/>
  <c r="Z112" i="1"/>
  <c r="AF117" i="1"/>
  <c r="X117" i="1"/>
  <c r="P117" i="1"/>
  <c r="L117" i="1"/>
  <c r="H117" i="1" s="1"/>
  <c r="V117" i="1"/>
  <c r="AH117" i="1"/>
  <c r="AF120" i="1"/>
  <c r="X120" i="1"/>
  <c r="P120" i="1"/>
  <c r="H120" i="1" s="1"/>
  <c r="L120" i="1"/>
  <c r="V120" i="1"/>
  <c r="AH120" i="1"/>
  <c r="R122" i="1"/>
  <c r="AD122" i="1"/>
  <c r="AF124" i="1"/>
  <c r="X124" i="1"/>
  <c r="P124" i="1"/>
  <c r="H124" i="1" s="1"/>
  <c r="L124" i="1"/>
  <c r="V124" i="1"/>
  <c r="AH124" i="1"/>
  <c r="AF130" i="1"/>
  <c r="X130" i="1"/>
  <c r="P130" i="1"/>
  <c r="L130" i="1"/>
  <c r="H130" i="1" s="1"/>
  <c r="V130" i="1"/>
  <c r="AH130" i="1"/>
  <c r="R132" i="1"/>
  <c r="AD132" i="1"/>
  <c r="T136" i="1"/>
  <c r="AH136" i="1"/>
  <c r="F139" i="1"/>
  <c r="T139" i="1"/>
  <c r="AH139" i="1"/>
  <c r="T144" i="1"/>
  <c r="AH144" i="1"/>
  <c r="F150" i="1"/>
  <c r="T150" i="1"/>
  <c r="AH150" i="1"/>
  <c r="AF157" i="1"/>
  <c r="X157" i="1"/>
  <c r="P157" i="1"/>
  <c r="H157" i="1" s="1"/>
  <c r="AB157" i="1"/>
  <c r="R157" i="1"/>
  <c r="N157" i="1"/>
  <c r="AD157" i="1"/>
  <c r="J158" i="1"/>
  <c r="X158" i="1"/>
  <c r="J161" i="1"/>
  <c r="V161" i="1"/>
  <c r="AD162" i="1"/>
  <c r="V162" i="1"/>
  <c r="N162" i="1"/>
  <c r="Z162" i="1"/>
  <c r="P162" i="1"/>
  <c r="F162" i="1"/>
  <c r="R162" i="1"/>
  <c r="AF162" i="1"/>
  <c r="AF165" i="1"/>
  <c r="X165" i="1"/>
  <c r="P165" i="1"/>
  <c r="H165" i="1" s="1"/>
  <c r="AB165" i="1"/>
  <c r="R165" i="1"/>
  <c r="N165" i="1"/>
  <c r="AD165" i="1"/>
  <c r="J166" i="1"/>
  <c r="X166" i="1"/>
  <c r="Z169" i="1"/>
  <c r="J173" i="1"/>
  <c r="AF173" i="1"/>
  <c r="N174" i="1"/>
  <c r="AF174" i="1"/>
  <c r="J184" i="1"/>
  <c r="AD191" i="1"/>
  <c r="V191" i="1"/>
  <c r="N191" i="1"/>
  <c r="Z191" i="1"/>
  <c r="P191" i="1"/>
  <c r="F191" i="1"/>
  <c r="X191" i="1"/>
  <c r="J191" i="1"/>
  <c r="AH191" i="1"/>
  <c r="R191" i="1"/>
  <c r="AB191" i="1"/>
  <c r="J41" i="1"/>
  <c r="H41" i="1" s="1"/>
  <c r="R41" i="1"/>
  <c r="Z41" i="1"/>
  <c r="J48" i="1"/>
  <c r="H48" i="1" s="1"/>
  <c r="R48" i="1"/>
  <c r="Z48" i="1"/>
  <c r="J55" i="1"/>
  <c r="R55" i="1"/>
  <c r="H55" i="1" s="1"/>
  <c r="Z55" i="1"/>
  <c r="J78" i="1"/>
  <c r="H78" i="1" s="1"/>
  <c r="R78" i="1"/>
  <c r="Z78" i="1"/>
  <c r="J85" i="1"/>
  <c r="R85" i="1"/>
  <c r="Z85" i="1"/>
  <c r="J103" i="1"/>
  <c r="H103" i="1" s="1"/>
  <c r="R103" i="1"/>
  <c r="Z103" i="1"/>
  <c r="J109" i="1"/>
  <c r="H109" i="1" s="1"/>
  <c r="R109" i="1"/>
  <c r="Z109" i="1"/>
  <c r="J116" i="1"/>
  <c r="H116" i="1" s="1"/>
  <c r="R116" i="1"/>
  <c r="Z116" i="1"/>
  <c r="J119" i="1"/>
  <c r="H119" i="1" s="1"/>
  <c r="R119" i="1"/>
  <c r="Z119" i="1"/>
  <c r="J123" i="1"/>
  <c r="R123" i="1"/>
  <c r="Z123" i="1"/>
  <c r="J129" i="1"/>
  <c r="R129" i="1"/>
  <c r="Z129" i="1"/>
  <c r="AB133" i="1"/>
  <c r="T133" i="1"/>
  <c r="L133" i="1"/>
  <c r="F133" i="1"/>
  <c r="N133" i="1"/>
  <c r="X133" i="1"/>
  <c r="AH133" i="1"/>
  <c r="AB137" i="1"/>
  <c r="T137" i="1"/>
  <c r="L137" i="1"/>
  <c r="F137" i="1"/>
  <c r="N137" i="1"/>
  <c r="X137" i="1"/>
  <c r="AH137" i="1"/>
  <c r="AB141" i="1"/>
  <c r="T141" i="1"/>
  <c r="L141" i="1"/>
  <c r="F141" i="1"/>
  <c r="N141" i="1"/>
  <c r="X141" i="1"/>
  <c r="AH141" i="1"/>
  <c r="AB145" i="1"/>
  <c r="T145" i="1"/>
  <c r="L145" i="1"/>
  <c r="F145" i="1"/>
  <c r="N145" i="1"/>
  <c r="X145" i="1"/>
  <c r="AH145" i="1"/>
  <c r="AB155" i="1"/>
  <c r="T155" i="1"/>
  <c r="L155" i="1"/>
  <c r="F155" i="1"/>
  <c r="N155" i="1"/>
  <c r="X155" i="1"/>
  <c r="AH155" i="1"/>
  <c r="AB159" i="1"/>
  <c r="T159" i="1"/>
  <c r="L159" i="1"/>
  <c r="F159" i="1"/>
  <c r="N159" i="1"/>
  <c r="X159" i="1"/>
  <c r="AH159" i="1"/>
  <c r="AB163" i="1"/>
  <c r="T163" i="1"/>
  <c r="L163" i="1"/>
  <c r="F163" i="1"/>
  <c r="N163" i="1"/>
  <c r="X163" i="1"/>
  <c r="AH163" i="1"/>
  <c r="AB167" i="1"/>
  <c r="T167" i="1"/>
  <c r="L167" i="1"/>
  <c r="F167" i="1"/>
  <c r="N167" i="1"/>
  <c r="X167" i="1"/>
  <c r="AH167" i="1"/>
  <c r="AD180" i="1"/>
  <c r="V180" i="1"/>
  <c r="N180" i="1"/>
  <c r="H180" i="1" s="1"/>
  <c r="Z180" i="1"/>
  <c r="P180" i="1"/>
  <c r="AH180" i="1"/>
  <c r="T180" i="1"/>
  <c r="R180" i="1"/>
  <c r="J134" i="1"/>
  <c r="H134" i="1" s="1"/>
  <c r="R134" i="1"/>
  <c r="Z134" i="1"/>
  <c r="J138" i="1"/>
  <c r="R138" i="1"/>
  <c r="H138" i="1" s="1"/>
  <c r="Z138" i="1"/>
  <c r="J142" i="1"/>
  <c r="H142" i="1" s="1"/>
  <c r="R142" i="1"/>
  <c r="Z142" i="1"/>
  <c r="J146" i="1"/>
  <c r="R146" i="1"/>
  <c r="H146" i="1" s="1"/>
  <c r="Z146" i="1"/>
  <c r="J156" i="1"/>
  <c r="R156" i="1"/>
  <c r="Z156" i="1"/>
  <c r="H156" i="1" s="1"/>
  <c r="J160" i="1"/>
  <c r="R160" i="1"/>
  <c r="H160" i="1" s="1"/>
  <c r="Z160" i="1"/>
  <c r="J164" i="1"/>
  <c r="H164" i="1" s="1"/>
  <c r="R164" i="1"/>
  <c r="Z164" i="1"/>
  <c r="AH168" i="1"/>
  <c r="Z168" i="1"/>
  <c r="R168" i="1"/>
  <c r="J168" i="1"/>
  <c r="L168" i="1"/>
  <c r="V168" i="1"/>
  <c r="H168" i="1" s="1"/>
  <c r="AF168" i="1"/>
  <c r="AF190" i="1"/>
  <c r="X190" i="1"/>
  <c r="P190" i="1"/>
  <c r="AB190" i="1"/>
  <c r="R190" i="1"/>
  <c r="N190" i="1"/>
  <c r="H190" i="1" s="1"/>
  <c r="AD190" i="1"/>
  <c r="J175" i="1"/>
  <c r="R175" i="1"/>
  <c r="H175" i="1" s="1"/>
  <c r="Z175" i="1"/>
  <c r="AB181" i="1"/>
  <c r="T181" i="1"/>
  <c r="L181" i="1"/>
  <c r="F181" i="1"/>
  <c r="N181" i="1"/>
  <c r="X181" i="1"/>
  <c r="AH181" i="1"/>
  <c r="AB188" i="1"/>
  <c r="T188" i="1"/>
  <c r="L188" i="1"/>
  <c r="F188" i="1"/>
  <c r="N188" i="1"/>
  <c r="X188" i="1"/>
  <c r="AH188" i="1"/>
  <c r="AB192" i="1"/>
  <c r="T192" i="1"/>
  <c r="L192" i="1"/>
  <c r="F192" i="1"/>
  <c r="N192" i="1"/>
  <c r="X192" i="1"/>
  <c r="AH192" i="1"/>
  <c r="J182" i="1"/>
  <c r="H182" i="1" s="1"/>
  <c r="R182" i="1"/>
  <c r="Z182" i="1"/>
  <c r="J189" i="1"/>
  <c r="R189" i="1"/>
  <c r="H189" i="1" s="1"/>
  <c r="Z189" i="1"/>
  <c r="J193" i="1"/>
  <c r="H193" i="1" s="1"/>
  <c r="R193" i="1"/>
  <c r="Z193" i="1"/>
  <c r="V203" i="1" l="1"/>
  <c r="V205" i="1" s="1"/>
  <c r="V201" i="1"/>
  <c r="V202" i="1"/>
  <c r="T202" i="1"/>
  <c r="T203" i="1"/>
  <c r="T205" i="1" s="1"/>
  <c r="T201" i="1"/>
  <c r="X203" i="1"/>
  <c r="X205" i="1" s="1"/>
  <c r="X201" i="1"/>
  <c r="X204" i="1" s="1"/>
  <c r="X202" i="1"/>
  <c r="AD202" i="1"/>
  <c r="AD203" i="1"/>
  <c r="AD205" i="1" s="1"/>
  <c r="AD201" i="1"/>
  <c r="AD204" i="1" s="1"/>
  <c r="AH203" i="1"/>
  <c r="AH205" i="1" s="1"/>
  <c r="AH202" i="1"/>
  <c r="AH201" i="1"/>
  <c r="AH204" i="1" s="1"/>
  <c r="N201" i="1"/>
  <c r="N204" i="1" s="1"/>
  <c r="N203" i="1"/>
  <c r="N205" i="1" s="1"/>
  <c r="N202" i="1"/>
  <c r="H181" i="1"/>
  <c r="H145" i="1"/>
  <c r="H44" i="1"/>
  <c r="H112" i="1"/>
  <c r="H91" i="1"/>
  <c r="H167" i="1"/>
  <c r="H105" i="1"/>
  <c r="H54" i="1"/>
  <c r="H46" i="1"/>
  <c r="H32" i="1"/>
  <c r="H158" i="1"/>
  <c r="F106" i="1"/>
  <c r="H143" i="1"/>
  <c r="H135" i="1"/>
  <c r="H131" i="1"/>
  <c r="F147" i="1"/>
  <c r="F113" i="1"/>
  <c r="H52" i="1"/>
  <c r="F74" i="1"/>
  <c r="F8" i="1"/>
  <c r="H183" i="1"/>
  <c r="H121" i="1"/>
  <c r="H29" i="1"/>
  <c r="H118" i="1"/>
  <c r="H188" i="1"/>
  <c r="F194" i="1"/>
  <c r="H155" i="1"/>
  <c r="F170" i="1"/>
  <c r="H133" i="1"/>
  <c r="H85" i="1"/>
  <c r="H139" i="1"/>
  <c r="F100" i="1"/>
  <c r="H98" i="1"/>
  <c r="F33" i="1"/>
  <c r="H24" i="1"/>
  <c r="Z197" i="1"/>
  <c r="Z200" i="1" s="1"/>
  <c r="Z1" i="1"/>
  <c r="K4" i="2" s="1"/>
  <c r="K6" i="2" s="1"/>
  <c r="H173" i="1"/>
  <c r="F176" i="1"/>
  <c r="H161" i="1"/>
  <c r="H104" i="1"/>
  <c r="H38" i="1"/>
  <c r="H14" i="1"/>
  <c r="H184" i="1"/>
  <c r="H166" i="1"/>
  <c r="H84" i="1"/>
  <c r="H20" i="1"/>
  <c r="H18" i="1"/>
  <c r="AF1" i="1"/>
  <c r="N4" i="2" s="1"/>
  <c r="N6" i="2" s="1"/>
  <c r="H42" i="1"/>
  <c r="AB197" i="1"/>
  <c r="AB200" i="1" s="1"/>
  <c r="H86" i="1"/>
  <c r="F95" i="1"/>
  <c r="H77" i="1"/>
  <c r="H13" i="1"/>
  <c r="H140" i="1"/>
  <c r="H7" i="1"/>
  <c r="H192" i="1"/>
  <c r="H159" i="1"/>
  <c r="H137" i="1"/>
  <c r="H123" i="1"/>
  <c r="H53" i="1"/>
  <c r="H47" i="1"/>
  <c r="H43" i="1"/>
  <c r="H40" i="1"/>
  <c r="H28" i="1"/>
  <c r="R197" i="1"/>
  <c r="R200" i="1" s="1"/>
  <c r="R1" i="1"/>
  <c r="G4" i="2" s="1"/>
  <c r="G6" i="2" s="1"/>
  <c r="H144" i="1"/>
  <c r="H136" i="1"/>
  <c r="H111" i="1"/>
  <c r="AF197" i="1"/>
  <c r="AF200" i="1" s="1"/>
  <c r="H122" i="1"/>
  <c r="H87" i="1"/>
  <c r="H151" i="1"/>
  <c r="H93" i="1"/>
  <c r="H45" i="1"/>
  <c r="H37" i="1"/>
  <c r="F49" i="1"/>
  <c r="P197" i="1"/>
  <c r="P200" i="1" s="1"/>
  <c r="P1" i="1"/>
  <c r="F4" i="2" s="1"/>
  <c r="F6" i="2" s="1"/>
  <c r="H125" i="1"/>
  <c r="H81" i="1"/>
  <c r="H25" i="1"/>
  <c r="H110" i="1"/>
  <c r="H31" i="1"/>
  <c r="F185" i="1"/>
  <c r="H179" i="1"/>
  <c r="H99" i="1"/>
  <c r="H163" i="1"/>
  <c r="H141" i="1"/>
  <c r="H129" i="1"/>
  <c r="H191" i="1"/>
  <c r="H162" i="1"/>
  <c r="H150" i="1"/>
  <c r="F152" i="1"/>
  <c r="H30" i="1"/>
  <c r="J197" i="1"/>
  <c r="J1" i="1"/>
  <c r="C4" i="2" s="1"/>
  <c r="C6" i="2" s="1"/>
  <c r="H169" i="1"/>
  <c r="H174" i="1"/>
  <c r="H132" i="1"/>
  <c r="H89" i="1"/>
  <c r="H67" i="1"/>
  <c r="F21" i="1"/>
  <c r="H5" i="1"/>
  <c r="H83" i="1"/>
  <c r="H27" i="1"/>
  <c r="H16" i="1"/>
  <c r="H15" i="1"/>
  <c r="X1" i="1"/>
  <c r="J4" i="2" s="1"/>
  <c r="J6" i="2" s="1"/>
  <c r="AF203" i="1" l="1"/>
  <c r="AF205" i="1" s="1"/>
  <c r="AF201" i="1"/>
  <c r="AF202" i="1"/>
  <c r="R202" i="1"/>
  <c r="R203" i="1"/>
  <c r="R205" i="1" s="1"/>
  <c r="R201" i="1"/>
  <c r="Z201" i="1"/>
  <c r="Z203" i="1"/>
  <c r="Z205" i="1" s="1"/>
  <c r="Z202" i="1"/>
  <c r="AB202" i="1"/>
  <c r="AB201" i="1"/>
  <c r="AB203" i="1"/>
  <c r="AB205" i="1" s="1"/>
  <c r="AD206" i="1"/>
  <c r="X206" i="1"/>
  <c r="P203" i="1"/>
  <c r="P205" i="1" s="1"/>
  <c r="P201" i="1"/>
  <c r="P204" i="1" s="1"/>
  <c r="P202" i="1"/>
  <c r="F197" i="1"/>
  <c r="T204" i="1"/>
  <c r="T206" i="1" s="1"/>
  <c r="V204" i="1"/>
  <c r="V206" i="1" s="1"/>
  <c r="J200" i="1"/>
  <c r="N206" i="1"/>
  <c r="AH206" i="1"/>
  <c r="Z206" i="1" l="1"/>
  <c r="P206" i="1"/>
  <c r="AB204" i="1"/>
  <c r="AB206" i="1" s="1"/>
  <c r="Z204" i="1"/>
  <c r="F200" i="1"/>
  <c r="G182" i="1"/>
  <c r="G123" i="1"/>
  <c r="G78" i="1"/>
  <c r="G71" i="1"/>
  <c r="G146" i="1"/>
  <c r="G138" i="1"/>
  <c r="G116" i="1"/>
  <c r="G38" i="1"/>
  <c r="G129" i="1"/>
  <c r="G85" i="1"/>
  <c r="G82" i="1"/>
  <c r="G36" i="1"/>
  <c r="G19" i="1"/>
  <c r="G117" i="1"/>
  <c r="G80" i="1"/>
  <c r="G56" i="1"/>
  <c r="G60" i="1"/>
  <c r="G64" i="1"/>
  <c r="G120" i="1"/>
  <c r="G26" i="1"/>
  <c r="G104" i="1"/>
  <c r="G156" i="1"/>
  <c r="G57" i="1"/>
  <c r="G61" i="1"/>
  <c r="G65" i="1"/>
  <c r="G130" i="1"/>
  <c r="G160" i="1"/>
  <c r="G168" i="1"/>
  <c r="G193" i="1"/>
  <c r="G14" i="1"/>
  <c r="G48" i="1"/>
  <c r="G90" i="1"/>
  <c r="G88" i="1"/>
  <c r="G5" i="1"/>
  <c r="G79" i="1"/>
  <c r="G109" i="1"/>
  <c r="G164" i="1"/>
  <c r="G72" i="1"/>
  <c r="G58" i="1"/>
  <c r="G62" i="1"/>
  <c r="G66" i="1"/>
  <c r="G157" i="1"/>
  <c r="G189" i="1"/>
  <c r="G73" i="1"/>
  <c r="G124" i="1"/>
  <c r="G165" i="1"/>
  <c r="G55" i="1"/>
  <c r="G59" i="1"/>
  <c r="G63" i="1"/>
  <c r="G70" i="1"/>
  <c r="G92" i="1"/>
  <c r="G103" i="1"/>
  <c r="G175" i="1"/>
  <c r="G41" i="1"/>
  <c r="G69" i="1"/>
  <c r="G190" i="1"/>
  <c r="G17" i="1"/>
  <c r="G12" i="1"/>
  <c r="G119" i="1"/>
  <c r="G11" i="1"/>
  <c r="G39" i="1"/>
  <c r="G134" i="1"/>
  <c r="G142" i="1"/>
  <c r="G180" i="1"/>
  <c r="G68" i="1"/>
  <c r="G112" i="1"/>
  <c r="G32" i="1"/>
  <c r="G135" i="1"/>
  <c r="G6" i="1"/>
  <c r="L6" i="1" s="1"/>
  <c r="G121" i="1"/>
  <c r="G118" i="1"/>
  <c r="G133" i="1"/>
  <c r="G139" i="1"/>
  <c r="G20" i="1"/>
  <c r="G7" i="1"/>
  <c r="G47" i="1"/>
  <c r="G40" i="1"/>
  <c r="G151" i="1"/>
  <c r="G31" i="1"/>
  <c r="G141" i="1"/>
  <c r="G174" i="1"/>
  <c r="G27" i="1"/>
  <c r="G145" i="1"/>
  <c r="G167" i="1"/>
  <c r="G54" i="1"/>
  <c r="G131" i="1"/>
  <c r="G173" i="1"/>
  <c r="G161" i="1"/>
  <c r="G184" i="1"/>
  <c r="G18" i="1"/>
  <c r="G42" i="1"/>
  <c r="G13" i="1"/>
  <c r="G159" i="1"/>
  <c r="G53" i="1"/>
  <c r="G43" i="1"/>
  <c r="G28" i="1"/>
  <c r="G144" i="1"/>
  <c r="G111" i="1"/>
  <c r="G122" i="1"/>
  <c r="G45" i="1"/>
  <c r="G99" i="1"/>
  <c r="G162" i="1"/>
  <c r="G150" i="1"/>
  <c r="G89" i="1"/>
  <c r="G15" i="1"/>
  <c r="G46" i="1"/>
  <c r="G158" i="1"/>
  <c r="G143" i="1"/>
  <c r="G52" i="1"/>
  <c r="G155" i="1"/>
  <c r="G24" i="1"/>
  <c r="G84" i="1"/>
  <c r="G140" i="1"/>
  <c r="G93" i="1"/>
  <c r="G81" i="1"/>
  <c r="G110" i="1"/>
  <c r="G30" i="1"/>
  <c r="G83" i="1"/>
  <c r="G16" i="1"/>
  <c r="G181" i="1"/>
  <c r="G44" i="1"/>
  <c r="G91" i="1"/>
  <c r="G105" i="1"/>
  <c r="G183" i="1"/>
  <c r="G29" i="1"/>
  <c r="G188" i="1"/>
  <c r="G98" i="1"/>
  <c r="G166" i="1"/>
  <c r="G86" i="1"/>
  <c r="G77" i="1"/>
  <c r="G192" i="1"/>
  <c r="G137" i="1"/>
  <c r="G136" i="1"/>
  <c r="G87" i="1"/>
  <c r="G37" i="1"/>
  <c r="G125" i="1"/>
  <c r="G25" i="1"/>
  <c r="G179" i="1"/>
  <c r="G163" i="1"/>
  <c r="G191" i="1"/>
  <c r="G169" i="1"/>
  <c r="G132" i="1"/>
  <c r="G67" i="1"/>
  <c r="R204" i="1"/>
  <c r="AF204" i="1"/>
  <c r="J203" i="1"/>
  <c r="J205" i="1" s="1"/>
  <c r="J202" i="1"/>
  <c r="J201" i="1"/>
  <c r="R206" i="1"/>
  <c r="AF206" i="1"/>
  <c r="L197" i="1" l="1"/>
  <c r="L1" i="1"/>
  <c r="D4" i="2" s="1"/>
  <c r="J204" i="1"/>
  <c r="J206" i="1" s="1"/>
  <c r="F203" i="1"/>
  <c r="F205" i="1" s="1"/>
  <c r="F201" i="1"/>
  <c r="F202" i="1"/>
  <c r="D6" i="2" l="1"/>
  <c r="D7" i="2" s="1"/>
  <c r="E7" i="2" s="1"/>
  <c r="F7" i="2" s="1"/>
  <c r="G7" i="2" s="1"/>
  <c r="H7" i="2" s="1"/>
  <c r="I7" i="2" s="1"/>
  <c r="J7" i="2" s="1"/>
  <c r="K7" i="2" s="1"/>
  <c r="L7" i="2" s="1"/>
  <c r="M7" i="2" s="1"/>
  <c r="N7" i="2" s="1"/>
  <c r="O7" i="2" s="1"/>
  <c r="D5" i="2"/>
  <c r="E5" i="2" s="1"/>
  <c r="F5" i="2" s="1"/>
  <c r="G5" i="2" s="1"/>
  <c r="H5" i="2" s="1"/>
  <c r="I5" i="2" s="1"/>
  <c r="J5" i="2" s="1"/>
  <c r="K5" i="2" s="1"/>
  <c r="L5" i="2" s="1"/>
  <c r="M5" i="2" s="1"/>
  <c r="N5" i="2" s="1"/>
  <c r="O5" i="2" s="1"/>
  <c r="F204" i="1"/>
  <c r="F206" i="1" s="1"/>
  <c r="B209" i="1" s="1"/>
  <c r="F213" i="1" s="1"/>
  <c r="L200" i="1"/>
  <c r="AJ197" i="1"/>
  <c r="L202" i="1" l="1"/>
  <c r="L203" i="1"/>
  <c r="L205" i="1" s="1"/>
  <c r="L201" i="1"/>
  <c r="L204" i="1" l="1"/>
  <c r="L206" i="1"/>
  <c r="AJ206" i="1" s="1"/>
</calcChain>
</file>

<file path=xl/sharedStrings.xml><?xml version="1.0" encoding="utf-8"?>
<sst xmlns="http://schemas.openxmlformats.org/spreadsheetml/2006/main" count="505" uniqueCount="336">
  <si>
    <t>ITEM</t>
  </si>
  <si>
    <t>DESCRIPCION</t>
  </si>
  <si>
    <t>UND</t>
  </si>
  <si>
    <t>CANT.</t>
  </si>
  <si>
    <t>VR. UNIT</t>
  </si>
  <si>
    <t>VR.TOTAL</t>
  </si>
  <si>
    <t>% Precio</t>
  </si>
  <si>
    <t>Pendiente x cobrar</t>
  </si>
  <si>
    <t>Cant</t>
  </si>
  <si>
    <t>Precio</t>
  </si>
  <si>
    <t>PLANTAS DE EMERGENCIA</t>
  </si>
  <si>
    <t>1,1</t>
  </si>
  <si>
    <t>PLANTA DE EMERG.  400  KW  500 KVA  CON CABINA VER ESPECIFICACIONES</t>
  </si>
  <si>
    <t>1,2</t>
  </si>
  <si>
    <t>PLANTA DE EMERG.  500  KW  625 KVA CON CABINA VER ESPECIFICACIONES</t>
  </si>
  <si>
    <t>1,3</t>
  </si>
  <si>
    <t>TUBERIA DE ESCAPE DE 8" AISLADA</t>
  </si>
  <si>
    <t>ML</t>
  </si>
  <si>
    <t>SUBTOTAL PLANTAS DE EMERGENCIA</t>
  </si>
  <si>
    <t>ELECTROBARRAS (VER ESPECIFICACIONES)</t>
  </si>
  <si>
    <t>2,1</t>
  </si>
  <si>
    <t xml:space="preserve">ELECTROBARRA 400 AMP COMPLETO CON SOPORTES </t>
  </si>
  <si>
    <t>2,2</t>
  </si>
  <si>
    <t>ELECTROBARRA DE 1250AMP COMPLETO CON SOPORTES</t>
  </si>
  <si>
    <t>2,3</t>
  </si>
  <si>
    <t>ELECTROBARRA DE 1600AMP COMPLETO CON SOPORTES</t>
  </si>
  <si>
    <t>2,4</t>
  </si>
  <si>
    <t>ELECTROBARRA DE 2000AMP COMPLETO CON SOPORTES</t>
  </si>
  <si>
    <t>2,5</t>
  </si>
  <si>
    <t xml:space="preserve">ELECTROBARRA DE 2500 AMP COMPLETO CON SOPORTES </t>
  </si>
  <si>
    <t>2,6</t>
  </si>
  <si>
    <t>BLINDOBARRAJE 3200 AMP COMPLETO CON SOPORTES</t>
  </si>
  <si>
    <t>2,7</t>
  </si>
  <si>
    <r>
      <t xml:space="preserve">CAJA DE DERIVACION TIPO PLUG-IN 630A PARA TOTALIZADOR, </t>
    </r>
    <r>
      <rPr>
        <sz val="10"/>
        <color indexed="10"/>
        <rFont val="Arial Narrow"/>
        <family val="2"/>
      </rPr>
      <t>INCLUYE BREAKER TOTALIZADOR</t>
    </r>
  </si>
  <si>
    <t>2,8</t>
  </si>
  <si>
    <r>
      <t xml:space="preserve">CAJA DE DERIVACION TIPO PLUG-IN 250A PARA TOTALIZADOR, </t>
    </r>
    <r>
      <rPr>
        <sz val="10"/>
        <color indexed="10"/>
        <rFont val="Arial Narrow"/>
        <family val="2"/>
      </rPr>
      <t>INCLUYE BREAKER TOTALIZADOR</t>
    </r>
  </si>
  <si>
    <t>2,9</t>
  </si>
  <si>
    <r>
      <t xml:space="preserve">CAJA DE DERIVACION TIPO PLUG-IN 160A PARA TOTALIZADOR, </t>
    </r>
    <r>
      <rPr>
        <sz val="10"/>
        <color indexed="10"/>
        <rFont val="Arial Narrow"/>
        <family val="2"/>
      </rPr>
      <t>INCLUYE BREAKER TOTALIZADOR</t>
    </r>
  </si>
  <si>
    <t>2,10</t>
  </si>
  <si>
    <r>
      <t xml:space="preserve">CAJA DE DERIVACION TIPO PLUG-IN 125A PARA TOTALIZADOR, </t>
    </r>
    <r>
      <rPr>
        <sz val="10"/>
        <color indexed="10"/>
        <rFont val="Arial Narrow"/>
        <family val="2"/>
      </rPr>
      <t>INCLUYE BREAKER TOTALIZADOR</t>
    </r>
  </si>
  <si>
    <t>SUBTOTAL ELECTROBARRAS</t>
  </si>
  <si>
    <t>LUMINARIAS</t>
  </si>
  <si>
    <t>3,1</t>
  </si>
  <si>
    <t>LUMINARIAS HERMETICASS 4X7,4W DIMERIZABLE</t>
  </si>
  <si>
    <t>3,2</t>
  </si>
  <si>
    <t>LUMINARIAS HERMETICASS 4X7,4W SIN DIMERIZAR</t>
  </si>
  <si>
    <t>3,3</t>
  </si>
  <si>
    <t>PANEL LED TIPO OJO DE BUEY AVANTE 12W DIMERIZABLE</t>
  </si>
  <si>
    <t>3,4</t>
  </si>
  <si>
    <t>PANEL LED TIPO OJO DE BUEY AVANTE 12W SIN DIMERIZAR</t>
  </si>
  <si>
    <t>3,5</t>
  </si>
  <si>
    <t>LUMINARIA DE SOBREPONER TRIANGULAR LED 30*2,4 MTS DIMERIZABLE</t>
  </si>
  <si>
    <t>3,6</t>
  </si>
  <si>
    <t>LUMINARIA DE INCRUSTAR ACRILICO 20W SIN DIMERIZAR 1,2m</t>
  </si>
  <si>
    <t>3,7</t>
  </si>
  <si>
    <t>LUMINARIA DE INCRUSTAR ACRILICO 20W SIN DIMERIZAR 2,3m</t>
  </si>
  <si>
    <t>3,8</t>
  </si>
  <si>
    <t>LAMPARA DE EMERGENCIA LED 2X3W</t>
  </si>
  <si>
    <t>3,9</t>
  </si>
  <si>
    <t>SENSOR DE MOVIMIENTO INFRAROJO 360°</t>
  </si>
  <si>
    <t>SUBTOTAL LUMINARIAS</t>
  </si>
  <si>
    <t>SUBESTACIONES  ELECTRICAS</t>
  </si>
  <si>
    <t>4,1</t>
  </si>
  <si>
    <t>CELDA DE PROTECCION 15 KV SF6</t>
  </si>
  <si>
    <t>4.2</t>
  </si>
  <si>
    <t>CELDA REMONTE 15KV SF6</t>
  </si>
  <si>
    <t>4,3</t>
  </si>
  <si>
    <t>TUBERIA IMC 4" (INCLUYE SOPORTES, MARQUILLAS,ACCESORIOS, ETC)</t>
  </si>
  <si>
    <t>4.4</t>
  </si>
  <si>
    <t xml:space="preserve">CELDA DE MEDIDA </t>
  </si>
  <si>
    <t>4.5</t>
  </si>
  <si>
    <t>CELDA TRANSFORMADOR 400 KVA</t>
  </si>
  <si>
    <t>4,6</t>
  </si>
  <si>
    <t>Barras Cu 1591amp, Barraje Secundario Transformador</t>
  </si>
  <si>
    <t>ml</t>
  </si>
  <si>
    <t>4,7</t>
  </si>
  <si>
    <t>CELDA TRANSFORMADOR 800 KVA</t>
  </si>
  <si>
    <t>4,8</t>
  </si>
  <si>
    <t>Barras Cu 2700amp, Barraje Secundario Transformador</t>
  </si>
  <si>
    <t>4,9</t>
  </si>
  <si>
    <t>CAJA DE EMPALME METALICA 80X80X40 CMS PARA CABLE SECO</t>
  </si>
  <si>
    <t>4,10</t>
  </si>
  <si>
    <t>ACOM (3#1/0 XLPE 133%+1#2 AWG) POR TUBERIA EXISTENTE</t>
  </si>
  <si>
    <t>4,11</t>
  </si>
  <si>
    <t>TERMINAL CONTRACTIL EN FRIO PREMOLDEADO TIPO EXTERIOR CABLE 1/0 15 KV</t>
  </si>
  <si>
    <t>JGO</t>
  </si>
  <si>
    <t>4,12</t>
  </si>
  <si>
    <t>TERMINAL CONTRACTIL EN FRIO PREMOLDEADO TIPO INTERIOR CABLE 1/0 15 KV</t>
  </si>
  <si>
    <t>4,13</t>
  </si>
  <si>
    <t>TUBERIA PVC-DB 4" (INCLUYE CANALIZACIONES, PISO DURO)</t>
  </si>
  <si>
    <t>SUBTOTAL SUBESTACIONES  ELECTRICAS</t>
  </si>
  <si>
    <t>CELDAS BAJA TENSION</t>
  </si>
  <si>
    <t>5,1</t>
  </si>
  <si>
    <t>CELDA TRANSFERENCIA AUTOMATICA 1600 AMP 208V AREAS COMUNES</t>
  </si>
  <si>
    <t>5,2</t>
  </si>
  <si>
    <t>CELDA ALIMENTADORES NORMAL/PLANTA 2700AMP 208V SUBESTACION 1</t>
  </si>
  <si>
    <t>5,4</t>
  </si>
  <si>
    <t>BANCO DE CONDENSADORES 110 KVAR CON 6 PASOS AUTOMATICO</t>
  </si>
  <si>
    <t>5,5</t>
  </si>
  <si>
    <t>TABLERO DE MEDIDORES 24 CUENTAS TR1-TM1</t>
  </si>
  <si>
    <t>5,6</t>
  </si>
  <si>
    <t>TABLERO DE MEDIDORES 24 CUENTAS TR1-TM2</t>
  </si>
  <si>
    <t>5,7</t>
  </si>
  <si>
    <t>TABLERO DE MEDIDORES 12 CUENTAS TR1-TM3</t>
  </si>
  <si>
    <t>5,8</t>
  </si>
  <si>
    <t>TABLERO DE MEDIDORES 12 CUENTAS TR1-TM4</t>
  </si>
  <si>
    <t>5,9</t>
  </si>
  <si>
    <t>TABLERO DE MEDIDORES 20 CUENTAS TR1-TM5</t>
  </si>
  <si>
    <t>5,10</t>
  </si>
  <si>
    <t>TABLERO DE MEDIDORES 16 CUENTAS TR1-TM6</t>
  </si>
  <si>
    <t>5,11</t>
  </si>
  <si>
    <t>TABLERO DE MEDIDORES 24 CUENTAS TR2-TM1</t>
  </si>
  <si>
    <t>5,12</t>
  </si>
  <si>
    <t>TABLERO DE MEDIDORES 20 CUENTAS TR2-TM2</t>
  </si>
  <si>
    <t>5,13</t>
  </si>
  <si>
    <t>TABLERO DE MEDIDORES 12 CUENTAS TR2-TM3</t>
  </si>
  <si>
    <t>5,14</t>
  </si>
  <si>
    <t>TABLERO DE MEDIDORES 12 CUENTAS TR2-TM4</t>
  </si>
  <si>
    <t>5,15</t>
  </si>
  <si>
    <t>TABLERO DE MEDIDORES 12 CUENTAS TR2-TM5</t>
  </si>
  <si>
    <t>5,16</t>
  </si>
  <si>
    <t>TABLERO DE MEDIDORES 12 CUENTAS TR2-TM6</t>
  </si>
  <si>
    <t>5,17</t>
  </si>
  <si>
    <t>CELDA TRANSFERENCIA AUTOMATICA 208V ADP1</t>
  </si>
  <si>
    <t>5,18</t>
  </si>
  <si>
    <t>CELDA TRANSFERENCIA AUTOMATICA 208V ADP2</t>
  </si>
  <si>
    <t>5,19</t>
  </si>
  <si>
    <t>CELDA TRANSFERENCIA AUTOMATICA 208V ADP3</t>
  </si>
  <si>
    <t>5,20</t>
  </si>
  <si>
    <t>CELDA TRANSFERENCIA AUTOMATICA 208V AMP1</t>
  </si>
  <si>
    <t>5,21</t>
  </si>
  <si>
    <t>CELDA TRANSFERENCIA AUTOMATICA 208V AMP2</t>
  </si>
  <si>
    <t>5,22</t>
  </si>
  <si>
    <t>CELDA TRANSFERENCIA AUTOMATICA 208V AMP3</t>
  </si>
  <si>
    <t>5,23</t>
  </si>
  <si>
    <t>CELDA TRANSFERENCIA AUTOMATICA 208V AIP1</t>
  </si>
  <si>
    <t>SUBTOTAL CELDAS BAJA TENSION</t>
  </si>
  <si>
    <t>ACOMETIDAS</t>
  </si>
  <si>
    <t>6,1</t>
  </si>
  <si>
    <t>ACOM.E.2F (2#8 + 1#8 + 1#10) TUBO EMT 1" (INCLUYE SOPORTES, ANCLAJES, MARQUILLAS, CONDULETAS, UNIONES, ACCESORIOS ETC)</t>
  </si>
  <si>
    <t>6,2</t>
  </si>
  <si>
    <t>ACOM.E.COBRE 3F (3#8 + 1#8 + 1#10) TUBO EMT 1" (INCLUYE SOPORTES, ANCLAJES, MARQUILLAS, CONDULETAS, UNIONES, ACCESORIOS ETC)</t>
  </si>
  <si>
    <t>6,3</t>
  </si>
  <si>
    <t>ACOM.E.COBRE 3F (3#4 + 1#4 + 1#10) TUBO EMT 1 1/4"  (INCLUYE SOPORTES, ANCLAJES, MARQUILLAS, CONDULETAS, UNIONES, ACCESORIOS ETC)</t>
  </si>
  <si>
    <t>6,4</t>
  </si>
  <si>
    <t>ACOM.E.COBRE 3F (3#4 + 1#6 + 1#10) TUBO EMT 1 1/4"  (INCLUYE SOPORTES, ANCLAJES, MARQUILLAS, CONDULETAS, UNIONES, ACCESORIOS ETC)</t>
  </si>
  <si>
    <t>6,5</t>
  </si>
  <si>
    <t>ACOM.E.COBRE 3F (3#4 + 1#4 +  1#8) TUBO EMT 1 1/4"  (INCLUYE SOPORTES, ANCLAJES, MARQUILLAS, CONDULETAS, UNIONES, ACCESORIOS ETC)</t>
  </si>
  <si>
    <t>6,6</t>
  </si>
  <si>
    <t>ACOM.E.COBRE 2F (2#6 + 1#6 +  1#10) TUBO EMT 1 1/4"  (INCLUYE SOPORTES, ANCLAJES, MARQUILLAS, CONDULETAS, UNIONES, ACCESORIOS ETC)</t>
  </si>
  <si>
    <t>6,7</t>
  </si>
  <si>
    <t>ACOM.E.COBRE 3F (3#6 + 1#6 +  1#8) TUBO EMT 1 1/4"  (INCLUYE SOPORTES, ANCLAJES, MARQUILLAS, CONDULETAS, UNIONES, ACCESORIOS ETC)</t>
  </si>
  <si>
    <t>6,8</t>
  </si>
  <si>
    <t>ACOM.E.COBRE 3F (3#6 + 1#6 +  1#10) TUBO EMT 1 1/4"  (INCLUYE SOPORTES, ANCLAJES, MARQUILLAS, CONDULETAS, UNIONES, ACCESORIOS ETC)</t>
  </si>
  <si>
    <t>6,9</t>
  </si>
  <si>
    <t>ACOM.E.COBRE 3F (3#2 + 1#2 +  1#8) TUBO EMT 1 1/2" (INCLUYE SOPORTES, ANCLAJES, MARQUILLAS, CONDULETAS, UNIONES, ACCESORIOS ETC)</t>
  </si>
  <si>
    <t>6,10</t>
  </si>
  <si>
    <t>ACOM.E.COBRE 3F (3#1/0 + 1#1/0 +  1#8) TUBO EMT 2"  (INCLUYE SOPORTES, ANCLAJES, MARQUILLAS, CONDULETAS, UNIONES, ACCESORIOS ETC)</t>
  </si>
  <si>
    <t>6,11</t>
  </si>
  <si>
    <t>ACOM.E.COBRE 3F (3#400 + 1#2/0 +  1#4) TUBO EMT 4"  (INCLUYE SOPORTES, ANCLAJES, MARQUILLAS, CONDULETAS, UNIONES, ACCESORIOS ETC)</t>
  </si>
  <si>
    <t>6,12</t>
  </si>
  <si>
    <t>ACOM.E.COBRE 3F (3#1/0 + 1#1/0 +  1#6) TUBO IMC 2"  (INCLUYE SOPORTES, ANCLAJES, MARQUILLAS, CONDULETAS, UNIONES, ACCESORIOS ETC)</t>
  </si>
  <si>
    <t>6,13</t>
  </si>
  <si>
    <t>ACOM.E.COBRE 3F (3#3/0 + 1#3/0 +  1#6) TUBO IMC 3"  (INCLUYE SOPORTES, ANCLAJES, MARQUILLAS, CONDULETAS, UNIONES, ACCESORIOS ETC)</t>
  </si>
  <si>
    <t>6,14</t>
  </si>
  <si>
    <t>ACOM.E.COBRE 3F (3#2/0 + 1#2/0 +  1#6) TUBO IMC 3" (INCLUYE SOPORTES, ANCLAJES, MARQUILLAS, CONDULETAS, UNIONES, ACCESORIOS ETC)</t>
  </si>
  <si>
    <t>6,15</t>
  </si>
  <si>
    <t>ACOM.E.COBRE 3F (3#4/0 + 1#4/0 +  1#4) TUBO IMC 3"  (INCLUYE SOPORTES, ANCLAJES, MARQUILLAS, CONDULETAS, UNIONES, ACCESORIOS ETC)</t>
  </si>
  <si>
    <t>6,16</t>
  </si>
  <si>
    <t>ACOM.E.COBRE 3F (3#250 + 1#250 +  1#4) TUBO IMC 3"  (INCLUYE SOPORTES, ANCLAJES, MARQUILLAS, CONDULETAS, UNIONES, ACCESORIOS ETC)</t>
  </si>
  <si>
    <t>6.17</t>
  </si>
  <si>
    <t>ACOM.E.COBRE 3F (3#2/0 + 1#2/0 +  1#8) TUBO EMT 2"  (INCLUYE SOPORTES, ANCLAJES, MARQUILLAS, CONDULETAS, UNIONES, ACCESORIOS ETC)</t>
  </si>
  <si>
    <t>SUBTOTAL ACOMETIDAS</t>
  </si>
  <si>
    <t>TABLEROS Y COFRES</t>
  </si>
  <si>
    <t>7,1</t>
  </si>
  <si>
    <t>TABLERO DE DISTRIBUCION DE 12 CTOS TRIFASICO CON ESPACIO PARA TOTALIZADOR, (INCLUYE TOTALIZADOR, ANCLAJES, SOPORTES, MARQUILLAS, ETC)</t>
  </si>
  <si>
    <t>7,2</t>
  </si>
  <si>
    <t>TABLERO DE DISTRIBUCION DE 12 CTOS BIFASICO (INCLUYE ANCLAJES, SOPORTES, MARQUILLAS, ETC)</t>
  </si>
  <si>
    <t>SUBTOTAL TABLEROS Y COFRES</t>
  </si>
  <si>
    <t>BANDEJAS Y DUCTOS PORTACABLES</t>
  </si>
  <si>
    <t>8,1</t>
  </si>
  <si>
    <t>DUCTO TIPO MALLA DE 20cm (INCLUYE SOPORTE TIPO MENSULA, SIPORTE CULUMPIO, ANCLAJES, MARQUILLAS, CURVAS, TEE, REDUCCIONES, ETC)</t>
  </si>
  <si>
    <t>8,2</t>
  </si>
  <si>
    <t>DUCTO TIPO MALLA DE 30cm (INCLUYE SOPORTE TIPO MENSULA, SIPORTE CULUMPIO, ANCLAJES, MARQUILLAS, CURVAS, TEE, REDUCCIONES, ETC)</t>
  </si>
  <si>
    <t>8,3</t>
  </si>
  <si>
    <t>CABLE DE COBRE DESNUDO # 4 CON CONECTOR BF A DUCTO</t>
  </si>
  <si>
    <t>SUBTOTAL BANDEJAS Y DUCTOS PORTACABLES</t>
  </si>
  <si>
    <t>MALLA DE PUESTA A TIERRA</t>
  </si>
  <si>
    <t>9,1</t>
  </si>
  <si>
    <t>MALLA DE PUESTA  TIERRA ( 6 VARILLA CU-CU 5/8 * 2.4 MTS-CONECTOR-CABLE) 10 X 6 MTS</t>
  </si>
  <si>
    <t>9,2</t>
  </si>
  <si>
    <t>PARRILLA PARA SUBESTACIONES SUPERIORES VER DETALLE</t>
  </si>
  <si>
    <t>9,3</t>
  </si>
  <si>
    <t>BARRA DE EQUIPOTENCIALIZACION (INCLUYE AISLADORES, PLATINA DE COBRE, TERMINALES DE OJO, CINTA, OTROS)</t>
  </si>
  <si>
    <t>9,4</t>
  </si>
  <si>
    <t xml:space="preserve">CABLE DE COBRE DESNUDO 2/0 PARA EQUIPOTENCIALIZAR </t>
  </si>
  <si>
    <t>SUBTOTAL MALLA DE PUESTA A TIERRA</t>
  </si>
  <si>
    <t>APANTALLAMIENTO</t>
  </si>
  <si>
    <t>10,1</t>
  </si>
  <si>
    <t>ALAMBRON ALUMINIO ø8mm</t>
  </si>
  <si>
    <t>10,2</t>
  </si>
  <si>
    <t>PUNTA CAPTORA ACERO GALVANIZADO ø5/8" x 1,5m CON BASE</t>
  </si>
  <si>
    <t>10,3</t>
  </si>
  <si>
    <t>SOPORTE PLASTICO PARA CABLE REF 204004 DEHN O SIMILAR</t>
  </si>
  <si>
    <t>10,4</t>
  </si>
  <si>
    <t>CABLE COBRE # 2/0 DESNUDO ANILLO EQUIPOTENCIAL Y ATERRIZAJE BAJANTES</t>
  </si>
  <si>
    <t>10,5</t>
  </si>
  <si>
    <t>GRAPA PARALELA BIMETALICA 1/0</t>
  </si>
  <si>
    <t>10,6</t>
  </si>
  <si>
    <t>CAJA PLASTICA 6"x6"x4"</t>
  </si>
  <si>
    <t>10,7</t>
  </si>
  <si>
    <t>TUBO METALICO GALV ø1/2" - LONG 3m</t>
  </si>
  <si>
    <t>10,8</t>
  </si>
  <si>
    <t>VARILLA CU - CU 5/8"X 2,4m</t>
  </si>
  <si>
    <t>10,9</t>
  </si>
  <si>
    <t>FUNDA TERMOENCOGIBLE 24KV</t>
  </si>
  <si>
    <t>10,10</t>
  </si>
  <si>
    <t>SOLDADURA EXOTERMICA 115GRS</t>
  </si>
  <si>
    <t>SUBTOTAL APANTALLAMIENTO</t>
  </si>
  <si>
    <t>SALIDAS DE SERVICIOS</t>
  </si>
  <si>
    <t>11,1</t>
  </si>
  <si>
    <t>SALIDA ALUMBRADO (INCLUYE TUBERIA EMT 1/2", CABLE 3X12, CAJA DE ALUMINIO INYECTADO, ANCLAJE, SOPORTES, MARQUILLAS,CINTA, CONECTORES, ETC )</t>
  </si>
  <si>
    <t>11,2</t>
  </si>
  <si>
    <t>SALIDA CONTROL ALUMBRADO (INCLUYE TUBERIA EMT 1/2",CABLE 2X14, ANCLAJE, SOPORTES, MARQUILLAS ETC)</t>
  </si>
  <si>
    <t>11,3</t>
  </si>
  <si>
    <t>SALIDA INTERRUPTOR SENCILLO (INCLUYE TUBERIA EMT 1/2", CABLE 3X12, CAJA DE ALUMINIO INYECTADO, ANCLAJE, SOPORTES, MARQUILLAS,CINTA, CONECTORES, ETC )</t>
  </si>
  <si>
    <t>11,4</t>
  </si>
  <si>
    <t>SALIDA INTERRUPTOR DOBLE (INCLUYE TUBERIA EMT 1/2", CABLE 3X12, CAJA DE ALUMINIO INYECTADO, ANCLAJE, SOPORTES, MARQUILLAS,CINTA, CONECTORES, ETC )</t>
  </si>
  <si>
    <t>11,5</t>
  </si>
  <si>
    <t>SALIDA INTERRUPTOR TRIPLE (INCLUYE TUBERIA EMT 1/2", CABLE 3X12, CAJA DE ALUMINIO INYECTADO, ANCLAJE, SOPORTES, MARQUILLAS,CINTA, CONECTORES, ETC )</t>
  </si>
  <si>
    <t>11,6</t>
  </si>
  <si>
    <t>SAL. TOMA 1F  SERVICIOS (INCLUYE TUBERIA EMT 1/2", CABLE 3X12, CAJA DE ALUMINIO INYECTADO, ANCLAJE, SOPORTES, MARQUILLAS,CINTA, CONECTORES, ETC )</t>
  </si>
  <si>
    <t>11,7</t>
  </si>
  <si>
    <t>SAL. TOMA 2F  SERVICIOS 208V (INCLUYE TUBERIA EMT 1/2", CABLE 3X12, CAJA DE ALUMINIO INYECTADO, ANCLAJE, SOPORTES, MARQUILLAS,CINTA, CONECTORES, ETC )</t>
  </si>
  <si>
    <t>11,8</t>
  </si>
  <si>
    <t>SUBALIMENTADOR 3#12 POR DUCTO EXISTENTE (INCLUYE CINTA, MARCACION ETC)</t>
  </si>
  <si>
    <t>11,9</t>
  </si>
  <si>
    <t>SUBALIMENTADOR  2x14 PARA CONTROL POR DUCTO EXISTENTE (INCLUYE CINTA, MARCACION ETC)</t>
  </si>
  <si>
    <t>11,10</t>
  </si>
  <si>
    <t>SUBALIMENTADOR 3#10 + 1#12  POR DUCTO EXISTENTE (INCLUYE CINTA, MARCACION ETC)</t>
  </si>
  <si>
    <t>11,11</t>
  </si>
  <si>
    <t>SUBALIMENTADOR 3#10   POR DUCTO EXISTENTE (INCLUYE CINTA, MARCACION ETC)</t>
  </si>
  <si>
    <t>11,12</t>
  </si>
  <si>
    <t>TUBERIA EMT 1/2" (INCLUYE SOPORTES, ANCLAJES, MARCACION, ETC)</t>
  </si>
  <si>
    <t>11,13</t>
  </si>
  <si>
    <t>11,14</t>
  </si>
  <si>
    <t>SALIDA ALUMBRADO PARQUEADEROS (INCLUYE TUBERIA EMT 1/2", CABLE 3X12, CAJA DE ALUMINIO INYECTADO, ANCLAJE, SOPORTES, MARQUILLAS,CINTA, CONECTORES, ETC )</t>
  </si>
  <si>
    <t>11,15</t>
  </si>
  <si>
    <t>SALIDA LAMPARA DE EMERGENCIA GENERALES(INCLUYE TUBERIA EMT 1/2", CABLE 3X12, CAJA DE ALUMINIO INYECTADO, ANCLAJE, SOPORTES, MARQUILLAS,CINTA, CONECTORES, ETC )</t>
  </si>
  <si>
    <t>11,16</t>
  </si>
  <si>
    <t>SALIDA SENSOR DE MOVIMIENTO (INCLUYE TUBERIA EMT 1/2", CABLE 3X12, CAJA DE ALUMINIO INYECTADO, ANCLAJE, SOPORTES, MARQUILLAS,CINTA, CONECTORES, ETC )</t>
  </si>
  <si>
    <t>11,17</t>
  </si>
  <si>
    <t>SALIDA TOMA TELEVISIÓN SIN CABLEAR (INCLUYE TUBERIA EMT 3/4", CAJA DE ALUMINIO INYECTADO, ANCLAJE, SOPORTES, MARQUILLAS,CINTA, ETC )</t>
  </si>
  <si>
    <t>11,18</t>
  </si>
  <si>
    <t>SALIDA TOMA WIFI SIN CABLEAR (INCLUYE TUBERIA EMT 3/4", CAJA DE ALUMINIO INYECTADO, ANCLAJE, SOPORTES, MARQUILLAS,CINTA, ETC )</t>
  </si>
  <si>
    <t>SUBTOTAL SALIDAS DE SERVICIOS</t>
  </si>
  <si>
    <t>TRANSFORMADORES</t>
  </si>
  <si>
    <t>12,1</t>
  </si>
  <si>
    <t xml:space="preserve">TRANSFORMADOR SECO EN RESINA CLASE F 400 KVA 13.2 KV/208-120V </t>
  </si>
  <si>
    <t>12,2</t>
  </si>
  <si>
    <t xml:space="preserve">TRANSFORMADOR SECO EN RESINA CLASE F 800 KVA 13,2 KV/208-120V </t>
  </si>
  <si>
    <t>INFRAESTRUCTURA DE COMUNICACIONES</t>
  </si>
  <si>
    <t>13,1</t>
  </si>
  <si>
    <t>CAJA DE COMUNICACIONES 20X20 cm</t>
  </si>
  <si>
    <t>13,2</t>
  </si>
  <si>
    <t>SALIDA VOZ Y DATOS (INCLUYE TUBERIA EMT 3/4, JACK RJ45, FACEPLATE, ANCLAJE, SOPORTE, MARCACION, CAJA ALUMINIO INYECTADO ETC)</t>
  </si>
  <si>
    <t>13,3</t>
  </si>
  <si>
    <t>SALIDA PANICO (SIN CABLEAR) (INCLUYE CAJA DE ALUMINIO INYECTADO, TUBERIA EMT 3/4, SOPORTES, ANCLAJES, MARCACION ETC)</t>
  </si>
  <si>
    <t>13,4</t>
  </si>
  <si>
    <t>TUBERIA EMT 3/4" (INCLUYE MARCACION, SOPORTES, ANCLAJES ETC)</t>
  </si>
  <si>
    <t>13,5</t>
  </si>
  <si>
    <t>CABLE UTP CAT 6A LSZH</t>
  </si>
  <si>
    <t>13,6</t>
  </si>
  <si>
    <t xml:space="preserve">PATCH PANEL 48 PUERTOS CAT 6A </t>
  </si>
  <si>
    <t>13,7</t>
  </si>
  <si>
    <t>UPS BIFASICA 10 KVA 220/120V TRUE ON-LINE CON TRANSFORMADOR DE AISLAMIENTO</t>
  </si>
  <si>
    <t>13,8</t>
  </si>
  <si>
    <t xml:space="preserve">PATCH PANEL 24 PUERTOS CAT 6A </t>
  </si>
  <si>
    <t>13,9</t>
  </si>
  <si>
    <t>PATH CORD 6AX3 PIES AZUL</t>
  </si>
  <si>
    <t>13,10</t>
  </si>
  <si>
    <t>PATH CORD 6AX3 PIES ROJO</t>
  </si>
  <si>
    <t>13,11</t>
  </si>
  <si>
    <t>RACK DE COMUNICACIONES CERRADO INCLUYE ORGANIZADORES VERTICALES LATERALES, MULTITOMA, BANDEJAS TRIANGULARES, KIT DE PUESTA A TIERRA</t>
  </si>
  <si>
    <t>13,12</t>
  </si>
  <si>
    <t>SAL. TOMA 1F  SERVICIOS REGULADO (INCLUYE CAJA ALUMINIO FUNDIDO, TUBERIA EMT 1/2", CABLE 3#12, ANCLAJES, SOPORTES, MARCACION ETC) REGULADO</t>
  </si>
  <si>
    <t>13,13</t>
  </si>
  <si>
    <t>CERTIFICACION PUNTOS LOGICOS</t>
  </si>
  <si>
    <t>13,14</t>
  </si>
  <si>
    <t>TABLERO UPS 10 KVA  SEGÚN DIAGRAMA UNIFILAR</t>
  </si>
  <si>
    <t>13,15</t>
  </si>
  <si>
    <t>TUBERIA PVC-DB 2" (INCLUYE CANALIZACIONES, PISO DURO)</t>
  </si>
  <si>
    <t>INFRAESTRUCTURA DE AUTOMATIZACION</t>
  </si>
  <si>
    <t>14,1</t>
  </si>
  <si>
    <t>TABLERO CONTROL ALUMBRADO KNX 42 CTOS SEGÚN CUADROS DE CARGAS</t>
  </si>
  <si>
    <t>14,2</t>
  </si>
  <si>
    <t>TABLERO CONTROL ALUMBRADO KNX 24 CTOS</t>
  </si>
  <si>
    <t>14,3</t>
  </si>
  <si>
    <t>CABLE CONTDROL DE KNX PARA TABLERO DE ILUMINACION</t>
  </si>
  <si>
    <t>LOCALES COMERCIALES</t>
  </si>
  <si>
    <t>15,1</t>
  </si>
  <si>
    <t>SALIDA ILUMINACIÓN (INCLUYE TUBERIA EMT 1/2", CABLE 3#12, CAJA ALUMINIO INYECTADO, SOPORTES, ANCLAJES, CINTAS ETC)</t>
  </si>
  <si>
    <t>15,2</t>
  </si>
  <si>
    <t>SALIDA TOMACORRIENTE DOBLE (INCLUYE TUBERIA EMT 1/2", CABLE 3#12, CAJA ALUMINIO INYECTADO, SOPORTES, ANCLAJES, CINTAS ETC)</t>
  </si>
  <si>
    <t>15,3</t>
  </si>
  <si>
    <t>SALIDA INTERRUPTOR DOBLE (INCLUYE TUBERIA EMT 1/2", CABLE 3#12, CAJA ALUMINIO INYECTADO, SOPORTES, ANCLAJES, CINTAS ETC)</t>
  </si>
  <si>
    <t>15,4</t>
  </si>
  <si>
    <t>SALIDA INTERRUPTOR SENCILLO (INCLUYE TUBERIA EMT 1/2", CABLE 3#12, CAJA ALUMINIO INYECTADO, SOPORTES, ANCLAJES, CINTAS ETC)</t>
  </si>
  <si>
    <t>15,5</t>
  </si>
  <si>
    <t xml:space="preserve">BREAKER 1X20A ENCHUFABLE </t>
  </si>
  <si>
    <t>15,6</t>
  </si>
  <si>
    <t>CERTIFICADO RETIE</t>
  </si>
  <si>
    <t>SUBTOTAL LOCALES</t>
  </si>
  <si>
    <t xml:space="preserve">CERTIFICADO RETIE </t>
  </si>
  <si>
    <t>16,1</t>
  </si>
  <si>
    <t>DISTRIBICION</t>
  </si>
  <si>
    <t>16,2</t>
  </si>
  <si>
    <t>AREAS COMUNES</t>
  </si>
  <si>
    <t>16,3</t>
  </si>
  <si>
    <t>USO FINAL</t>
  </si>
  <si>
    <t>16,4</t>
  </si>
  <si>
    <t>TRANSFORMACION</t>
  </si>
  <si>
    <t>16,5</t>
  </si>
  <si>
    <t>LEGALIZACION ANTE OPERADOR DE RED</t>
  </si>
  <si>
    <t>16,6</t>
  </si>
  <si>
    <t>INTERVENTORIA EPM</t>
  </si>
  <si>
    <t>COSTOS INDIRECTOS</t>
  </si>
  <si>
    <t>TOTAL COSTOS DIRECTOS</t>
  </si>
  <si>
    <t>ADMINISTRACION</t>
  </si>
  <si>
    <t>IMPREVISTOS</t>
  </si>
  <si>
    <t>UTILIDAD</t>
  </si>
  <si>
    <t>TOTAL AIU</t>
  </si>
  <si>
    <t>IVA SOBRE LA UTILIDAD</t>
  </si>
  <si>
    <t>VALOR TOTAL PRESUPUESTO</t>
  </si>
  <si>
    <t>VALOR  TOTAL PRESUPUESTO:</t>
  </si>
  <si>
    <t>PRESUPUESTO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</si>
</sst>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 #,##0.00_);_(&quot;$&quot;\ * \(#,##0.00\);_(&quot;$&quot;\ * &quot;-&quot;??_);_(@_)"/>
    <numFmt numFmtId="43" formatCode="_(* #,##0.00_);_(* \(#,##0.00\);_(* &quot;-&quot;??_);_(@_)"/>
    <numFmt numFmtId="164" formatCode="_(&quot;$&quot;\ * #,##0_);_(&quot;$&quot;\ * \(#,##0\);_(&quot;$&quot;\ * &quot;-&quot;??_);_(@_)"/>
    <numFmt numFmtId="165" formatCode="_-* #,##0.00\ &quot;€&quot;_-;\-* #,##0.00\ &quot;€&quot;_-;_-* &quot;-&quot;??\ &quot;€&quot;_-;_-@_-"/>
    <numFmt numFmtId="166" formatCode="_ * #,##0_ ;_ * \-#,##0_ ;_ * &quot;-&quot;??_ ;_ @_ "/>
    <numFmt numFmtId="167" formatCode="0.0%"/>
    <numFmt numFmtId="168" formatCode="_([$$-240A]\ * #,##0.00_);_([$$-240A]\ * \(#,##0.00\);_([$$-240A]\ * &quot;-&quot;??_);_(@_)"/>
  </numFmts>
  <fonts count="19"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name val="Arial"/>
      <family val="2"/>
    </font>
    <font>
      <b/>
      <sz val="10"/>
      <name val="Arial"/>
      <family val="2"/>
    </font>
    <font>
      <sz val="10"/>
      <name val="Arial"/>
      <family val="2"/>
    </font>
    <font>
      <sz val="10"/>
      <name val="Arial Narrow"/>
      <family val="2"/>
    </font>
    <font>
      <sz val="10"/>
      <color rgb="FFFF0000"/>
      <name val="Arial"/>
      <family val="2"/>
    </font>
    <font>
      <sz val="10"/>
      <color indexed="10"/>
      <name val="Arial Narrow"/>
      <family val="2"/>
    </font>
    <font>
      <b/>
      <sz val="10"/>
      <color rgb="FFFF0000"/>
      <name val="Arial Narrow"/>
      <family val="2"/>
    </font>
    <font>
      <b/>
      <sz val="10"/>
      <color rgb="FFFF0000"/>
      <name val="Arial"/>
      <family val="2"/>
    </font>
    <font>
      <sz val="10"/>
      <color rgb="FFFF0000"/>
      <name val="Arial Narrow"/>
      <family val="2"/>
    </font>
    <font>
      <sz val="10"/>
      <color theme="1"/>
      <name val="Arial Narrow"/>
      <family val="2"/>
    </font>
    <font>
      <sz val="10"/>
      <color theme="1"/>
      <name val="Arial"/>
      <family val="2"/>
    </font>
    <font>
      <sz val="11"/>
      <name val="Arial"/>
      <family val="2"/>
    </font>
    <font>
      <u/>
      <sz val="10"/>
      <color indexed="12"/>
      <name val="Arial"/>
      <family val="2"/>
    </font>
    <font>
      <u/>
      <sz val="10"/>
      <name val="Arial"/>
      <family val="2"/>
    </font>
    <font>
      <b/>
      <sz val="12"/>
      <name val="Arial"/>
      <family val="2"/>
    </font>
  </fonts>
  <fills count="8">
    <fill>
      <patternFill patternType="none"/>
    </fill>
    <fill>
      <patternFill patternType="gray125"/>
    </fill>
    <fill>
      <patternFill patternType="solid">
        <fgColor rgb="FFDEDEDE"/>
        <bgColor indexed="64"/>
      </patternFill>
    </fill>
    <fill>
      <gradientFill degree="270">
        <stop position="0">
          <color theme="0"/>
        </stop>
        <stop position="1">
          <color rgb="FFCCFFCC"/>
        </stop>
      </gradientFill>
    </fill>
    <fill>
      <patternFill patternType="solid">
        <fgColor theme="0"/>
        <bgColor indexed="64"/>
      </patternFill>
    </fill>
    <fill>
      <patternFill patternType="solid">
        <fgColor rgb="FF92D050"/>
        <bgColor indexed="64"/>
      </patternFill>
    </fill>
    <fill>
      <patternFill patternType="solid">
        <fgColor rgb="FFFFFF00"/>
        <bgColor indexed="64"/>
      </patternFill>
    </fill>
    <fill>
      <gradientFill degree="270">
        <stop position="0">
          <color theme="0"/>
        </stop>
        <stop position="1">
          <color rgb="FFC1FFC1"/>
        </stop>
      </gradientFill>
    </fill>
  </fills>
  <borders count="3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thin">
        <color indexed="64"/>
      </top>
      <bottom style="medium">
        <color indexed="64"/>
      </bottom>
      <diagonal/>
    </border>
    <border>
      <left style="medium">
        <color indexed="64"/>
      </left>
      <right style="hair">
        <color indexed="64"/>
      </right>
      <top style="hair">
        <color indexed="64"/>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indexed="64"/>
      </bottom>
      <diagonal/>
    </border>
    <border>
      <left style="hair">
        <color indexed="64"/>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9"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0" fontId="16" fillId="0" borderId="0" applyNumberFormat="0" applyFill="0" applyBorder="0" applyAlignment="0" applyProtection="0">
      <alignment vertical="top"/>
      <protection locked="0"/>
    </xf>
  </cellStyleXfs>
  <cellXfs count="200">
    <xf numFmtId="0" fontId="0" fillId="0" borderId="0" xfId="0"/>
    <xf numFmtId="0" fontId="3" fillId="0" borderId="0" xfId="0" applyFont="1" applyAlignment="1">
      <alignment vertical="center"/>
    </xf>
    <xf numFmtId="0" fontId="3" fillId="0" borderId="0" xfId="0" applyFont="1" applyAlignment="1">
      <alignment vertical="center" wrapText="1"/>
    </xf>
    <xf numFmtId="164" fontId="3" fillId="0" borderId="0" xfId="0" applyNumberFormat="1" applyFont="1" applyAlignment="1">
      <alignment vertical="center"/>
    </xf>
    <xf numFmtId="9" fontId="3" fillId="0" borderId="0" xfId="1" applyFont="1" applyAlignment="1">
      <alignment horizontal="center" vertical="center"/>
    </xf>
    <xf numFmtId="3" fontId="3" fillId="0" borderId="0" xfId="1" applyNumberFormat="1" applyFont="1" applyAlignment="1">
      <alignment horizontal="center" vertical="center"/>
    </xf>
    <xf numFmtId="3" fontId="4" fillId="2" borderId="0" xfId="1" applyNumberFormat="1" applyFont="1" applyFill="1" applyBorder="1" applyAlignment="1" applyProtection="1">
      <alignment horizontal="center" vertical="center"/>
      <protection hidden="1"/>
    </xf>
    <xf numFmtId="0" fontId="3" fillId="0" borderId="0" xfId="0" applyFont="1" applyAlignment="1">
      <alignment horizontal="center" vertical="center"/>
    </xf>
    <xf numFmtId="0" fontId="5" fillId="3" borderId="1" xfId="0" applyFont="1" applyFill="1" applyBorder="1" applyAlignment="1" applyProtection="1">
      <alignment horizontal="center" vertical="center"/>
      <protection hidden="1"/>
    </xf>
    <xf numFmtId="0" fontId="5" fillId="3" borderId="2" xfId="0" applyFont="1" applyFill="1" applyBorder="1" applyAlignment="1" applyProtection="1">
      <alignment horizontal="center" vertical="center" wrapText="1"/>
      <protection hidden="1"/>
    </xf>
    <xf numFmtId="0" fontId="5" fillId="3" borderId="2" xfId="0" applyFont="1" applyFill="1" applyBorder="1" applyAlignment="1" applyProtection="1">
      <alignment horizontal="center" vertical="center"/>
      <protection hidden="1"/>
    </xf>
    <xf numFmtId="164" fontId="5" fillId="3" borderId="2" xfId="0" applyNumberFormat="1" applyFont="1" applyFill="1" applyBorder="1" applyAlignment="1" applyProtection="1">
      <alignment horizontal="center" vertical="center"/>
      <protection hidden="1"/>
    </xf>
    <xf numFmtId="164" fontId="5" fillId="3" borderId="3" xfId="2" applyNumberFormat="1" applyFont="1" applyFill="1" applyBorder="1" applyAlignment="1" applyProtection="1">
      <alignment horizontal="center" vertical="center" wrapText="1"/>
      <protection hidden="1"/>
    </xf>
    <xf numFmtId="9" fontId="5" fillId="3" borderId="2" xfId="1" applyFont="1" applyFill="1" applyBorder="1" applyAlignment="1" applyProtection="1">
      <alignment horizontal="center" vertical="center" wrapText="1"/>
      <protection hidden="1"/>
    </xf>
    <xf numFmtId="17" fontId="3" fillId="0" borderId="2" xfId="0" applyNumberFormat="1" applyFont="1" applyBorder="1" applyAlignment="1" applyProtection="1">
      <alignment horizontal="center" vertical="center"/>
      <protection locked="0"/>
    </xf>
    <xf numFmtId="0" fontId="3" fillId="0" borderId="0" xfId="0" applyFont="1" applyAlignment="1" applyProtection="1">
      <alignment vertical="center"/>
      <protection locked="0"/>
    </xf>
    <xf numFmtId="0" fontId="5" fillId="3" borderId="4" xfId="0" applyFont="1" applyFill="1" applyBorder="1" applyAlignment="1" applyProtection="1">
      <alignment horizontal="center" vertical="center"/>
      <protection hidden="1"/>
    </xf>
    <xf numFmtId="0" fontId="5" fillId="3" borderId="4" xfId="0" applyFont="1" applyFill="1" applyBorder="1" applyAlignment="1" applyProtection="1">
      <alignment horizontal="center" vertical="center" wrapText="1"/>
      <protection hidden="1"/>
    </xf>
    <xf numFmtId="164" fontId="5" fillId="3" borderId="4" xfId="0" applyNumberFormat="1" applyFont="1" applyFill="1" applyBorder="1" applyAlignment="1" applyProtection="1">
      <alignment horizontal="center" vertical="center"/>
      <protection hidden="1"/>
    </xf>
    <xf numFmtId="164" fontId="5" fillId="3" borderId="4" xfId="2" applyNumberFormat="1" applyFont="1" applyFill="1" applyBorder="1" applyAlignment="1" applyProtection="1">
      <alignment horizontal="center" vertical="center" wrapText="1"/>
      <protection hidden="1"/>
    </xf>
    <xf numFmtId="3" fontId="5" fillId="3" borderId="2" xfId="1" applyNumberFormat="1" applyFont="1" applyFill="1" applyBorder="1" applyAlignment="1" applyProtection="1">
      <alignment horizontal="center" vertical="center" wrapText="1"/>
      <protection hidden="1"/>
    </xf>
    <xf numFmtId="0" fontId="3" fillId="0" borderId="2"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4" fillId="2" borderId="5" xfId="0" applyFont="1" applyFill="1" applyBorder="1" applyAlignment="1" applyProtection="1">
      <alignment horizontal="center" vertical="center" wrapText="1"/>
      <protection locked="0" hidden="1"/>
    </xf>
    <xf numFmtId="0" fontId="4" fillId="2" borderId="5" xfId="0" applyFont="1" applyFill="1" applyBorder="1" applyAlignment="1" applyProtection="1">
      <alignment vertical="center" wrapText="1"/>
      <protection locked="0"/>
    </xf>
    <xf numFmtId="0" fontId="5" fillId="2" borderId="5" xfId="0" applyFont="1" applyFill="1" applyBorder="1" applyAlignment="1" applyProtection="1">
      <alignment vertical="center" wrapText="1"/>
      <protection hidden="1"/>
    </xf>
    <xf numFmtId="164" fontId="5" fillId="2" borderId="5" xfId="0" applyNumberFormat="1" applyFont="1" applyFill="1" applyBorder="1" applyAlignment="1" applyProtection="1">
      <alignment vertical="center" wrapText="1"/>
      <protection hidden="1"/>
    </xf>
    <xf numFmtId="164" fontId="4" fillId="2" borderId="5" xfId="2" applyNumberFormat="1" applyFont="1" applyFill="1" applyBorder="1" applyAlignment="1" applyProtection="1">
      <alignment horizontal="right" vertical="center" wrapText="1"/>
      <protection hidden="1"/>
    </xf>
    <xf numFmtId="9" fontId="4" fillId="2" borderId="2" xfId="1" applyFont="1" applyFill="1" applyBorder="1" applyAlignment="1" applyProtection="1">
      <alignment horizontal="center" vertical="center" wrapText="1"/>
      <protection hidden="1"/>
    </xf>
    <xf numFmtId="3" fontId="4" fillId="2" borderId="2" xfId="1" applyNumberFormat="1" applyFont="1" applyFill="1" applyBorder="1" applyAlignment="1" applyProtection="1">
      <alignment horizontal="center" vertical="center" wrapText="1"/>
      <protection hidden="1"/>
    </xf>
    <xf numFmtId="0" fontId="3" fillId="0" borderId="2" xfId="0" applyFont="1" applyBorder="1" applyAlignment="1" applyProtection="1">
      <alignment vertical="center"/>
      <protection locked="0"/>
    </xf>
    <xf numFmtId="49" fontId="6" fillId="0" borderId="6" xfId="0" applyNumberFormat="1" applyFont="1" applyFill="1" applyBorder="1" applyAlignment="1" applyProtection="1">
      <alignment horizontal="center" vertical="center"/>
      <protection locked="0"/>
    </xf>
    <xf numFmtId="0" fontId="7" fillId="4" borderId="7" xfId="0" applyFont="1" applyFill="1" applyBorder="1" applyAlignment="1" applyProtection="1">
      <alignment vertical="center" wrapText="1"/>
      <protection hidden="1"/>
    </xf>
    <xf numFmtId="0" fontId="6" fillId="0" borderId="7" xfId="0" applyFont="1" applyFill="1" applyBorder="1" applyAlignment="1" applyProtection="1">
      <alignment horizontal="center" vertical="center"/>
      <protection hidden="1"/>
    </xf>
    <xf numFmtId="0" fontId="6" fillId="5" borderId="7" xfId="0" applyFont="1" applyFill="1" applyBorder="1" applyAlignment="1" applyProtection="1">
      <alignment horizontal="center" vertical="center"/>
      <protection locked="0"/>
    </xf>
    <xf numFmtId="164" fontId="6" fillId="0" borderId="7" xfId="3" applyNumberFormat="1" applyFont="1" applyFill="1" applyBorder="1" applyAlignment="1" applyProtection="1">
      <alignment horizontal="right" vertical="center"/>
      <protection hidden="1"/>
    </xf>
    <xf numFmtId="164" fontId="6" fillId="0" borderId="8" xfId="3" applyNumberFormat="1" applyFont="1" applyFill="1" applyBorder="1" applyAlignment="1" applyProtection="1">
      <alignment horizontal="right" vertical="center"/>
      <protection hidden="1"/>
    </xf>
    <xf numFmtId="10" fontId="6" fillId="0" borderId="2" xfId="1" applyNumberFormat="1" applyFont="1" applyFill="1" applyBorder="1" applyAlignment="1" applyProtection="1">
      <alignment horizontal="center" vertical="center"/>
      <protection hidden="1"/>
    </xf>
    <xf numFmtId="164" fontId="6" fillId="0" borderId="2" xfId="1" applyNumberFormat="1" applyFont="1" applyFill="1" applyBorder="1" applyAlignment="1" applyProtection="1">
      <alignment horizontal="center" vertical="center"/>
      <protection hidden="1"/>
    </xf>
    <xf numFmtId="3" fontId="6" fillId="0" borderId="2" xfId="1" applyNumberFormat="1" applyFont="1" applyFill="1" applyBorder="1" applyAlignment="1" applyProtection="1">
      <alignment horizontal="center" vertical="center"/>
      <protection hidden="1"/>
    </xf>
    <xf numFmtId="164" fontId="3" fillId="0" borderId="2" xfId="0" applyNumberFormat="1" applyFont="1" applyBorder="1" applyAlignment="1" applyProtection="1">
      <alignment vertical="center"/>
      <protection locked="0"/>
    </xf>
    <xf numFmtId="0" fontId="7" fillId="0" borderId="7" xfId="0" applyFont="1" applyFill="1" applyBorder="1" applyAlignment="1" applyProtection="1">
      <alignment vertical="center" wrapText="1"/>
      <protection hidden="1"/>
    </xf>
    <xf numFmtId="0" fontId="8" fillId="5" borderId="7" xfId="0" applyFont="1" applyFill="1" applyBorder="1" applyAlignment="1" applyProtection="1">
      <alignment horizontal="center" vertical="center"/>
      <protection locked="0"/>
    </xf>
    <xf numFmtId="0" fontId="6" fillId="2" borderId="9" xfId="0" applyFont="1" applyFill="1" applyBorder="1" applyAlignment="1" applyProtection="1">
      <alignment horizontal="center" vertical="center"/>
      <protection locked="0" hidden="1"/>
    </xf>
    <xf numFmtId="166" fontId="4" fillId="2" borderId="9" xfId="2" applyNumberFormat="1" applyFont="1" applyFill="1" applyBorder="1" applyAlignment="1" applyProtection="1">
      <alignment horizontal="right" vertical="center" wrapText="1"/>
      <protection hidden="1"/>
    </xf>
    <xf numFmtId="0" fontId="3" fillId="2" borderId="9" xfId="0" applyFont="1" applyFill="1" applyBorder="1" applyAlignment="1" applyProtection="1">
      <alignment horizontal="center" vertical="center"/>
      <protection hidden="1"/>
    </xf>
    <xf numFmtId="0" fontId="3" fillId="2" borderId="9" xfId="0" applyFont="1" applyFill="1" applyBorder="1" applyAlignment="1" applyProtection="1">
      <alignment horizontal="right" vertical="center"/>
      <protection locked="0" hidden="1"/>
    </xf>
    <xf numFmtId="164" fontId="3" fillId="2" borderId="9" xfId="3" applyNumberFormat="1" applyFont="1" applyFill="1" applyBorder="1" applyAlignment="1" applyProtection="1">
      <alignment horizontal="right" vertical="center"/>
      <protection locked="0" hidden="1"/>
    </xf>
    <xf numFmtId="164" fontId="4" fillId="2" borderId="9" xfId="3" applyNumberFormat="1" applyFont="1" applyFill="1" applyBorder="1" applyAlignment="1" applyProtection="1">
      <alignment horizontal="right" vertical="center"/>
      <protection hidden="1"/>
    </xf>
    <xf numFmtId="9" fontId="4" fillId="2" borderId="2" xfId="1" applyFont="1" applyFill="1" applyBorder="1" applyAlignment="1" applyProtection="1">
      <alignment horizontal="center" vertical="center"/>
      <protection hidden="1"/>
    </xf>
    <xf numFmtId="3" fontId="4" fillId="2" borderId="2" xfId="1" applyNumberFormat="1" applyFont="1" applyFill="1" applyBorder="1" applyAlignment="1" applyProtection="1">
      <alignment horizontal="center" vertical="center"/>
      <protection hidden="1"/>
    </xf>
    <xf numFmtId="0" fontId="2" fillId="0" borderId="0" xfId="0" applyFont="1" applyFill="1" applyAlignment="1" applyProtection="1">
      <alignment vertical="center"/>
      <protection locked="0"/>
    </xf>
    <xf numFmtId="0" fontId="2" fillId="0" borderId="0" xfId="0" applyFont="1" applyFill="1" applyAlignment="1" applyProtection="1">
      <alignment vertical="center" wrapText="1"/>
      <protection locked="0"/>
    </xf>
    <xf numFmtId="164" fontId="2" fillId="0" borderId="0" xfId="0" applyNumberFormat="1" applyFont="1" applyFill="1" applyAlignment="1" applyProtection="1">
      <alignment vertical="center"/>
      <protection locked="0"/>
    </xf>
    <xf numFmtId="9" fontId="2" fillId="0" borderId="2" xfId="1" applyFont="1" applyFill="1" applyBorder="1" applyAlignment="1" applyProtection="1">
      <alignment horizontal="center" vertical="center"/>
      <protection locked="0"/>
    </xf>
    <xf numFmtId="3" fontId="2" fillId="0" borderId="2" xfId="1" applyNumberFormat="1" applyFont="1" applyFill="1" applyBorder="1" applyAlignment="1" applyProtection="1">
      <alignment horizontal="center" vertical="center"/>
      <protection locked="0"/>
    </xf>
    <xf numFmtId="164" fontId="4" fillId="2" borderId="5" xfId="0" applyNumberFormat="1" applyFont="1" applyFill="1" applyBorder="1" applyAlignment="1" applyProtection="1">
      <alignment horizontal="right" vertical="center" wrapText="1"/>
      <protection hidden="1"/>
    </xf>
    <xf numFmtId="0" fontId="5" fillId="2" borderId="5" xfId="0" applyFont="1" applyFill="1" applyBorder="1" applyAlignment="1" applyProtection="1">
      <alignment vertical="center" wrapText="1"/>
      <protection locked="0"/>
    </xf>
    <xf numFmtId="164" fontId="6" fillId="0" borderId="8" xfId="2" applyNumberFormat="1" applyFont="1" applyFill="1" applyBorder="1" applyAlignment="1" applyProtection="1">
      <alignment horizontal="right" vertical="center"/>
      <protection hidden="1"/>
    </xf>
    <xf numFmtId="164" fontId="3" fillId="2" borderId="9" xfId="0" applyNumberFormat="1" applyFont="1" applyFill="1" applyBorder="1" applyAlignment="1" applyProtection="1">
      <alignment horizontal="right" vertical="center"/>
      <protection locked="0" hidden="1"/>
    </xf>
    <xf numFmtId="164" fontId="4" fillId="2" borderId="9" xfId="2" applyNumberFormat="1" applyFont="1" applyFill="1" applyBorder="1" applyAlignment="1" applyProtection="1">
      <alignment horizontal="right" vertical="center"/>
      <protection hidden="1"/>
    </xf>
    <xf numFmtId="0" fontId="7" fillId="0" borderId="7" xfId="0" applyFont="1" applyBorder="1" applyAlignment="1" applyProtection="1">
      <alignment vertical="center" wrapText="1"/>
      <protection hidden="1"/>
    </xf>
    <xf numFmtId="49" fontId="6" fillId="6" borderId="6" xfId="0" applyNumberFormat="1" applyFont="1" applyFill="1" applyBorder="1" applyAlignment="1" applyProtection="1">
      <alignment horizontal="center" vertical="center"/>
      <protection locked="0"/>
    </xf>
    <xf numFmtId="49" fontId="6" fillId="6" borderId="10" xfId="0" applyNumberFormat="1" applyFont="1" applyFill="1" applyBorder="1" applyAlignment="1" applyProtection="1">
      <alignment horizontal="center" vertical="center"/>
      <protection locked="0"/>
    </xf>
    <xf numFmtId="0" fontId="6" fillId="0" borderId="7" xfId="0" applyFont="1" applyBorder="1" applyAlignment="1" applyProtection="1">
      <alignment horizontal="center" vertical="center"/>
      <protection hidden="1"/>
    </xf>
    <xf numFmtId="49" fontId="8" fillId="6" borderId="6" xfId="0" applyNumberFormat="1" applyFont="1" applyFill="1" applyBorder="1" applyAlignment="1" applyProtection="1">
      <alignment horizontal="center" vertical="center"/>
      <protection locked="0"/>
    </xf>
    <xf numFmtId="0" fontId="10" fillId="0" borderId="7" xfId="0" applyFont="1" applyFill="1" applyBorder="1" applyAlignment="1" applyProtection="1">
      <alignment vertical="center" wrapText="1"/>
      <protection hidden="1"/>
    </xf>
    <xf numFmtId="0" fontId="11" fillId="0" borderId="7" xfId="0" applyFont="1" applyFill="1" applyBorder="1" applyAlignment="1" applyProtection="1">
      <alignment horizontal="center" vertical="center"/>
      <protection hidden="1"/>
    </xf>
    <xf numFmtId="0" fontId="11" fillId="5" borderId="7" xfId="0" applyFont="1" applyFill="1" applyBorder="1" applyAlignment="1" applyProtection="1">
      <alignment horizontal="center" vertical="center"/>
      <protection locked="0"/>
    </xf>
    <xf numFmtId="164" fontId="8" fillId="0" borderId="7" xfId="3" applyNumberFormat="1" applyFont="1" applyFill="1" applyBorder="1" applyAlignment="1" applyProtection="1">
      <alignment horizontal="right" vertical="center"/>
      <protection hidden="1"/>
    </xf>
    <xf numFmtId="164" fontId="8" fillId="0" borderId="8" xfId="2" applyNumberFormat="1" applyFont="1" applyFill="1" applyBorder="1" applyAlignment="1" applyProtection="1">
      <alignment horizontal="right" vertical="center"/>
      <protection hidden="1"/>
    </xf>
    <xf numFmtId="3" fontId="8" fillId="0" borderId="2" xfId="1" applyNumberFormat="1" applyFont="1" applyFill="1" applyBorder="1" applyAlignment="1" applyProtection="1">
      <alignment horizontal="center" vertical="center"/>
      <protection hidden="1"/>
    </xf>
    <xf numFmtId="0" fontId="12" fillId="0" borderId="7" xfId="0" applyFont="1" applyFill="1" applyBorder="1" applyAlignment="1" applyProtection="1">
      <alignment vertical="center" wrapText="1"/>
      <protection hidden="1"/>
    </xf>
    <xf numFmtId="0" fontId="8" fillId="0" borderId="7" xfId="0" applyFont="1" applyFill="1" applyBorder="1" applyAlignment="1" applyProtection="1">
      <alignment horizontal="center" vertical="center"/>
      <protection hidden="1"/>
    </xf>
    <xf numFmtId="164" fontId="8" fillId="0" borderId="7" xfId="2" applyNumberFormat="1" applyFont="1" applyFill="1" applyBorder="1" applyAlignment="1" applyProtection="1">
      <alignment horizontal="right" vertical="center"/>
      <protection hidden="1"/>
    </xf>
    <xf numFmtId="0" fontId="4" fillId="2" borderId="11" xfId="0" applyFont="1" applyFill="1" applyBorder="1" applyAlignment="1" applyProtection="1">
      <alignment horizontal="center" vertical="center" wrapText="1"/>
      <protection locked="0" hidden="1"/>
    </xf>
    <xf numFmtId="0" fontId="4" fillId="2" borderId="12" xfId="0" applyFont="1" applyFill="1" applyBorder="1" applyAlignment="1" applyProtection="1">
      <alignment vertical="center" wrapText="1"/>
      <protection locked="0"/>
    </xf>
    <xf numFmtId="0" fontId="5" fillId="2" borderId="12" xfId="0" applyFont="1" applyFill="1" applyBorder="1" applyAlignment="1" applyProtection="1">
      <alignment vertical="center" wrapText="1"/>
      <protection hidden="1"/>
    </xf>
    <xf numFmtId="9" fontId="5" fillId="2" borderId="2" xfId="1" applyFont="1" applyFill="1" applyBorder="1" applyAlignment="1" applyProtection="1">
      <alignment horizontal="center" vertical="center" wrapText="1"/>
      <protection hidden="1"/>
    </xf>
    <xf numFmtId="3" fontId="5" fillId="2" borderId="2" xfId="1" applyNumberFormat="1" applyFont="1" applyFill="1" applyBorder="1" applyAlignment="1" applyProtection="1">
      <alignment horizontal="center" vertical="center" wrapText="1"/>
      <protection hidden="1"/>
    </xf>
    <xf numFmtId="49" fontId="6" fillId="0" borderId="13" xfId="0" applyNumberFormat="1" applyFont="1" applyBorder="1" applyAlignment="1" applyProtection="1">
      <alignment horizontal="center" vertical="center"/>
      <protection locked="0"/>
    </xf>
    <xf numFmtId="0" fontId="7" fillId="0" borderId="14" xfId="0" applyFont="1" applyFill="1" applyBorder="1" applyAlignment="1" applyProtection="1">
      <alignment vertical="center" wrapText="1"/>
      <protection hidden="1"/>
    </xf>
    <xf numFmtId="0" fontId="6" fillId="0" borderId="14" xfId="0" applyFont="1" applyFill="1" applyBorder="1" applyAlignment="1" applyProtection="1">
      <alignment horizontal="center" vertical="center"/>
      <protection hidden="1"/>
    </xf>
    <xf numFmtId="0" fontId="6" fillId="5" borderId="14" xfId="0" applyFont="1" applyFill="1" applyBorder="1" applyAlignment="1" applyProtection="1">
      <alignment horizontal="center" vertical="center"/>
      <protection locked="0"/>
    </xf>
    <xf numFmtId="164" fontId="3" fillId="0" borderId="0" xfId="0" applyNumberFormat="1" applyFont="1" applyFill="1" applyAlignment="1" applyProtection="1">
      <alignment vertical="center"/>
      <protection locked="0"/>
    </xf>
    <xf numFmtId="164" fontId="6" fillId="0" borderId="15" xfId="2" applyNumberFormat="1" applyFont="1" applyFill="1" applyBorder="1" applyAlignment="1" applyProtection="1">
      <alignment horizontal="right" vertical="center"/>
      <protection hidden="1"/>
    </xf>
    <xf numFmtId="49" fontId="8" fillId="0" borderId="6" xfId="0" applyNumberFormat="1" applyFont="1" applyBorder="1" applyAlignment="1" applyProtection="1">
      <alignment horizontal="center" vertical="center"/>
      <protection locked="0"/>
    </xf>
    <xf numFmtId="49" fontId="6" fillId="0" borderId="6" xfId="0" applyNumberFormat="1" applyFont="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164" fontId="6" fillId="0" borderId="8" xfId="2" applyNumberFormat="1" applyFont="1" applyBorder="1" applyAlignment="1" applyProtection="1">
      <alignment horizontal="right" vertical="center"/>
      <protection hidden="1"/>
    </xf>
    <xf numFmtId="3" fontId="6" fillId="0" borderId="2" xfId="1" applyNumberFormat="1" applyFont="1" applyBorder="1" applyAlignment="1" applyProtection="1">
      <alignment horizontal="center" vertical="center"/>
      <protection hidden="1"/>
    </xf>
    <xf numFmtId="9" fontId="6" fillId="0" borderId="2" xfId="1" applyFont="1" applyBorder="1" applyAlignment="1" applyProtection="1">
      <alignment horizontal="center" vertical="center"/>
      <protection hidden="1"/>
    </xf>
    <xf numFmtId="0" fontId="13" fillId="0" borderId="7" xfId="0" applyFont="1" applyFill="1" applyBorder="1" applyAlignment="1">
      <alignment vertical="center" wrapText="1"/>
    </xf>
    <xf numFmtId="0" fontId="13" fillId="0" borderId="7" xfId="0" applyFont="1" applyFill="1" applyBorder="1" applyAlignment="1">
      <alignment horizontal="left" vertical="center" wrapText="1"/>
    </xf>
    <xf numFmtId="0" fontId="13" fillId="0" borderId="7" xfId="0" applyFont="1" applyFill="1" applyBorder="1" applyAlignment="1" applyProtection="1">
      <alignment vertical="center" wrapText="1"/>
      <protection hidden="1"/>
    </xf>
    <xf numFmtId="0" fontId="14" fillId="5" borderId="7" xfId="0" applyFont="1" applyFill="1" applyBorder="1" applyAlignment="1" applyProtection="1">
      <alignment horizontal="center" vertical="center"/>
      <protection locked="0"/>
    </xf>
    <xf numFmtId="0" fontId="12" fillId="0" borderId="7" xfId="0" applyFont="1" applyBorder="1" applyAlignment="1" applyProtection="1">
      <alignment vertical="center" wrapText="1"/>
      <protection hidden="1"/>
    </xf>
    <xf numFmtId="0" fontId="8" fillId="0" borderId="7" xfId="0" applyFont="1" applyBorder="1" applyAlignment="1" applyProtection="1">
      <alignment horizontal="center" vertical="center"/>
      <protection hidden="1"/>
    </xf>
    <xf numFmtId="164" fontId="8" fillId="0" borderId="8" xfId="2" applyNumberFormat="1" applyFont="1" applyBorder="1" applyAlignment="1" applyProtection="1">
      <alignment horizontal="right" vertical="center"/>
      <protection hidden="1"/>
    </xf>
    <xf numFmtId="3" fontId="8" fillId="0" borderId="2" xfId="1" applyNumberFormat="1" applyFont="1" applyBorder="1" applyAlignment="1" applyProtection="1">
      <alignment horizontal="center" vertical="center"/>
      <protection hidden="1"/>
    </xf>
    <xf numFmtId="0" fontId="3" fillId="2" borderId="9" xfId="0" applyFont="1" applyFill="1" applyBorder="1" applyAlignment="1" applyProtection="1">
      <alignment horizontal="center" vertical="center"/>
      <protection locked="0" hidden="1"/>
    </xf>
    <xf numFmtId="164" fontId="3" fillId="2" borderId="9" xfId="0" applyNumberFormat="1" applyFont="1" applyFill="1" applyBorder="1" applyAlignment="1" applyProtection="1">
      <alignment horizontal="center" vertical="center"/>
      <protection locked="0" hidden="1"/>
    </xf>
    <xf numFmtId="0" fontId="5" fillId="2" borderId="5" xfId="0" applyFont="1" applyFill="1" applyBorder="1" applyAlignment="1" applyProtection="1">
      <alignment horizontal="center" vertical="center" wrapText="1"/>
      <protection hidden="1"/>
    </xf>
    <xf numFmtId="164" fontId="5" fillId="2" borderId="5" xfId="0" applyNumberFormat="1" applyFont="1" applyFill="1" applyBorder="1" applyAlignment="1" applyProtection="1">
      <alignment horizontal="center" vertical="center" wrapText="1"/>
      <protection hidden="1"/>
    </xf>
    <xf numFmtId="0" fontId="5" fillId="2" borderId="5" xfId="0" applyFont="1" applyFill="1" applyBorder="1" applyAlignment="1" applyProtection="1">
      <alignment horizontal="center" vertical="center"/>
      <protection locked="0"/>
    </xf>
    <xf numFmtId="164" fontId="6" fillId="4" borderId="7" xfId="2" applyNumberFormat="1" applyFont="1" applyFill="1" applyBorder="1" applyAlignment="1" applyProtection="1">
      <alignment horizontal="right" vertical="center"/>
      <protection hidden="1"/>
    </xf>
    <xf numFmtId="9" fontId="2" fillId="0" borderId="0" xfId="1" applyFont="1" applyFill="1" applyAlignment="1" applyProtection="1">
      <alignment horizontal="center" vertical="center"/>
      <protection locked="0"/>
    </xf>
    <xf numFmtId="3" fontId="2" fillId="0" borderId="0" xfId="1" applyNumberFormat="1" applyFont="1" applyFill="1" applyAlignment="1" applyProtection="1">
      <alignment horizontal="center" vertical="center"/>
      <protection locked="0"/>
    </xf>
    <xf numFmtId="0" fontId="6" fillId="0" borderId="0" xfId="0" applyFont="1" applyFill="1" applyBorder="1" applyAlignment="1" applyProtection="1">
      <alignment horizontal="center" vertical="center"/>
      <protection locked="0" hidden="1"/>
    </xf>
    <xf numFmtId="0" fontId="7" fillId="0" borderId="0" xfId="0" applyFont="1" applyFill="1" applyBorder="1" applyAlignment="1" applyProtection="1">
      <alignment vertical="center" wrapText="1"/>
      <protection hidden="1"/>
    </xf>
    <xf numFmtId="0" fontId="3" fillId="0" borderId="0" xfId="0" applyFont="1" applyFill="1" applyBorder="1" applyAlignment="1" applyProtection="1">
      <alignment horizontal="center" vertical="center"/>
      <protection hidden="1"/>
    </xf>
    <xf numFmtId="0" fontId="3" fillId="0" borderId="0" xfId="0" applyFont="1" applyFill="1" applyBorder="1" applyAlignment="1" applyProtection="1">
      <alignment horizontal="center" vertical="center"/>
      <protection locked="0" hidden="1"/>
    </xf>
    <xf numFmtId="164" fontId="4" fillId="0" borderId="0" xfId="2" applyNumberFormat="1" applyFont="1" applyFill="1" applyBorder="1" applyAlignment="1" applyProtection="1">
      <alignment horizontal="right" vertical="center"/>
      <protection hidden="1"/>
    </xf>
    <xf numFmtId="9" fontId="4" fillId="0" borderId="0" xfId="1" applyFont="1" applyFill="1" applyBorder="1" applyAlignment="1" applyProtection="1">
      <alignment horizontal="center" vertical="center"/>
      <protection hidden="1"/>
    </xf>
    <xf numFmtId="3" fontId="4" fillId="0" borderId="0" xfId="1" applyNumberFormat="1" applyFont="1" applyFill="1" applyBorder="1" applyAlignment="1" applyProtection="1">
      <alignment horizontal="center" vertical="center"/>
      <protection hidden="1"/>
    </xf>
    <xf numFmtId="0" fontId="3" fillId="0" borderId="0" xfId="0" applyFont="1" applyBorder="1" applyAlignment="1" applyProtection="1">
      <alignment vertical="center"/>
      <protection hidden="1"/>
    </xf>
    <xf numFmtId="0" fontId="3" fillId="2" borderId="3" xfId="0" applyFont="1" applyFill="1" applyBorder="1" applyAlignment="1" applyProtection="1">
      <alignment vertical="center" wrapText="1"/>
      <protection hidden="1"/>
    </xf>
    <xf numFmtId="0" fontId="3" fillId="2" borderId="16" xfId="0" applyFont="1" applyFill="1" applyBorder="1" applyAlignment="1" applyProtection="1">
      <alignment vertical="center"/>
      <protection hidden="1"/>
    </xf>
    <xf numFmtId="164" fontId="4" fillId="2" borderId="16" xfId="0" applyNumberFormat="1" applyFont="1" applyFill="1" applyBorder="1" applyAlignment="1" applyProtection="1">
      <alignment horizontal="right" vertical="center"/>
      <protection hidden="1"/>
    </xf>
    <xf numFmtId="164" fontId="4" fillId="2" borderId="1" xfId="2" applyNumberFormat="1" applyFont="1" applyFill="1" applyBorder="1" applyAlignment="1" applyProtection="1">
      <alignment horizontal="right" vertical="center"/>
      <protection hidden="1"/>
    </xf>
    <xf numFmtId="9" fontId="4" fillId="2" borderId="0" xfId="1" applyFont="1" applyFill="1" applyBorder="1" applyAlignment="1" applyProtection="1">
      <alignment horizontal="center" vertical="center"/>
      <protection hidden="1"/>
    </xf>
    <xf numFmtId="3" fontId="3" fillId="0" borderId="0" xfId="0" applyNumberFormat="1" applyFont="1" applyAlignment="1" applyProtection="1">
      <alignment vertical="center"/>
      <protection locked="0"/>
    </xf>
    <xf numFmtId="0" fontId="3" fillId="0" borderId="0" xfId="0" applyFont="1" applyAlignment="1" applyProtection="1">
      <alignment vertical="center"/>
      <protection hidden="1"/>
    </xf>
    <xf numFmtId="0" fontId="3" fillId="0" borderId="0" xfId="0" applyFont="1" applyAlignment="1" applyProtection="1">
      <alignment vertical="center" wrapText="1"/>
      <protection hidden="1"/>
    </xf>
    <xf numFmtId="0" fontId="3" fillId="0" borderId="0" xfId="0" applyFont="1" applyAlignment="1" applyProtection="1">
      <alignment horizontal="center" vertical="center"/>
      <protection hidden="1"/>
    </xf>
    <xf numFmtId="0" fontId="3" fillId="0" borderId="0" xfId="0" applyFont="1" applyAlignment="1" applyProtection="1">
      <alignment horizontal="right" vertical="center"/>
      <protection hidden="1"/>
    </xf>
    <xf numFmtId="164" fontId="3" fillId="0" borderId="0" xfId="0" applyNumberFormat="1" applyFont="1" applyAlignment="1" applyProtection="1">
      <alignment vertical="center"/>
      <protection hidden="1"/>
    </xf>
    <xf numFmtId="164" fontId="3" fillId="0" borderId="0" xfId="2" applyNumberFormat="1" applyFont="1" applyAlignment="1" applyProtection="1">
      <alignment vertical="center"/>
      <protection hidden="1"/>
    </xf>
    <xf numFmtId="9" fontId="3" fillId="0" borderId="0" xfId="1" applyFont="1" applyAlignment="1" applyProtection="1">
      <alignment horizontal="center" vertical="center"/>
      <protection hidden="1"/>
    </xf>
    <xf numFmtId="3" fontId="3" fillId="0" borderId="0" xfId="1" applyNumberFormat="1" applyFont="1" applyAlignment="1" applyProtection="1">
      <alignment horizontal="center" vertical="center"/>
      <protection hidden="1"/>
    </xf>
    <xf numFmtId="0" fontId="4" fillId="7" borderId="3" xfId="0" applyFont="1" applyFill="1" applyBorder="1" applyAlignment="1" applyProtection="1">
      <alignment vertical="center" wrapText="1"/>
      <protection hidden="1"/>
    </xf>
    <xf numFmtId="0" fontId="3" fillId="7" borderId="16" xfId="0" applyFont="1" applyFill="1" applyBorder="1" applyAlignment="1" applyProtection="1">
      <alignment horizontal="center" vertical="center"/>
      <protection hidden="1"/>
    </xf>
    <xf numFmtId="0" fontId="3" fillId="7" borderId="16" xfId="0" applyFont="1" applyFill="1" applyBorder="1" applyAlignment="1" applyProtection="1">
      <alignment horizontal="right" vertical="center"/>
      <protection hidden="1"/>
    </xf>
    <xf numFmtId="164" fontId="3" fillId="7" borderId="16" xfId="0" applyNumberFormat="1" applyFont="1" applyFill="1" applyBorder="1" applyAlignment="1" applyProtection="1">
      <alignment vertical="center"/>
      <protection hidden="1"/>
    </xf>
    <xf numFmtId="164" fontId="3" fillId="7" borderId="1" xfId="2" applyNumberFormat="1" applyFont="1" applyFill="1" applyBorder="1" applyAlignment="1" applyProtection="1">
      <alignment vertical="center"/>
      <protection hidden="1"/>
    </xf>
    <xf numFmtId="9" fontId="3" fillId="7" borderId="0" xfId="1" applyFont="1" applyFill="1" applyBorder="1" applyAlignment="1" applyProtection="1">
      <alignment horizontal="center" vertical="center"/>
      <protection hidden="1"/>
    </xf>
    <xf numFmtId="3" fontId="3" fillId="7" borderId="0" xfId="1" applyNumberFormat="1" applyFont="1" applyFill="1" applyBorder="1" applyAlignment="1" applyProtection="1">
      <alignment horizontal="center" vertical="center"/>
      <protection hidden="1"/>
    </xf>
    <xf numFmtId="0" fontId="3" fillId="0" borderId="17" xfId="0" applyFont="1" applyBorder="1" applyAlignment="1" applyProtection="1">
      <alignment vertical="center" wrapText="1"/>
      <protection hidden="1"/>
    </xf>
    <xf numFmtId="0" fontId="3" fillId="0" borderId="18" xfId="0" applyFont="1" applyBorder="1" applyAlignment="1" applyProtection="1">
      <alignment vertical="center"/>
      <protection hidden="1"/>
    </xf>
    <xf numFmtId="164" fontId="5" fillId="0" borderId="19" xfId="0" applyNumberFormat="1" applyFont="1" applyBorder="1" applyAlignment="1" applyProtection="1">
      <alignment horizontal="right" vertical="center"/>
      <protection hidden="1"/>
    </xf>
    <xf numFmtId="164" fontId="5" fillId="0" borderId="20" xfId="2" applyNumberFormat="1" applyFont="1" applyBorder="1" applyAlignment="1" applyProtection="1">
      <alignment vertical="center"/>
      <protection hidden="1"/>
    </xf>
    <xf numFmtId="9" fontId="5" fillId="0" borderId="0" xfId="1" applyFont="1" applyBorder="1" applyAlignment="1" applyProtection="1">
      <alignment horizontal="center" vertical="center"/>
      <protection hidden="1"/>
    </xf>
    <xf numFmtId="3" fontId="5" fillId="0" borderId="0" xfId="1" applyNumberFormat="1" applyFont="1" applyBorder="1" applyAlignment="1" applyProtection="1">
      <alignment horizontal="center" vertical="center"/>
      <protection hidden="1"/>
    </xf>
    <xf numFmtId="0" fontId="3" fillId="0" borderId="21" xfId="0" applyFont="1" applyBorder="1" applyAlignment="1" applyProtection="1">
      <alignment vertical="center" wrapText="1"/>
      <protection hidden="1"/>
    </xf>
    <xf numFmtId="0" fontId="3" fillId="0" borderId="22" xfId="0" applyFont="1" applyBorder="1" applyAlignment="1" applyProtection="1">
      <alignment vertical="center"/>
      <protection hidden="1"/>
    </xf>
    <xf numFmtId="0" fontId="3" fillId="0" borderId="22" xfId="0" applyFont="1" applyBorder="1" applyAlignment="1" applyProtection="1">
      <alignment horizontal="right" vertical="center"/>
      <protection hidden="1"/>
    </xf>
    <xf numFmtId="167" fontId="3" fillId="0" borderId="13" xfId="1" applyNumberFormat="1" applyFont="1" applyBorder="1" applyAlignment="1" applyProtection="1">
      <alignment horizontal="center" vertical="center"/>
      <protection hidden="1"/>
    </xf>
    <xf numFmtId="164" fontId="15" fillId="0" borderId="23" xfId="2" applyNumberFormat="1" applyFont="1" applyBorder="1" applyAlignment="1" applyProtection="1">
      <alignment vertical="center"/>
      <protection hidden="1"/>
    </xf>
    <xf numFmtId="9" fontId="15" fillId="0" borderId="0" xfId="1" applyFont="1" applyBorder="1" applyAlignment="1" applyProtection="1">
      <alignment horizontal="center" vertical="center"/>
      <protection hidden="1"/>
    </xf>
    <xf numFmtId="3" fontId="15" fillId="0" borderId="0" xfId="1" applyNumberFormat="1" applyFont="1" applyBorder="1" applyAlignment="1" applyProtection="1">
      <alignment horizontal="center" vertical="center"/>
      <protection hidden="1"/>
    </xf>
    <xf numFmtId="164" fontId="3" fillId="0" borderId="0" xfId="0" applyNumberFormat="1" applyFont="1" applyAlignment="1" applyProtection="1">
      <alignment vertical="center"/>
      <protection locked="0"/>
    </xf>
    <xf numFmtId="0" fontId="3" fillId="0" borderId="24" xfId="0" applyFont="1" applyBorder="1" applyAlignment="1" applyProtection="1">
      <alignment vertical="center" wrapText="1"/>
      <protection hidden="1"/>
    </xf>
    <xf numFmtId="0" fontId="3" fillId="0" borderId="25" xfId="0" applyFont="1" applyBorder="1" applyAlignment="1" applyProtection="1">
      <alignment vertical="center"/>
      <protection hidden="1"/>
    </xf>
    <xf numFmtId="0" fontId="3" fillId="0" borderId="25" xfId="0" applyFont="1" applyBorder="1" applyAlignment="1" applyProtection="1">
      <alignment horizontal="right" vertical="center"/>
      <protection hidden="1"/>
    </xf>
    <xf numFmtId="167" fontId="3" fillId="0" borderId="6" xfId="1" applyNumberFormat="1" applyFont="1" applyBorder="1" applyAlignment="1" applyProtection="1">
      <alignment horizontal="center" vertical="center"/>
      <protection hidden="1"/>
    </xf>
    <xf numFmtId="0" fontId="3" fillId="0" borderId="26" xfId="0" applyFont="1" applyBorder="1" applyAlignment="1" applyProtection="1">
      <alignment vertical="center" wrapText="1"/>
      <protection hidden="1"/>
    </xf>
    <xf numFmtId="0" fontId="3" fillId="0" borderId="27" xfId="0" applyFont="1" applyBorder="1" applyAlignment="1" applyProtection="1">
      <alignment vertical="center"/>
      <protection hidden="1"/>
    </xf>
    <xf numFmtId="0" fontId="5" fillId="0" borderId="27" xfId="0" applyFont="1" applyBorder="1" applyAlignment="1" applyProtection="1">
      <alignment horizontal="right" vertical="center"/>
      <protection hidden="1"/>
    </xf>
    <xf numFmtId="9" fontId="5" fillId="0" borderId="28" xfId="1" applyFont="1" applyBorder="1" applyAlignment="1" applyProtection="1">
      <alignment horizontal="center" vertical="center"/>
      <protection hidden="1"/>
    </xf>
    <xf numFmtId="164" fontId="5" fillId="0" borderId="29" xfId="2" applyNumberFormat="1" applyFont="1" applyBorder="1" applyAlignment="1" applyProtection="1">
      <alignment vertical="center"/>
      <protection hidden="1"/>
    </xf>
    <xf numFmtId="164" fontId="4" fillId="0" borderId="23" xfId="2" applyNumberFormat="1" applyFont="1" applyBorder="1" applyAlignment="1" applyProtection="1">
      <alignment vertical="center"/>
      <protection hidden="1"/>
    </xf>
    <xf numFmtId="9" fontId="4" fillId="0" borderId="0" xfId="1" applyFont="1" applyBorder="1" applyAlignment="1" applyProtection="1">
      <alignment horizontal="center" vertical="center"/>
      <protection hidden="1"/>
    </xf>
    <xf numFmtId="3" fontId="4" fillId="0" borderId="0" xfId="1" applyNumberFormat="1" applyFont="1" applyBorder="1" applyAlignment="1" applyProtection="1">
      <alignment horizontal="center" vertical="center"/>
      <protection hidden="1"/>
    </xf>
    <xf numFmtId="0" fontId="17" fillId="2" borderId="3" xfId="4" applyFont="1" applyFill="1" applyBorder="1" applyAlignment="1" applyProtection="1">
      <alignment vertical="center" wrapText="1"/>
      <protection hidden="1"/>
    </xf>
    <xf numFmtId="164" fontId="4" fillId="2" borderId="1" xfId="0" applyNumberFormat="1" applyFont="1" applyFill="1" applyBorder="1" applyAlignment="1" applyProtection="1">
      <alignment horizontal="right" vertical="center"/>
      <protection hidden="1"/>
    </xf>
    <xf numFmtId="0" fontId="3" fillId="0" borderId="0" xfId="0" applyFont="1" applyBorder="1" applyAlignment="1" applyProtection="1">
      <alignment vertical="center" wrapText="1"/>
      <protection hidden="1"/>
    </xf>
    <xf numFmtId="164" fontId="5" fillId="0" borderId="0" xfId="0" applyNumberFormat="1" applyFont="1" applyBorder="1" applyAlignment="1" applyProtection="1">
      <alignment horizontal="right" vertical="center"/>
      <protection hidden="1"/>
    </xf>
    <xf numFmtId="164" fontId="6" fillId="0" borderId="0" xfId="0" applyNumberFormat="1" applyFont="1" applyBorder="1" applyAlignment="1" applyProtection="1">
      <alignment horizontal="right" vertical="center"/>
      <protection hidden="1"/>
    </xf>
    <xf numFmtId="9" fontId="6" fillId="0" borderId="0" xfId="1" applyFont="1" applyBorder="1" applyAlignment="1" applyProtection="1">
      <alignment horizontal="center" vertical="center"/>
      <protection hidden="1"/>
    </xf>
    <xf numFmtId="3" fontId="6" fillId="0" borderId="0" xfId="1" applyNumberFormat="1" applyFont="1" applyBorder="1" applyAlignment="1" applyProtection="1">
      <alignment horizontal="center" vertical="center"/>
      <protection hidden="1"/>
    </xf>
    <xf numFmtId="0" fontId="4" fillId="7" borderId="3" xfId="0" applyFont="1" applyFill="1" applyBorder="1" applyAlignment="1" applyProtection="1">
      <alignment horizontal="center" vertical="center"/>
      <protection hidden="1"/>
    </xf>
    <xf numFmtId="0" fontId="4" fillId="7" borderId="16" xfId="0" applyFont="1" applyFill="1" applyBorder="1" applyAlignment="1" applyProtection="1">
      <alignment horizontal="center" vertical="center"/>
      <protection hidden="1"/>
    </xf>
    <xf numFmtId="0" fontId="4" fillId="7" borderId="16" xfId="0" applyFont="1" applyFill="1" applyBorder="1" applyAlignment="1" applyProtection="1">
      <alignment vertical="center"/>
      <protection hidden="1"/>
    </xf>
    <xf numFmtId="164" fontId="4" fillId="7" borderId="16" xfId="0" applyNumberFormat="1" applyFont="1" applyFill="1" applyBorder="1" applyAlignment="1" applyProtection="1">
      <alignment vertical="center"/>
      <protection hidden="1"/>
    </xf>
    <xf numFmtId="164" fontId="4" fillId="7" borderId="1" xfId="0" applyNumberFormat="1" applyFont="1" applyFill="1" applyBorder="1" applyAlignment="1" applyProtection="1">
      <alignment vertical="center"/>
      <protection hidden="1"/>
    </xf>
    <xf numFmtId="9" fontId="4" fillId="7" borderId="0" xfId="1" applyFont="1" applyFill="1" applyBorder="1" applyAlignment="1" applyProtection="1">
      <alignment horizontal="center" vertical="center"/>
      <protection hidden="1"/>
    </xf>
    <xf numFmtId="3" fontId="4" fillId="7" borderId="0" xfId="1" applyNumberFormat="1" applyFont="1" applyFill="1" applyBorder="1" applyAlignment="1" applyProtection="1">
      <alignment horizontal="center" vertical="center"/>
      <protection hidden="1"/>
    </xf>
    <xf numFmtId="168" fontId="18" fillId="0" borderId="30" xfId="3" applyNumberFormat="1" applyFont="1" applyFill="1" applyBorder="1" applyAlignment="1" applyProtection="1">
      <alignment horizontal="center" vertical="center" wrapText="1"/>
      <protection hidden="1"/>
    </xf>
    <xf numFmtId="168" fontId="18" fillId="0" borderId="31" xfId="3" applyNumberFormat="1" applyFont="1" applyFill="1" applyBorder="1" applyAlignment="1" applyProtection="1">
      <alignment horizontal="center" vertical="center" wrapText="1"/>
      <protection hidden="1"/>
    </xf>
    <xf numFmtId="168" fontId="18" fillId="0" borderId="32" xfId="3" applyNumberFormat="1" applyFont="1" applyFill="1" applyBorder="1" applyAlignment="1" applyProtection="1">
      <alignment horizontal="center" vertical="center" wrapText="1"/>
      <protection hidden="1"/>
    </xf>
    <xf numFmtId="9" fontId="18" fillId="0" borderId="0" xfId="1" applyFont="1" applyFill="1" applyBorder="1" applyAlignment="1" applyProtection="1">
      <alignment horizontal="center" vertical="center" wrapText="1"/>
      <protection hidden="1"/>
    </xf>
    <xf numFmtId="3" fontId="18" fillId="0" borderId="0" xfId="1" applyNumberFormat="1" applyFont="1" applyFill="1" applyBorder="1" applyAlignment="1" applyProtection="1">
      <alignment horizontal="center" vertical="center" wrapText="1"/>
      <protection hidden="1"/>
    </xf>
    <xf numFmtId="168" fontId="18" fillId="0" borderId="33" xfId="3" applyNumberFormat="1" applyFont="1" applyFill="1" applyBorder="1" applyAlignment="1" applyProtection="1">
      <alignment horizontal="center" vertical="center" wrapText="1"/>
      <protection hidden="1"/>
    </xf>
    <xf numFmtId="168" fontId="18" fillId="0" borderId="4" xfId="3" applyNumberFormat="1" applyFont="1" applyFill="1" applyBorder="1" applyAlignment="1" applyProtection="1">
      <alignment horizontal="center" vertical="center" wrapText="1"/>
      <protection hidden="1"/>
    </xf>
    <xf numFmtId="168" fontId="18" fillId="0" borderId="34" xfId="3" applyNumberFormat="1" applyFont="1" applyFill="1" applyBorder="1" applyAlignment="1" applyProtection="1">
      <alignment horizontal="center" vertical="center" wrapText="1"/>
      <protection hidden="1"/>
    </xf>
    <xf numFmtId="164" fontId="3" fillId="0" borderId="0" xfId="0" applyNumberFormat="1" applyFont="1" applyBorder="1" applyAlignment="1" applyProtection="1">
      <alignment vertical="center"/>
      <protection hidden="1"/>
    </xf>
    <xf numFmtId="9" fontId="3" fillId="0" borderId="0" xfId="1" applyFont="1" applyBorder="1" applyAlignment="1" applyProtection="1">
      <alignment horizontal="center" vertical="center"/>
      <protection hidden="1"/>
    </xf>
    <xf numFmtId="3" fontId="3" fillId="0" borderId="0" xfId="1" applyNumberFormat="1" applyFont="1" applyBorder="1" applyAlignment="1" applyProtection="1">
      <alignment horizontal="center" vertical="center"/>
      <protection hidden="1"/>
    </xf>
    <xf numFmtId="0" fontId="3" fillId="0" borderId="0" xfId="0" applyFont="1" applyFill="1" applyBorder="1" applyAlignment="1">
      <alignment vertical="center"/>
    </xf>
    <xf numFmtId="44" fontId="4" fillId="0" borderId="0" xfId="0" applyNumberFormat="1" applyFont="1" applyFill="1" applyBorder="1" applyAlignment="1" applyProtection="1">
      <alignment horizontal="right" vertical="center"/>
      <protection hidden="1"/>
    </xf>
    <xf numFmtId="164" fontId="3" fillId="0" borderId="0" xfId="0" applyNumberFormat="1" applyFont="1" applyFill="1" applyBorder="1" applyAlignment="1">
      <alignment vertical="center"/>
    </xf>
    <xf numFmtId="9" fontId="3" fillId="0" borderId="0" xfId="1" applyFont="1" applyFill="1" applyBorder="1" applyAlignment="1">
      <alignment horizontal="center" vertical="center"/>
    </xf>
    <xf numFmtId="3" fontId="3" fillId="0" borderId="0" xfId="1" applyNumberFormat="1" applyFont="1" applyFill="1" applyBorder="1" applyAlignment="1">
      <alignment horizontal="center" vertical="center"/>
    </xf>
    <xf numFmtId="164" fontId="4" fillId="0" borderId="0" xfId="0" applyNumberFormat="1" applyFont="1" applyFill="1" applyBorder="1" applyAlignment="1" applyProtection="1">
      <alignment horizontal="right" vertical="center"/>
      <protection hidden="1"/>
    </xf>
    <xf numFmtId="164" fontId="3" fillId="0" borderId="0" xfId="0" applyNumberFormat="1" applyFont="1" applyFill="1" applyBorder="1" applyAlignment="1">
      <alignment horizontal="center" vertical="center"/>
    </xf>
    <xf numFmtId="164" fontId="3" fillId="0" borderId="0" xfId="0" applyNumberFormat="1" applyFont="1" applyFill="1" applyBorder="1" applyAlignment="1">
      <alignment horizontal="right" vertical="center"/>
    </xf>
    <xf numFmtId="1" fontId="3" fillId="0" borderId="0" xfId="0" applyNumberFormat="1" applyFont="1" applyFill="1" applyBorder="1" applyAlignment="1">
      <alignment horizontal="center" vertical="center"/>
    </xf>
    <xf numFmtId="3" fontId="0" fillId="0" borderId="0" xfId="0" applyNumberFormat="1"/>
    <xf numFmtId="17" fontId="0" fillId="0" borderId="0" xfId="0" applyNumberFormat="1"/>
    <xf numFmtId="10" fontId="0" fillId="0" borderId="0" xfId="1" applyNumberFormat="1" applyFont="1"/>
  </cellXfs>
  <cellStyles count="5">
    <cellStyle name="Hipervínculo" xfId="4" builtinId="8"/>
    <cellStyle name="Millares 5" xfId="2"/>
    <cellStyle name="Moneda 2" xfId="3"/>
    <cellStyle name="Normal" xfId="0" builtinId="0"/>
    <cellStyle name="Porcentaje" xfId="1" builtinId="5"/>
  </cellStyles>
  <dxfs count="85">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9"/>
      </font>
      <fill>
        <patternFill patternType="none">
          <bgColor indexed="65"/>
        </patternFill>
      </fill>
    </dxf>
    <dxf>
      <font>
        <b val="0"/>
        <i/>
        <condense val="0"/>
        <extend val="0"/>
        <color indexed="10"/>
      </font>
      <fill>
        <patternFill>
          <bgColor indexed="13"/>
        </patternFill>
      </fill>
    </dxf>
    <dxf>
      <font>
        <b/>
        <i val="0"/>
        <condense val="0"/>
        <extend val="0"/>
        <color indexed="12"/>
      </font>
      <fill>
        <patternFill>
          <bgColor indexed="13"/>
        </patternFill>
      </fill>
    </dxf>
    <dxf>
      <font>
        <b/>
        <i val="0"/>
        <condense val="0"/>
        <extend val="0"/>
        <color indexed="12"/>
      </font>
      <fill>
        <patternFill>
          <bgColor indexed="13"/>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
      <font>
        <condense val="0"/>
        <extend val="0"/>
        <color indexed="8"/>
      </font>
      <fill>
        <patternFill patternType="solid">
          <bgColor indexed="2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s-CO"/>
              <a:t>GRAFICO EN PESOS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CO"/>
        </a:p>
      </c:txPr>
    </c:title>
    <c:autoTitleDeleted val="0"/>
    <c:plotArea>
      <c:layout/>
      <c:lineChart>
        <c:grouping val="standard"/>
        <c:varyColors val="0"/>
        <c:ser>
          <c:idx val="0"/>
          <c:order val="0"/>
          <c:tx>
            <c:v>MENSUAL</c:v>
          </c:tx>
          <c:spPr>
            <a:ln w="22225" cap="rnd">
              <a:solidFill>
                <a:schemeClr val="accent1"/>
              </a:solidFill>
            </a:ln>
            <a:effectLst>
              <a:glow rad="139700">
                <a:schemeClr val="accent1">
                  <a:satMod val="175000"/>
                  <a:alpha val="14000"/>
                </a:schemeClr>
              </a:glow>
            </a:effectLst>
          </c:spPr>
          <c:marker>
            <c:symbol val="none"/>
          </c:marker>
          <c:cat>
            <c:numRef>
              <c:f>'CURVA S'!$C$3:$O$3</c:f>
              <c:numCache>
                <c:formatCode>mmm\-yy</c:formatCode>
                <c:ptCount val="13"/>
                <c:pt idx="0">
                  <c:v>43070</c:v>
                </c:pt>
                <c:pt idx="1">
                  <c:v>43101</c:v>
                </c:pt>
                <c:pt idx="2">
                  <c:v>43132</c:v>
                </c:pt>
                <c:pt idx="3">
                  <c:v>43160</c:v>
                </c:pt>
                <c:pt idx="4">
                  <c:v>43191</c:v>
                </c:pt>
                <c:pt idx="5">
                  <c:v>43221</c:v>
                </c:pt>
                <c:pt idx="6">
                  <c:v>43252</c:v>
                </c:pt>
                <c:pt idx="7">
                  <c:v>43282</c:v>
                </c:pt>
                <c:pt idx="8">
                  <c:v>43313</c:v>
                </c:pt>
                <c:pt idx="9">
                  <c:v>43344</c:v>
                </c:pt>
                <c:pt idx="10">
                  <c:v>43374</c:v>
                </c:pt>
                <c:pt idx="11">
                  <c:v>43405</c:v>
                </c:pt>
                <c:pt idx="12">
                  <c:v>43435</c:v>
                </c:pt>
              </c:numCache>
            </c:numRef>
          </c:cat>
          <c:val>
            <c:numRef>
              <c:f>'CURVA S'!$C$4:$O$4</c:f>
              <c:numCache>
                <c:formatCode>#,##0</c:formatCode>
                <c:ptCount val="13"/>
                <c:pt idx="0">
                  <c:v>23619485</c:v>
                </c:pt>
                <c:pt idx="1">
                  <c:v>109400191</c:v>
                </c:pt>
                <c:pt idx="2">
                  <c:v>112781695</c:v>
                </c:pt>
                <c:pt idx="3">
                  <c:v>100359462</c:v>
                </c:pt>
                <c:pt idx="4">
                  <c:v>967026874</c:v>
                </c:pt>
                <c:pt idx="5">
                  <c:v>881169352</c:v>
                </c:pt>
                <c:pt idx="6">
                  <c:v>372391828</c:v>
                </c:pt>
                <c:pt idx="7">
                  <c:v>187356567</c:v>
                </c:pt>
                <c:pt idx="8">
                  <c:v>548553451</c:v>
                </c:pt>
                <c:pt idx="9">
                  <c:v>105137197</c:v>
                </c:pt>
                <c:pt idx="10">
                  <c:v>163506902</c:v>
                </c:pt>
                <c:pt idx="11">
                  <c:v>181459679</c:v>
                </c:pt>
                <c:pt idx="12">
                  <c:v>25002174</c:v>
                </c:pt>
              </c:numCache>
            </c:numRef>
          </c:val>
          <c:smooth val="0"/>
          <c:extLst>
            <c:ext xmlns:c16="http://schemas.microsoft.com/office/drawing/2014/chart" uri="{C3380CC4-5D6E-409C-BE32-E72D297353CC}">
              <c16:uniqueId val="{00000000-762F-4818-9FE7-0AE1C3BAABC4}"/>
            </c:ext>
          </c:extLst>
        </c:ser>
        <c:ser>
          <c:idx val="1"/>
          <c:order val="1"/>
          <c:tx>
            <c:v>ACUMULADO</c:v>
          </c:tx>
          <c:spPr>
            <a:ln w="22225" cap="rnd">
              <a:solidFill>
                <a:schemeClr val="accent2"/>
              </a:solidFill>
            </a:ln>
            <a:effectLst>
              <a:glow rad="139700">
                <a:schemeClr val="accent2">
                  <a:satMod val="175000"/>
                  <a:alpha val="14000"/>
                </a:schemeClr>
              </a:glow>
            </a:effectLst>
          </c:spPr>
          <c:marker>
            <c:symbol val="none"/>
          </c:marker>
          <c:cat>
            <c:numRef>
              <c:f>'CURVA S'!$C$3:$O$3</c:f>
              <c:numCache>
                <c:formatCode>mmm\-yy</c:formatCode>
                <c:ptCount val="13"/>
                <c:pt idx="0">
                  <c:v>43070</c:v>
                </c:pt>
                <c:pt idx="1">
                  <c:v>43101</c:v>
                </c:pt>
                <c:pt idx="2">
                  <c:v>43132</c:v>
                </c:pt>
                <c:pt idx="3">
                  <c:v>43160</c:v>
                </c:pt>
                <c:pt idx="4">
                  <c:v>43191</c:v>
                </c:pt>
                <c:pt idx="5">
                  <c:v>43221</c:v>
                </c:pt>
                <c:pt idx="6">
                  <c:v>43252</c:v>
                </c:pt>
                <c:pt idx="7">
                  <c:v>43282</c:v>
                </c:pt>
                <c:pt idx="8">
                  <c:v>43313</c:v>
                </c:pt>
                <c:pt idx="9">
                  <c:v>43344</c:v>
                </c:pt>
                <c:pt idx="10">
                  <c:v>43374</c:v>
                </c:pt>
                <c:pt idx="11">
                  <c:v>43405</c:v>
                </c:pt>
                <c:pt idx="12">
                  <c:v>43435</c:v>
                </c:pt>
              </c:numCache>
            </c:numRef>
          </c:cat>
          <c:val>
            <c:numRef>
              <c:f>'CURVA S'!$C$5:$O$5</c:f>
              <c:numCache>
                <c:formatCode>#,##0</c:formatCode>
                <c:ptCount val="13"/>
                <c:pt idx="0">
                  <c:v>23619485</c:v>
                </c:pt>
                <c:pt idx="1">
                  <c:v>133019676</c:v>
                </c:pt>
                <c:pt idx="2">
                  <c:v>245801371</c:v>
                </c:pt>
                <c:pt idx="3">
                  <c:v>346160833</c:v>
                </c:pt>
                <c:pt idx="4">
                  <c:v>1313187707</c:v>
                </c:pt>
                <c:pt idx="5">
                  <c:v>2194357059</c:v>
                </c:pt>
                <c:pt idx="6">
                  <c:v>2566748887</c:v>
                </c:pt>
                <c:pt idx="7">
                  <c:v>2754105454</c:v>
                </c:pt>
                <c:pt idx="8">
                  <c:v>3302658905</c:v>
                </c:pt>
                <c:pt idx="9">
                  <c:v>3407796102</c:v>
                </c:pt>
                <c:pt idx="10">
                  <c:v>3571303004</c:v>
                </c:pt>
                <c:pt idx="11">
                  <c:v>3752762683</c:v>
                </c:pt>
                <c:pt idx="12">
                  <c:v>3777764857</c:v>
                </c:pt>
              </c:numCache>
            </c:numRef>
          </c:val>
          <c:smooth val="0"/>
          <c:extLst>
            <c:ext xmlns:c16="http://schemas.microsoft.com/office/drawing/2014/chart" uri="{C3380CC4-5D6E-409C-BE32-E72D297353CC}">
              <c16:uniqueId val="{00000001-762F-4818-9FE7-0AE1C3BAABC4}"/>
            </c:ext>
          </c:extLst>
        </c:ser>
        <c:dLbls>
          <c:showLegendKey val="0"/>
          <c:showVal val="0"/>
          <c:showCatName val="0"/>
          <c:showSerName val="0"/>
          <c:showPercent val="0"/>
          <c:showBubbleSize val="0"/>
        </c:dLbls>
        <c:smooth val="0"/>
        <c:axId val="561086184"/>
        <c:axId val="561086512"/>
      </c:lineChart>
      <c:dateAx>
        <c:axId val="561086184"/>
        <c:scaling>
          <c:orientation val="minMax"/>
        </c:scaling>
        <c:delete val="0"/>
        <c:axPos val="b"/>
        <c:numFmt formatCode="mmm\-yy"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crossAx val="561086512"/>
        <c:crosses val="autoZero"/>
        <c:auto val="1"/>
        <c:lblOffset val="100"/>
        <c:baseTimeUnit val="months"/>
      </c:dateAx>
      <c:valAx>
        <c:axId val="5610865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crossAx val="5610861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s-CO"/>
              <a:t>GRAFICO EN PESOS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CO"/>
        </a:p>
      </c:txPr>
    </c:title>
    <c:autoTitleDeleted val="0"/>
    <c:plotArea>
      <c:layout/>
      <c:lineChart>
        <c:grouping val="standard"/>
        <c:varyColors val="0"/>
        <c:ser>
          <c:idx val="0"/>
          <c:order val="0"/>
          <c:tx>
            <c:v>MENSUAL</c:v>
          </c:tx>
          <c:spPr>
            <a:ln w="22225" cap="rnd">
              <a:solidFill>
                <a:schemeClr val="accent1"/>
              </a:solidFill>
            </a:ln>
            <a:effectLst>
              <a:glow rad="139700">
                <a:schemeClr val="accent1">
                  <a:satMod val="175000"/>
                  <a:alpha val="14000"/>
                </a:schemeClr>
              </a:glow>
            </a:effectLst>
          </c:spPr>
          <c:marker>
            <c:symbol val="none"/>
          </c:marker>
          <c:val>
            <c:numRef>
              <c:f>'CURVA S'!$C$6:$O$6</c:f>
              <c:numCache>
                <c:formatCode>0.00%</c:formatCode>
                <c:ptCount val="13"/>
                <c:pt idx="0">
                  <c:v>6.2522380015882497E-3</c:v>
                </c:pt>
                <c:pt idx="1">
                  <c:v>2.8958973133885554E-2</c:v>
                </c:pt>
                <c:pt idx="2">
                  <c:v>2.9854080195335992E-2</c:v>
                </c:pt>
                <c:pt idx="3">
                  <c:v>2.656583080178725E-2</c:v>
                </c:pt>
                <c:pt idx="4">
                  <c:v>0.25597857744061281</c:v>
                </c:pt>
                <c:pt idx="5">
                  <c:v>0.23325150859171118</c:v>
                </c:pt>
                <c:pt idx="6">
                  <c:v>9.8574644557343868E-2</c:v>
                </c:pt>
                <c:pt idx="7">
                  <c:v>4.9594555005941704E-2</c:v>
                </c:pt>
                <c:pt idx="8">
                  <c:v>0.14520582189851208</c:v>
                </c:pt>
                <c:pt idx="9">
                  <c:v>2.7830529686141341E-2</c:v>
                </c:pt>
                <c:pt idx="10">
                  <c:v>4.3281386795959595E-2</c:v>
                </c:pt>
                <c:pt idx="11">
                  <c:v>4.8033608726007586E-2</c:v>
                </c:pt>
                <c:pt idx="12">
                  <c:v>6.6182451651728095E-3</c:v>
                </c:pt>
              </c:numCache>
            </c:numRef>
          </c:val>
          <c:smooth val="0"/>
          <c:extLst>
            <c:ext xmlns:c16="http://schemas.microsoft.com/office/drawing/2014/chart" uri="{C3380CC4-5D6E-409C-BE32-E72D297353CC}">
              <c16:uniqueId val="{00000000-E02E-43EE-B6B5-50D533495302}"/>
            </c:ext>
          </c:extLst>
        </c:ser>
        <c:ser>
          <c:idx val="1"/>
          <c:order val="1"/>
          <c:tx>
            <c:v>ACUMULADO</c:v>
          </c:tx>
          <c:spPr>
            <a:ln w="22225" cap="rnd">
              <a:solidFill>
                <a:schemeClr val="accent2"/>
              </a:solidFill>
            </a:ln>
            <a:effectLst>
              <a:glow rad="139700">
                <a:schemeClr val="accent2">
                  <a:satMod val="175000"/>
                  <a:alpha val="14000"/>
                </a:schemeClr>
              </a:glow>
            </a:effectLst>
          </c:spPr>
          <c:marker>
            <c:symbol val="none"/>
          </c:marker>
          <c:val>
            <c:numRef>
              <c:f>'CURVA S'!$C$7:$O$7</c:f>
              <c:numCache>
                <c:formatCode>0.00%</c:formatCode>
                <c:ptCount val="13"/>
                <c:pt idx="0">
                  <c:v>6.2522380015882497E-3</c:v>
                </c:pt>
                <c:pt idx="1">
                  <c:v>3.5211211135473805E-2</c:v>
                </c:pt>
                <c:pt idx="2">
                  <c:v>6.5065291330809794E-2</c:v>
                </c:pt>
                <c:pt idx="3">
                  <c:v>9.163112213259704E-2</c:v>
                </c:pt>
                <c:pt idx="4">
                  <c:v>0.34760969957320986</c:v>
                </c:pt>
                <c:pt idx="5">
                  <c:v>0.58086120816492104</c:v>
                </c:pt>
                <c:pt idx="6">
                  <c:v>0.67943585272226492</c:v>
                </c:pt>
                <c:pt idx="7">
                  <c:v>0.7290304077282066</c:v>
                </c:pt>
                <c:pt idx="8">
                  <c:v>0.87423622962671865</c:v>
                </c:pt>
                <c:pt idx="9">
                  <c:v>0.90206675931285996</c:v>
                </c:pt>
                <c:pt idx="10">
                  <c:v>0.94534814610881956</c:v>
                </c:pt>
                <c:pt idx="11">
                  <c:v>0.99338175483482716</c:v>
                </c:pt>
                <c:pt idx="12">
                  <c:v>1</c:v>
                </c:pt>
              </c:numCache>
            </c:numRef>
          </c:val>
          <c:smooth val="0"/>
          <c:extLst>
            <c:ext xmlns:c16="http://schemas.microsoft.com/office/drawing/2014/chart" uri="{C3380CC4-5D6E-409C-BE32-E72D297353CC}">
              <c16:uniqueId val="{00000001-E02E-43EE-B6B5-50D533495302}"/>
            </c:ext>
          </c:extLst>
        </c:ser>
        <c:dLbls>
          <c:showLegendKey val="0"/>
          <c:showVal val="0"/>
          <c:showCatName val="0"/>
          <c:showSerName val="0"/>
          <c:showPercent val="0"/>
          <c:showBubbleSize val="0"/>
        </c:dLbls>
        <c:smooth val="0"/>
        <c:axId val="561390448"/>
        <c:axId val="561391104"/>
      </c:lineChart>
      <c:catAx>
        <c:axId val="5613904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crossAx val="561391104"/>
        <c:crosses val="autoZero"/>
        <c:auto val="1"/>
        <c:lblAlgn val="ctr"/>
        <c:lblOffset val="100"/>
        <c:noMultiLvlLbl val="0"/>
      </c:catAx>
      <c:valAx>
        <c:axId val="5613911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crossAx val="56139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247650</xdr:colOff>
      <xdr:row>8</xdr:row>
      <xdr:rowOff>28574</xdr:rowOff>
    </xdr:from>
    <xdr:to>
      <xdr:col>8</xdr:col>
      <xdr:colOff>285750</xdr:colOff>
      <xdr:row>30</xdr:row>
      <xdr:rowOff>180975</xdr:rowOff>
    </xdr:to>
    <xdr:graphicFrame macro="">
      <xdr:nvGraphicFramePr>
        <xdr:cNvPr id="2" name="Gráfico 1">
          <a:extLst>
            <a:ext uri="{FF2B5EF4-FFF2-40B4-BE49-F238E27FC236}">
              <a16:creationId xmlns:a16="http://schemas.microsoft.com/office/drawing/2014/main" id="{8DE5EEC9-6E97-47DD-8952-A87ACDA10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8</xdr:row>
      <xdr:rowOff>0</xdr:rowOff>
    </xdr:from>
    <xdr:to>
      <xdr:col>16</xdr:col>
      <xdr:colOff>485775</xdr:colOff>
      <xdr:row>31</xdr:row>
      <xdr:rowOff>0</xdr:rowOff>
    </xdr:to>
    <xdr:graphicFrame macro="">
      <xdr:nvGraphicFramePr>
        <xdr:cNvPr id="3" name="Gráfico 2">
          <a:extLst>
            <a:ext uri="{FF2B5EF4-FFF2-40B4-BE49-F238E27FC236}">
              <a16:creationId xmlns:a16="http://schemas.microsoft.com/office/drawing/2014/main" id="{E7FA28D7-908A-4602-B528-195074788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ESUPUESTO%20ALTERNATIVO%20CORREGIDO%20Y%20FORMATO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INGENIERO2\Mis%20documentos\felipe_Martinez\PLAN%20DE%20VIVIVENDA%20EL%20JARDIN\MEMORIA%20DE%20CALCULO,%20PRESUPUESTO%20Y%20APU\PRESUPUESTO,%20APU.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nts%20and%20Settings\user\Mis%20documentos\CONSORCIO%202\Abanico\Casa%20Villa%20Maestro\Informe%20de%20gastos%20Cto%20208-2003%20Obra%20Matecandel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Hogar\Dropbox\in-g\Proyectos\Monticello\Formato%20de%20Cotiz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Documents%20and%20Settings\MACORRC\Desktop\MODELO%20AUTOMATICO%20PRESUPUESTOS%20IN-G%20EURO%20LAURELES%20(Copia%20conflictiva%20de%20usuario-PC%202012-10-2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c_85\compartida\Cofinanciacion\FICHAS%20Y%20FORMATOS\UNITARIOS%20GENERA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ONOGRAMA"/>
      <sheetName val="PROPUESTA 23 Octubre17"/>
      <sheetName val="APU'S"/>
      <sheetName val="CRONOGRAMA_V2"/>
      <sheetName val="CURVA S"/>
    </sheetNames>
    <sheetDataSet>
      <sheetData sheetId="0"/>
      <sheetData sheetId="1">
        <row r="204">
          <cell r="G204">
            <v>3777764857</v>
          </cell>
        </row>
      </sheetData>
      <sheetData sheetId="2">
        <row r="46">
          <cell r="G46">
            <v>202732108.43699998</v>
          </cell>
        </row>
        <row r="96">
          <cell r="G96">
            <v>241172104.5</v>
          </cell>
        </row>
        <row r="146">
          <cell r="G146">
            <v>314401.15533980582</v>
          </cell>
        </row>
        <row r="197">
          <cell r="G197">
            <v>668880.35949155421</v>
          </cell>
        </row>
        <row r="297">
          <cell r="G297">
            <v>1337052.4288381459</v>
          </cell>
        </row>
        <row r="347">
          <cell r="G347">
            <v>1518809.0304038385</v>
          </cell>
        </row>
        <row r="397">
          <cell r="G397">
            <v>1927269.9935149411</v>
          </cell>
        </row>
        <row r="447">
          <cell r="G447">
            <v>2187897.6098906542</v>
          </cell>
        </row>
        <row r="497">
          <cell r="G497">
            <v>3500328.6464000004</v>
          </cell>
        </row>
        <row r="547">
          <cell r="G547">
            <v>2068353.7810299997</v>
          </cell>
        </row>
        <row r="597">
          <cell r="G597">
            <v>1737234.7851999998</v>
          </cell>
        </row>
        <row r="647">
          <cell r="G647">
            <v>1702716.7408000003</v>
          </cell>
        </row>
        <row r="698">
          <cell r="G698">
            <v>210347.06395000001</v>
          </cell>
        </row>
        <row r="748">
          <cell r="G748">
            <v>207765.73974999998</v>
          </cell>
        </row>
        <row r="798">
          <cell r="G798">
            <v>228925.68364999999</v>
          </cell>
        </row>
        <row r="848">
          <cell r="G848">
            <v>226344.35944999999</v>
          </cell>
        </row>
        <row r="898">
          <cell r="G898">
            <v>604738.10155000002</v>
          </cell>
        </row>
        <row r="948">
          <cell r="G948">
            <v>292456.16604999994</v>
          </cell>
        </row>
        <row r="998">
          <cell r="G998">
            <v>311498.64124999999</v>
          </cell>
        </row>
        <row r="1048">
          <cell r="G1048">
            <v>80708.52399999999</v>
          </cell>
        </row>
        <row r="1098">
          <cell r="G1098">
            <v>38940</v>
          </cell>
        </row>
        <row r="1149">
          <cell r="G1149">
            <v>14616636.0934</v>
          </cell>
        </row>
        <row r="1199">
          <cell r="G1199">
            <v>4986140</v>
          </cell>
        </row>
        <row r="1249">
          <cell r="G1249">
            <v>85645.815432000003</v>
          </cell>
        </row>
        <row r="1299">
          <cell r="G1299">
            <v>19009643.330200002</v>
          </cell>
        </row>
        <row r="1349">
          <cell r="G1349">
            <v>4938540</v>
          </cell>
        </row>
        <row r="1399">
          <cell r="G1399">
            <v>5250000</v>
          </cell>
        </row>
        <row r="1449">
          <cell r="G1449">
            <v>7349999.9999999991</v>
          </cell>
        </row>
        <row r="1499">
          <cell r="G1499">
            <v>13649999.999999998</v>
          </cell>
        </row>
        <row r="1549">
          <cell r="G1549">
            <v>459397.50399999996</v>
          </cell>
        </row>
        <row r="1599">
          <cell r="G1599">
            <v>127272.98293119999</v>
          </cell>
        </row>
        <row r="1649">
          <cell r="G1649">
            <v>531892</v>
          </cell>
        </row>
        <row r="1699">
          <cell r="G1699">
            <v>409608.8</v>
          </cell>
        </row>
        <row r="1749">
          <cell r="G1749">
            <v>84885.174239999993</v>
          </cell>
        </row>
        <row r="1800">
          <cell r="G1800">
            <v>28845640</v>
          </cell>
        </row>
        <row r="1850">
          <cell r="G1850">
            <v>89635000.000000015</v>
          </cell>
        </row>
        <row r="1900">
          <cell r="G1900">
            <v>9505760</v>
          </cell>
        </row>
        <row r="1950">
          <cell r="G1950">
            <v>12238000</v>
          </cell>
        </row>
        <row r="2000">
          <cell r="G2000">
            <v>14800000.000000002</v>
          </cell>
        </row>
        <row r="2053">
          <cell r="G2053">
            <v>22308.174165600001</v>
          </cell>
        </row>
        <row r="2105">
          <cell r="G2105">
            <v>26452.973250400002</v>
          </cell>
        </row>
        <row r="2157">
          <cell r="G2157">
            <v>48060.143846133338</v>
          </cell>
        </row>
        <row r="2210">
          <cell r="G2210">
            <v>46774.814437333327</v>
          </cell>
        </row>
        <row r="2262">
          <cell r="G2262">
            <v>49188.473111733336</v>
          </cell>
        </row>
        <row r="2314">
          <cell r="G2314">
            <v>31022.708687733335</v>
          </cell>
        </row>
        <row r="2366">
          <cell r="G2366">
            <v>37974.180495733337</v>
          </cell>
        </row>
        <row r="2418">
          <cell r="G2418">
            <v>36936.898431733331</v>
          </cell>
        </row>
        <row r="2470">
          <cell r="G2470">
            <v>67886.011501066678</v>
          </cell>
        </row>
        <row r="2522">
          <cell r="G2522">
            <v>102752.2504104</v>
          </cell>
        </row>
        <row r="2576">
          <cell r="G2576">
            <v>317385.41847999999</v>
          </cell>
        </row>
        <row r="2628">
          <cell r="G2628">
            <v>118015.60488</v>
          </cell>
        </row>
        <row r="2680">
          <cell r="G2680">
            <v>209543.07745039999</v>
          </cell>
        </row>
        <row r="2732">
          <cell r="G2732">
            <v>180617.37217039993</v>
          </cell>
        </row>
        <row r="2784">
          <cell r="G2784">
            <v>238090.04555440001</v>
          </cell>
        </row>
        <row r="2836">
          <cell r="G2836">
            <v>271124.35835439997</v>
          </cell>
        </row>
        <row r="2888">
          <cell r="G2888">
            <v>198624.99999999991</v>
          </cell>
        </row>
        <row r="2939">
          <cell r="G2939">
            <v>241480.8</v>
          </cell>
        </row>
        <row r="2989">
          <cell r="G2989">
            <v>103612.16</v>
          </cell>
        </row>
        <row r="3040">
          <cell r="G3040">
            <v>37012.89598933333</v>
          </cell>
        </row>
        <row r="3090">
          <cell r="G3090">
            <v>43044.545855999997</v>
          </cell>
        </row>
        <row r="3140">
          <cell r="G3140">
            <v>12765.371999999999</v>
          </cell>
        </row>
        <row r="3191">
          <cell r="G3191">
            <v>3056046.7519999999</v>
          </cell>
        </row>
        <row r="3241">
          <cell r="G3241">
            <v>1626953.7599999998</v>
          </cell>
        </row>
        <row r="3291">
          <cell r="G3291">
            <v>571920</v>
          </cell>
        </row>
        <row r="3341">
          <cell r="G3341">
            <v>22256.535999999996</v>
          </cell>
        </row>
        <row r="3392">
          <cell r="G3392">
            <v>4794</v>
          </cell>
        </row>
        <row r="3442">
          <cell r="G3442">
            <v>198659.84</v>
          </cell>
        </row>
        <row r="3492">
          <cell r="G3492">
            <v>10895.84</v>
          </cell>
        </row>
        <row r="3542">
          <cell r="G3542">
            <v>22256.535999999996</v>
          </cell>
        </row>
        <row r="3592">
          <cell r="G3592">
            <v>36029.040000000001</v>
          </cell>
        </row>
        <row r="3642">
          <cell r="G3642">
            <v>30917.847999999998</v>
          </cell>
        </row>
        <row r="3692">
          <cell r="G3692">
            <v>41077.469599999997</v>
          </cell>
        </row>
        <row r="3742">
          <cell r="G3742">
            <v>162638.25440000001</v>
          </cell>
        </row>
        <row r="3792">
          <cell r="G3792">
            <v>24890.640000000003</v>
          </cell>
        </row>
        <row r="3842">
          <cell r="G3842">
            <v>30346.239999999998</v>
          </cell>
        </row>
        <row r="3895">
          <cell r="G3895">
            <v>53470.135946666669</v>
          </cell>
        </row>
        <row r="3945">
          <cell r="G3945">
            <v>52199.108370666654</v>
          </cell>
        </row>
        <row r="3996">
          <cell r="G3996">
            <v>69580.581570666662</v>
          </cell>
        </row>
        <row r="4047">
          <cell r="G4047">
            <v>78430.659170666666</v>
          </cell>
        </row>
        <row r="4098">
          <cell r="G4098">
            <v>85824.081570666647</v>
          </cell>
        </row>
        <row r="4149">
          <cell r="G4149">
            <v>93472.449570666664</v>
          </cell>
        </row>
        <row r="4200">
          <cell r="G4200">
            <v>68977.870370666671</v>
          </cell>
        </row>
        <row r="4250">
          <cell r="G4250">
            <v>5655.36</v>
          </cell>
        </row>
        <row r="4300">
          <cell r="G4300">
            <v>2861.8415999999997</v>
          </cell>
        </row>
        <row r="4350">
          <cell r="G4350">
            <v>10559.752</v>
          </cell>
        </row>
        <row r="4400">
          <cell r="G4400">
            <v>8714.2351999999992</v>
          </cell>
        </row>
        <row r="4450">
          <cell r="G4450">
            <v>3750.2445093333336</v>
          </cell>
        </row>
        <row r="4501">
          <cell r="G4501">
            <v>65575.70797066667</v>
          </cell>
        </row>
        <row r="4551">
          <cell r="G4551">
            <v>64424.61621066666</v>
          </cell>
        </row>
        <row r="4602">
          <cell r="G4602">
            <v>64404.814610666654</v>
          </cell>
        </row>
        <row r="4652">
          <cell r="G4652">
            <v>57502.896800000002</v>
          </cell>
        </row>
        <row r="4702">
          <cell r="G4702">
            <v>90546.714186666664</v>
          </cell>
        </row>
        <row r="4753">
          <cell r="G4753">
            <v>33525198.150000002</v>
          </cell>
        </row>
        <row r="4803">
          <cell r="G4803">
            <v>51525354.000000007</v>
          </cell>
        </row>
        <row r="4854">
          <cell r="G4854">
            <v>35959.897599999997</v>
          </cell>
        </row>
        <row r="4904">
          <cell r="G4904">
            <v>120728.58053333333</v>
          </cell>
        </row>
        <row r="4954">
          <cell r="G4954">
            <v>54925.388533333331</v>
          </cell>
        </row>
        <row r="5004">
          <cell r="G5004">
            <v>5460.5753890666665</v>
          </cell>
        </row>
        <row r="5054">
          <cell r="G5054">
            <v>3117.0424000000003</v>
          </cell>
        </row>
        <row r="5104">
          <cell r="G5104">
            <v>2297313.3824</v>
          </cell>
        </row>
        <row r="5154">
          <cell r="G5154">
            <v>10871576.319999998</v>
          </cell>
        </row>
        <row r="5204">
          <cell r="G5204">
            <v>1340497.5951999999</v>
          </cell>
        </row>
        <row r="5254">
          <cell r="G5254">
            <v>25519.359999999997</v>
          </cell>
        </row>
        <row r="5304">
          <cell r="G5304">
            <v>25519.359999999997</v>
          </cell>
        </row>
        <row r="5354">
          <cell r="G5354">
            <v>5645736.0639999993</v>
          </cell>
        </row>
        <row r="5404">
          <cell r="G5404">
            <v>114633.40053333333</v>
          </cell>
        </row>
        <row r="5454">
          <cell r="G5454">
            <v>7500</v>
          </cell>
        </row>
        <row r="5504">
          <cell r="G5504">
            <v>3934828.8</v>
          </cell>
        </row>
        <row r="5554">
          <cell r="G5554">
            <v>73415.200400000002</v>
          </cell>
        </row>
        <row r="5605">
          <cell r="G5605">
            <v>19969952</v>
          </cell>
        </row>
        <row r="5655">
          <cell r="G5655">
            <v>15638352</v>
          </cell>
        </row>
        <row r="5705">
          <cell r="G5705">
            <v>5717.24</v>
          </cell>
        </row>
        <row r="5756">
          <cell r="G5756">
            <v>55134.336666666662</v>
          </cell>
        </row>
        <row r="5806">
          <cell r="G5806">
            <v>63855.703866666656</v>
          </cell>
        </row>
        <row r="5856">
          <cell r="G5856">
            <v>63984.414266666667</v>
          </cell>
        </row>
        <row r="5906">
          <cell r="G5906">
            <v>58025.370266666658</v>
          </cell>
        </row>
        <row r="5956">
          <cell r="G5956">
            <v>17467.678400000001</v>
          </cell>
        </row>
        <row r="6006">
          <cell r="G6006">
            <v>37900</v>
          </cell>
        </row>
        <row r="6057">
          <cell r="G6057">
            <v>3890000</v>
          </cell>
        </row>
        <row r="6107">
          <cell r="G6107">
            <v>3890000</v>
          </cell>
        </row>
        <row r="6157">
          <cell r="G6157">
            <v>3890000</v>
          </cell>
        </row>
        <row r="6207">
          <cell r="G6207">
            <v>2200000</v>
          </cell>
        </row>
        <row r="6257">
          <cell r="G6257">
            <v>1398000</v>
          </cell>
        </row>
        <row r="6307">
          <cell r="G6307">
            <v>1398000</v>
          </cell>
        </row>
      </sheetData>
      <sheetData sheetId="3"/>
      <sheetData sheetId="4">
        <row r="3">
          <cell r="C3">
            <v>43070</v>
          </cell>
          <cell r="D3">
            <v>43101</v>
          </cell>
          <cell r="E3">
            <v>43132</v>
          </cell>
          <cell r="F3">
            <v>43160</v>
          </cell>
          <cell r="G3">
            <v>43191</v>
          </cell>
          <cell r="H3">
            <v>43221</v>
          </cell>
          <cell r="I3">
            <v>43252</v>
          </cell>
          <cell r="J3">
            <v>43282</v>
          </cell>
          <cell r="K3">
            <v>43313</v>
          </cell>
          <cell r="L3">
            <v>43344</v>
          </cell>
          <cell r="M3">
            <v>43374</v>
          </cell>
          <cell r="N3">
            <v>43405</v>
          </cell>
          <cell r="O3">
            <v>43435</v>
          </cell>
        </row>
        <row r="4">
          <cell r="C4">
            <v>23619485</v>
          </cell>
          <cell r="D4">
            <v>109400191</v>
          </cell>
          <cell r="E4">
            <v>112781695</v>
          </cell>
          <cell r="F4">
            <v>100359462</v>
          </cell>
          <cell r="G4">
            <v>967026874</v>
          </cell>
          <cell r="H4">
            <v>881169352</v>
          </cell>
          <cell r="I4">
            <v>372391828</v>
          </cell>
          <cell r="J4">
            <v>187356567</v>
          </cell>
          <cell r="K4">
            <v>548553451</v>
          </cell>
          <cell r="L4">
            <v>105137197</v>
          </cell>
          <cell r="M4">
            <v>163506902</v>
          </cell>
          <cell r="N4">
            <v>181459679</v>
          </cell>
          <cell r="O4">
            <v>25002174</v>
          </cell>
        </row>
        <row r="5">
          <cell r="C5">
            <v>23619485</v>
          </cell>
          <cell r="D5">
            <v>133019676</v>
          </cell>
          <cell r="E5">
            <v>245801371</v>
          </cell>
          <cell r="F5">
            <v>346160833</v>
          </cell>
          <cell r="G5">
            <v>1313187707</v>
          </cell>
          <cell r="H5">
            <v>2194357059</v>
          </cell>
          <cell r="I5">
            <v>2566748887</v>
          </cell>
          <cell r="J5">
            <v>2754105454</v>
          </cell>
          <cell r="K5">
            <v>3302658905</v>
          </cell>
          <cell r="L5">
            <v>3407796102</v>
          </cell>
          <cell r="M5">
            <v>3571303004</v>
          </cell>
          <cell r="N5">
            <v>3752762683</v>
          </cell>
          <cell r="O5">
            <v>3777764857</v>
          </cell>
        </row>
        <row r="6">
          <cell r="C6">
            <v>6.2522380015882497E-3</v>
          </cell>
          <cell r="D6">
            <v>2.8958973133885554E-2</v>
          </cell>
          <cell r="E6">
            <v>2.9854080195335992E-2</v>
          </cell>
          <cell r="F6">
            <v>2.656583080178725E-2</v>
          </cell>
          <cell r="G6">
            <v>0.25597857744061281</v>
          </cell>
          <cell r="H6">
            <v>0.23325150859171118</v>
          </cell>
          <cell r="I6">
            <v>9.8574644557343868E-2</v>
          </cell>
          <cell r="J6">
            <v>4.9594555005941704E-2</v>
          </cell>
          <cell r="K6">
            <v>0.14520582189851208</v>
          </cell>
          <cell r="L6">
            <v>2.7830529686141341E-2</v>
          </cell>
          <cell r="M6">
            <v>4.3281386795959595E-2</v>
          </cell>
          <cell r="N6">
            <v>4.8033608726007586E-2</v>
          </cell>
          <cell r="O6">
            <v>6.6182451651728095E-3</v>
          </cell>
        </row>
        <row r="7">
          <cell r="C7">
            <v>6.2522380015882497E-3</v>
          </cell>
          <cell r="D7">
            <v>3.5211211135473805E-2</v>
          </cell>
          <cell r="E7">
            <v>6.5065291330809794E-2</v>
          </cell>
          <cell r="F7">
            <v>9.163112213259704E-2</v>
          </cell>
          <cell r="G7">
            <v>0.34760969957320986</v>
          </cell>
          <cell r="H7">
            <v>0.58086120816492104</v>
          </cell>
          <cell r="I7">
            <v>0.67943585272226492</v>
          </cell>
          <cell r="J7">
            <v>0.7290304077282066</v>
          </cell>
          <cell r="K7">
            <v>0.87423622962671865</v>
          </cell>
          <cell r="L7">
            <v>0.90206675931285996</v>
          </cell>
          <cell r="M7">
            <v>0.94534814610881956</v>
          </cell>
          <cell r="N7">
            <v>0.99338175483482716</v>
          </cell>
          <cell r="O7">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U"/>
      <sheetName val="PRESUPUESTO"/>
      <sheetName val="PRESUPUESTO, APU"/>
    </sheetNames>
    <sheetDataSet>
      <sheetData sheetId="0" refreshError="1">
        <row r="60">
          <cell r="G60">
            <v>2632</v>
          </cell>
        </row>
        <row r="222">
          <cell r="G222">
            <v>28355</v>
          </cell>
        </row>
        <row r="277">
          <cell r="G277">
            <v>215327</v>
          </cell>
        </row>
        <row r="385">
          <cell r="G385">
            <v>112737</v>
          </cell>
        </row>
        <row r="493">
          <cell r="G493">
            <v>147752</v>
          </cell>
        </row>
        <row r="655">
          <cell r="G655">
            <v>590467</v>
          </cell>
        </row>
        <row r="709">
          <cell r="G709">
            <v>472651</v>
          </cell>
        </row>
        <row r="979">
          <cell r="G979">
            <v>9395</v>
          </cell>
        </row>
        <row r="1141">
          <cell r="G1141">
            <v>29686</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Personalizar"/>
      <sheetName val="Informe de gastos 208-03"/>
      <sheetName val="Informe de gastos Henry"/>
      <sheetName val="Informe de gastos MO"/>
      <sheetName val="Informe de gastos Materiales"/>
      <sheetName val="Informe de gastos Comb y lubric"/>
      <sheetName val="Informe de gastos varios"/>
      <sheetName val="Informe de gastos Jorge"/>
      <sheetName val="INVERSION Vs INVERSIONISTA"/>
      <sheetName val="Macros"/>
      <sheetName val="ATW"/>
      <sheetName val="Lock"/>
      <sheetName val="Select Employee"/>
      <sheetName val="TemplateInformation"/>
    </sheetNames>
    <sheetDataSet>
      <sheetData sheetId="0"/>
      <sheetData sheetId="1" refreshError="1">
        <row r="21">
          <cell r="G21" t="b">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SUPUESTO"/>
      <sheetName val="EDIFICIO MONTICELLO CAPITULOS"/>
      <sheetName val="EDIFICIO MONTICELLO"/>
      <sheetName val="APU"/>
      <sheetName val="Pedidos"/>
      <sheetName val="MATERIALES"/>
      <sheetName val="Hoja1"/>
      <sheetName val="Dudas"/>
    </sheetNames>
    <sheetDataSet>
      <sheetData sheetId="0"/>
      <sheetData sheetId="1"/>
      <sheetData sheetId="2"/>
      <sheetData sheetId="3"/>
      <sheetData sheetId="4"/>
      <sheetData sheetId="5">
        <row r="1">
          <cell r="B1" t="str">
            <v>INSUMO</v>
          </cell>
        </row>
        <row r="2">
          <cell r="B2" t="str">
            <v xml:space="preserve"> BREAKER 3* 100 A MERLIN GERIN</v>
          </cell>
        </row>
        <row r="3">
          <cell r="B3" t="str">
            <v xml:space="preserve">12 BANDEJA FIBRA 1 UNIDAD RACK DESLIZABLE CON ACCESO FRONTAL FCE1U PANDUIT </v>
          </cell>
        </row>
        <row r="4">
          <cell r="B4" t="str">
            <v xml:space="preserve">13 ACOPLE FIBRA LC MULTIMODO OM3/OM4 PLACA CON 6 DUPLEX FAP6WAQDLCZ PANDUIT </v>
          </cell>
        </row>
        <row r="5">
          <cell r="B5" t="str">
            <v>14 BANDEJA FIBRA 1 UNIDAD RACK DESLIZABLE CON ACCESO FRONTAL FCE1U PANDUIT</v>
          </cell>
        </row>
        <row r="6">
          <cell r="B6" t="str">
            <v>15 ACOPLE FIBRA LC MULTIMODO PLACA 12U DUPLEX 10GB PANDUIT FAP12WAQDLC PANDUIT</v>
          </cell>
        </row>
        <row r="7">
          <cell r="B7" t="str">
            <v>16 PATCH CORD CAT-6A 1.5MTS BLANCO PANDUIT UTP6A5 PANDUIT</v>
          </cell>
        </row>
        <row r="8">
          <cell r="B8" t="str">
            <v>17 PATCH CORD CAT-6A 3.0MTS BLANCO PANDUIT UTP6A10 PANDUIT</v>
          </cell>
        </row>
        <row r="9">
          <cell r="B9" t="str">
            <v>ABRAZADERA AJUSTABLE 1</v>
          </cell>
        </row>
        <row r="10">
          <cell r="B10" t="str">
            <v xml:space="preserve">ADAPTADOR CAJA PVC DE 1/2" </v>
          </cell>
        </row>
        <row r="11">
          <cell r="B11" t="str">
            <v xml:space="preserve">ADAPTADOR CAJA PVC DE 3/4" </v>
          </cell>
        </row>
        <row r="12">
          <cell r="B12" t="str">
            <v xml:space="preserve">ADAPTADOR TNAL CAMP. PVC DE 2" </v>
          </cell>
        </row>
        <row r="13">
          <cell r="B13" t="str">
            <v xml:space="preserve">ADAPTADOR TNAL CAMP. PVC DE 3" </v>
          </cell>
        </row>
        <row r="14">
          <cell r="B14" t="str">
            <v xml:space="preserve">ADAPTADOR TNAL CAMP. PVC DE 4" </v>
          </cell>
        </row>
        <row r="15">
          <cell r="B15" t="str">
            <v xml:space="preserve">ADAPTADOR TNAL PVC DE 1" </v>
          </cell>
        </row>
        <row r="16">
          <cell r="B16" t="str">
            <v xml:space="preserve">ADAPTADOR TNAL PVC DE 1-1/2" </v>
          </cell>
        </row>
        <row r="17">
          <cell r="B17" t="str">
            <v xml:space="preserve">ADAPTADOR TNAL PVC DE 1-1/4" </v>
          </cell>
        </row>
        <row r="18">
          <cell r="B18" t="str">
            <v xml:space="preserve">ADAPTADOR TNAL PVC DE 2" </v>
          </cell>
        </row>
        <row r="19">
          <cell r="B19" t="str">
            <v>AISLADOR PORCELANA TIPO PIN 13,2 KV</v>
          </cell>
        </row>
        <row r="20">
          <cell r="B20" t="str">
            <v xml:space="preserve">ALAMBRE GALVANIZADO </v>
          </cell>
        </row>
        <row r="21">
          <cell r="B21" t="str">
            <v>ALAMBRE THHN/THWN # 10</v>
          </cell>
        </row>
        <row r="22">
          <cell r="B22" t="str">
            <v xml:space="preserve">ALAMBRE THHN/THWN # 12 </v>
          </cell>
        </row>
        <row r="23">
          <cell r="B23" t="str">
            <v xml:space="preserve">ALAMBRE THHN/THWN # 14 </v>
          </cell>
        </row>
        <row r="24">
          <cell r="B24" t="str">
            <v>ALAMBRE THHN/THWN # 16</v>
          </cell>
        </row>
        <row r="25">
          <cell r="B25" t="str">
            <v>ALAMBRE THHN/THWN # 4 DESNUDO</v>
          </cell>
        </row>
        <row r="26">
          <cell r="B26" t="str">
            <v>ALAMBRE THHN/THWN # 6 DESNUDO</v>
          </cell>
        </row>
        <row r="27">
          <cell r="B27" t="str">
            <v xml:space="preserve">ALAMBRE THHN/THWN # 8 </v>
          </cell>
        </row>
        <row r="28">
          <cell r="B28" t="str">
            <v xml:space="preserve">ANCLA DE MARIPOSA 1/4"x3" REF.TR-1430 </v>
          </cell>
        </row>
        <row r="29">
          <cell r="B29" t="str">
            <v xml:space="preserve">ANCLA DE MARIPOSA 1/4"x3" REF.TR-1430 </v>
          </cell>
        </row>
        <row r="30">
          <cell r="B30" t="str">
            <v xml:space="preserve">ANCLA DE NYLON 1/4"x1 1/4" REF.NR-1414 </v>
          </cell>
        </row>
        <row r="31">
          <cell r="B31" t="str">
            <v xml:space="preserve">ANCLA EZP-100 (YESO) </v>
          </cell>
        </row>
        <row r="32">
          <cell r="B32" t="str">
            <v xml:space="preserve">ANCLA MULTIUSO DE 1/4" RL </v>
          </cell>
        </row>
        <row r="33">
          <cell r="B33" t="str">
            <v xml:space="preserve">ANCLA MULTIUSO DE 3/8" RL </v>
          </cell>
        </row>
        <row r="34">
          <cell r="B34" t="str">
            <v xml:space="preserve">APLIQUE DECORATIVO </v>
          </cell>
        </row>
        <row r="35">
          <cell r="B35" t="str">
            <v>ARANDELA PLANA GALV. DE 1/4"</v>
          </cell>
        </row>
        <row r="36">
          <cell r="B36" t="str">
            <v>ARANDELA PLANA GALV. DE 3/16"</v>
          </cell>
        </row>
        <row r="37">
          <cell r="B37" t="str">
            <v>ARANDELA PLANA GALV. DE 3/8"</v>
          </cell>
        </row>
        <row r="38">
          <cell r="B38" t="str">
            <v>ARANDELA PLANA GALV. DE 5/32"</v>
          </cell>
        </row>
        <row r="39">
          <cell r="B39" t="str">
            <v>AVISO DE SALIDA TIPO LED</v>
          </cell>
        </row>
        <row r="40">
          <cell r="B40" t="str">
            <v>Bajante primario en 3"</v>
          </cell>
        </row>
        <row r="41">
          <cell r="B41" t="str">
            <v xml:space="preserve">BALA DE PISO SUMERGIBLE 12W </v>
          </cell>
        </row>
        <row r="42">
          <cell r="B42" t="str">
            <v xml:space="preserve">BALA DE PISO SUMERGIBLE 3W </v>
          </cell>
        </row>
        <row r="43">
          <cell r="B43" t="str">
            <v>Bandeja Enmallada 20x5,4 Galvanizada GALCO</v>
          </cell>
        </row>
        <row r="44">
          <cell r="B44" t="str">
            <v xml:space="preserve">BANDEJA GALVANIZADA 10x8 </v>
          </cell>
        </row>
        <row r="45">
          <cell r="B45" t="str">
            <v xml:space="preserve">BANDEJA GALVANIZADA 20x8 </v>
          </cell>
        </row>
        <row r="46">
          <cell r="B46" t="str">
            <v xml:space="preserve">BANDEJA GALVANIZADA 30x8 </v>
          </cell>
        </row>
        <row r="47">
          <cell r="B47" t="str">
            <v xml:space="preserve">BANDEJA GALVANIZADA 40x8 </v>
          </cell>
        </row>
        <row r="48">
          <cell r="B48" t="str">
            <v xml:space="preserve">BANDEJA GALVANIZADA 50x8 </v>
          </cell>
        </row>
        <row r="49">
          <cell r="B49" t="str">
            <v>BANDEJA PORTA EQUIPO RACKEABLE DE 1 U.R</v>
          </cell>
        </row>
        <row r="50">
          <cell r="B50" t="str">
            <v>BANDEJA PORTA EQUIPOS</v>
          </cell>
        </row>
        <row r="51">
          <cell r="B51" t="str">
            <v>BANDEJA PORTACABLE TIPO MALLA 10X5 CM</v>
          </cell>
        </row>
        <row r="52">
          <cell r="B52" t="str">
            <v>BANDEJA PORTACABLE TIPO MALLA 20X5 CM</v>
          </cell>
        </row>
        <row r="53">
          <cell r="B53" t="str">
            <v>BANDEJA PORTACABLE TIPO MALLA 30X5 CM</v>
          </cell>
        </row>
        <row r="54">
          <cell r="B54" t="str">
            <v>BANDEJA PORTACABLE TIPO MALLA 40X5 CM</v>
          </cell>
        </row>
        <row r="55">
          <cell r="B55" t="str">
            <v xml:space="preserve">Bandeja tipo malla de 40* 10 </v>
          </cell>
        </row>
        <row r="56">
          <cell r="B56" t="str">
            <v xml:space="preserve">Bandeja tipo malla de 50* 10 </v>
          </cell>
        </row>
        <row r="57">
          <cell r="B57" t="str">
            <v xml:space="preserve">BARRAJE DE Cu DE 100A. </v>
          </cell>
        </row>
        <row r="58">
          <cell r="B58" t="str">
            <v xml:space="preserve">BARRAJE DE Cu DE 200A. </v>
          </cell>
        </row>
        <row r="59">
          <cell r="B59" t="str">
            <v xml:space="preserve">BARRAJE DE Cu DE 400A. </v>
          </cell>
        </row>
        <row r="60">
          <cell r="B60" t="str">
            <v>Base para punta captadora</v>
          </cell>
        </row>
        <row r="61">
          <cell r="B61" t="str">
            <v>BOMBILLO AHORRADOR 26 W</v>
          </cell>
        </row>
        <row r="62">
          <cell r="B62" t="str">
            <v>BOTON TIMBRE AMBIA REFRESH</v>
          </cell>
        </row>
        <row r="63">
          <cell r="B63" t="str">
            <v>BOTON TIMBRE GL-010-A</v>
          </cell>
        </row>
        <row r="64">
          <cell r="B64" t="str">
            <v>BREAKER 3X32A MAGNETICO 3VT1703-2DB36</v>
          </cell>
        </row>
        <row r="65">
          <cell r="B65" t="str">
            <v>BREAKER 3X50A MAGNETICO 3VT1705-2DB36</v>
          </cell>
        </row>
        <row r="66">
          <cell r="B66" t="str">
            <v xml:space="preserve">BREAKER ENCHUF. 3x100A  </v>
          </cell>
        </row>
        <row r="67">
          <cell r="B67" t="str">
            <v xml:space="preserve">BREAKER ENCHUF. 3x100A  </v>
          </cell>
        </row>
        <row r="68">
          <cell r="B68" t="str">
            <v xml:space="preserve">BREAKER ENCHUF. 3x125A  </v>
          </cell>
        </row>
        <row r="69">
          <cell r="B69" t="str">
            <v xml:space="preserve">BREAKER ENCHUF. 3x125A  </v>
          </cell>
        </row>
        <row r="70">
          <cell r="B70" t="str">
            <v xml:space="preserve">BREAKER ENCHUF. 3x60A  </v>
          </cell>
        </row>
        <row r="71">
          <cell r="B71" t="str">
            <v xml:space="preserve">BREAKER ENCHUF. 3x60A  </v>
          </cell>
        </row>
        <row r="72">
          <cell r="B72" t="str">
            <v xml:space="preserve">BREAKER ENCHUF. THQL 2x50A G.E. </v>
          </cell>
        </row>
        <row r="73">
          <cell r="B73" t="str">
            <v xml:space="preserve">BREAKER ENCHUF. THQL 2x50A G.E. </v>
          </cell>
        </row>
        <row r="74">
          <cell r="B74" t="str">
            <v xml:space="preserve">BREAKER ENCHUF. THQL 3x20A G.E. </v>
          </cell>
        </row>
        <row r="75">
          <cell r="B75" t="str">
            <v xml:space="preserve">BREAKER ENCHUF. THQL 3x30A G.E. </v>
          </cell>
        </row>
        <row r="76">
          <cell r="B76" t="str">
            <v xml:space="preserve">BREAKER ENCHUFABLE 1x15A </v>
          </cell>
        </row>
        <row r="77">
          <cell r="B77" t="str">
            <v xml:space="preserve">BREAKER ENCHUFABLE 1x15A </v>
          </cell>
        </row>
        <row r="78">
          <cell r="B78" t="str">
            <v xml:space="preserve">BREAKER ENCHUFABLE 1x20A </v>
          </cell>
        </row>
        <row r="79">
          <cell r="B79" t="str">
            <v xml:space="preserve">BREAKER ENCHUFABLE 1x20A </v>
          </cell>
        </row>
        <row r="80">
          <cell r="B80" t="str">
            <v xml:space="preserve">BREAKER ENCHUFABLE 2x20A </v>
          </cell>
        </row>
        <row r="81">
          <cell r="B81" t="str">
            <v xml:space="preserve">BREAKER ENCHUFABLE 2x20A </v>
          </cell>
        </row>
        <row r="82">
          <cell r="B82" t="str">
            <v xml:space="preserve">BREAKER ENCHUFABLE 2x30A </v>
          </cell>
        </row>
        <row r="83">
          <cell r="B83" t="str">
            <v xml:space="preserve">BREAKER ENCHUFABLE 2x30A </v>
          </cell>
        </row>
        <row r="84">
          <cell r="B84" t="str">
            <v xml:space="preserve">BREAKER ENCHUFABLE 2x40A </v>
          </cell>
        </row>
        <row r="85">
          <cell r="B85" t="str">
            <v xml:space="preserve">BREAKER ENCHUFABLE 3x20A </v>
          </cell>
        </row>
        <row r="86">
          <cell r="B86" t="str">
            <v xml:space="preserve">BREAKER ENCHUFABLE 3x30A </v>
          </cell>
        </row>
        <row r="87">
          <cell r="B87" t="str">
            <v xml:space="preserve">BREAKER ENCHUFABLE 3x40A </v>
          </cell>
        </row>
        <row r="88">
          <cell r="B88" t="str">
            <v xml:space="preserve">BREAKER ENCHUFABLE 3x40A </v>
          </cell>
        </row>
        <row r="89">
          <cell r="B89" t="str">
            <v xml:space="preserve">BREAKER ENCHUFABLE 3x50A </v>
          </cell>
        </row>
        <row r="90">
          <cell r="B90" t="str">
            <v xml:space="preserve">BREAKER ENCHUFABLE 3x50A </v>
          </cell>
        </row>
        <row r="91">
          <cell r="B91" t="str">
            <v xml:space="preserve">BREAKER ENCHUFABLE 3x60A </v>
          </cell>
        </row>
        <row r="92">
          <cell r="B92" t="str">
            <v xml:space="preserve">BREAKER ENCHUFABLE 3x60A </v>
          </cell>
        </row>
        <row r="93">
          <cell r="B93" t="str">
            <v>BREAKER IND EASY PACK MERLIN GERIN 3X100A</v>
          </cell>
        </row>
        <row r="94">
          <cell r="B94" t="str">
            <v>BREAKER IND EASY PACK MERLIN GERIN 3X30A</v>
          </cell>
        </row>
        <row r="95">
          <cell r="B95" t="str">
            <v>BREAKER IND EASY PACK MERLIN GERIN 3X40A</v>
          </cell>
        </row>
        <row r="96">
          <cell r="B96" t="str">
            <v>BREAKER IND EASY PACK MERLIN GERIN 3X50A</v>
          </cell>
        </row>
        <row r="97">
          <cell r="B97" t="str">
            <v>BREAKER IND EASY PACK MERLIN GERIN 3X60A</v>
          </cell>
        </row>
        <row r="98">
          <cell r="B98" t="str">
            <v>BREAKER IND EASY PACK MERLIN GERIN 3X80A</v>
          </cell>
        </row>
        <row r="99">
          <cell r="B99" t="str">
            <v>BREAKER INDUST. 3x100A Unidad Disparo Magnetico</v>
          </cell>
        </row>
        <row r="100">
          <cell r="B100" t="str">
            <v>BREAKER INDUST. 3x125A Unidad Disparo Magnetico</v>
          </cell>
        </row>
        <row r="101">
          <cell r="B101" t="str">
            <v>BREAKER INDUST. 3x1600A Merlin Gerin</v>
          </cell>
        </row>
        <row r="102">
          <cell r="B102" t="str">
            <v>BREAKER INDUST. 3x40A Merlin Gerin</v>
          </cell>
        </row>
        <row r="103">
          <cell r="B103" t="str">
            <v>BREAKER INDUST. 3x80A Merlin Gerin</v>
          </cell>
        </row>
        <row r="104">
          <cell r="B104" t="str">
            <v xml:space="preserve">BREAKER INDUST. REG. 3x160-400A </v>
          </cell>
        </row>
        <row r="105">
          <cell r="B105" t="str">
            <v xml:space="preserve">BREAKER INDUST. REG. 3x160-400A </v>
          </cell>
        </row>
        <row r="106">
          <cell r="B106" t="str">
            <v xml:space="preserve">BREAKER INDUST. REG. 3x18-25A </v>
          </cell>
        </row>
        <row r="107">
          <cell r="B107" t="str">
            <v xml:space="preserve">BREAKER INDUST. REG. 3x18-25A </v>
          </cell>
        </row>
        <row r="108">
          <cell r="B108" t="str">
            <v xml:space="preserve">BREAKER INDUST. REG. 3x25-32A </v>
          </cell>
        </row>
        <row r="109">
          <cell r="B109" t="str">
            <v xml:space="preserve">BREAKER INDUST. REG. 3x25-32A </v>
          </cell>
        </row>
        <row r="110">
          <cell r="B110" t="str">
            <v xml:space="preserve">BREAKER INDUST. REG. 3x32-40A </v>
          </cell>
        </row>
        <row r="111">
          <cell r="B111" t="str">
            <v xml:space="preserve">BREAKER INDUST. REG. 3x32-40A </v>
          </cell>
        </row>
        <row r="112">
          <cell r="B112" t="str">
            <v xml:space="preserve">BREAKER INDUST. REG. 3x35-50A </v>
          </cell>
        </row>
        <row r="113">
          <cell r="B113" t="str">
            <v xml:space="preserve">BREAKER INDUST. REG. 3x35-50A </v>
          </cell>
        </row>
        <row r="114">
          <cell r="B114" t="str">
            <v xml:space="preserve">BREAKER INDUST. REG. 3x50-63A </v>
          </cell>
        </row>
        <row r="115">
          <cell r="B115" t="str">
            <v xml:space="preserve">BREAKER INDUST. REG. 3x50-63A </v>
          </cell>
        </row>
        <row r="116">
          <cell r="B116" t="str">
            <v>Breaker industrial de 3x30A, 440V, 10KA</v>
          </cell>
        </row>
        <row r="117">
          <cell r="B117" t="str">
            <v>Breaker industrial de 3x30A, 440V, 10KA</v>
          </cell>
        </row>
        <row r="118">
          <cell r="B118" t="str">
            <v>BRK 3X150A 50KA/240V, 25KA/440V, SCH, EZC250N3150</v>
          </cell>
        </row>
        <row r="119">
          <cell r="B119" t="str">
            <v>BRK 3X250A 50KA/240V, 25KA/440V, SCH, EZC250N3250</v>
          </cell>
        </row>
        <row r="120">
          <cell r="B120" t="str">
            <v>CABLE COAXIAL RG59</v>
          </cell>
        </row>
        <row r="121">
          <cell r="B121" t="str">
            <v>CABLE Cu DESNUDO #  6</v>
          </cell>
        </row>
        <row r="122">
          <cell r="B122" t="str">
            <v xml:space="preserve">CABLE Cu DESNUDO # 1/0 </v>
          </cell>
        </row>
        <row r="123">
          <cell r="B123" t="str">
            <v>CABLE Cu DESNUDO # 2</v>
          </cell>
        </row>
        <row r="124">
          <cell r="B124" t="str">
            <v xml:space="preserve">CABLE Cu DESNUDO # 2/0 </v>
          </cell>
        </row>
        <row r="125">
          <cell r="B125" t="str">
            <v xml:space="preserve">CABLE Cu DESNUDO # 8 </v>
          </cell>
        </row>
        <row r="126">
          <cell r="B126" t="str">
            <v>CABLE DE AL 1/0 THW AISLADO</v>
          </cell>
        </row>
        <row r="127">
          <cell r="B127" t="str">
            <v>CABLE DE AL 1/0 THW DESNUDO</v>
          </cell>
        </row>
        <row r="128">
          <cell r="B128" t="str">
            <v>CABLE ENCAUCHETADO # 3x12</v>
          </cell>
        </row>
        <row r="129">
          <cell r="B129" t="str">
            <v>CABLE ENCAUCHETADO # 3x14</v>
          </cell>
        </row>
        <row r="130">
          <cell r="B130" t="str">
            <v>CABLE ENCAUCHETADO # 3x16</v>
          </cell>
        </row>
        <row r="131">
          <cell r="B131" t="str">
            <v>CABLE ENCAUCHETADO # 4x8</v>
          </cell>
        </row>
        <row r="132">
          <cell r="B132" t="str">
            <v>CABLE ENCAUCHETADO # 5x6</v>
          </cell>
        </row>
        <row r="133">
          <cell r="B133" t="str">
            <v>CABLE PARA INSTRUMENTACION 3X18+20</v>
          </cell>
        </row>
        <row r="134">
          <cell r="B134" t="str">
            <v>CABLE TEL. USO EXT. 30 PARES</v>
          </cell>
        </row>
        <row r="135">
          <cell r="B135" t="str">
            <v>CABLE TEL. USO INT. 2 PARES</v>
          </cell>
        </row>
        <row r="136">
          <cell r="B136" t="str">
            <v>CABLE TEL. USO INT. 25 PARES</v>
          </cell>
        </row>
        <row r="137">
          <cell r="B137" t="str">
            <v>CABLE TFF # 16</v>
          </cell>
        </row>
        <row r="138">
          <cell r="B138" t="str">
            <v>CABLE TFF # 18</v>
          </cell>
        </row>
        <row r="139">
          <cell r="B139" t="str">
            <v>CABLE THHN/THWN # 1/0</v>
          </cell>
        </row>
        <row r="140">
          <cell r="B140" t="str">
            <v xml:space="preserve">CABLE THHN/THWN # 10 </v>
          </cell>
        </row>
        <row r="141">
          <cell r="B141" t="str">
            <v xml:space="preserve">CABLE THHN/THWN # 12 </v>
          </cell>
        </row>
        <row r="142">
          <cell r="B142" t="str">
            <v>CABLE THHN/THWN # 14</v>
          </cell>
        </row>
        <row r="143">
          <cell r="B143" t="str">
            <v>CABLE THHN/THWN # 2</v>
          </cell>
        </row>
        <row r="144">
          <cell r="B144" t="str">
            <v>CABLE THHN/THWN # 2/0</v>
          </cell>
        </row>
        <row r="145">
          <cell r="B145" t="str">
            <v>CABLE THHN/THWN # 250</v>
          </cell>
        </row>
        <row r="146">
          <cell r="B146" t="str">
            <v>CABLE THHN/THWN # 250</v>
          </cell>
        </row>
        <row r="147">
          <cell r="B147" t="str">
            <v>CABLE THHN/THWN # 3/0</v>
          </cell>
        </row>
        <row r="148">
          <cell r="B148" t="str">
            <v>CABLE THHN/THWN # 3/0</v>
          </cell>
        </row>
        <row r="149">
          <cell r="B149" t="str">
            <v>CABLE THHN/THWN # 300</v>
          </cell>
        </row>
        <row r="150">
          <cell r="B150" t="str">
            <v>CABLE THHN/THWN # 350</v>
          </cell>
        </row>
        <row r="151">
          <cell r="B151" t="str">
            <v>CABLE THHN/THWN # 350</v>
          </cell>
        </row>
        <row r="152">
          <cell r="B152" t="str">
            <v>CABLE THHN/THWN # 4</v>
          </cell>
        </row>
        <row r="153">
          <cell r="B153" t="str">
            <v>CABLE THHN/THWN # 4</v>
          </cell>
        </row>
        <row r="154">
          <cell r="B154" t="str">
            <v>CABLE THHN/THWN # 4/0</v>
          </cell>
        </row>
        <row r="155">
          <cell r="B155" t="str">
            <v>CABLE THHN/THWN # 400</v>
          </cell>
        </row>
        <row r="156">
          <cell r="B156" t="str">
            <v>CABLE THHN/THWN # 500</v>
          </cell>
        </row>
        <row r="157">
          <cell r="B157" t="str">
            <v>CABLE THHN/THWN # 500MCM</v>
          </cell>
        </row>
        <row r="158">
          <cell r="B158" t="str">
            <v xml:space="preserve">CABLE THHN/THWN # 6 </v>
          </cell>
        </row>
        <row r="159">
          <cell r="B159" t="str">
            <v xml:space="preserve">CABLE THHN/THWN # 8 </v>
          </cell>
        </row>
        <row r="160">
          <cell r="B160" t="str">
            <v xml:space="preserve">CABLE UTP 4PR CT5E AMP </v>
          </cell>
        </row>
        <row r="161">
          <cell r="B161" t="str">
            <v xml:space="preserve">CABLE UTP 4PR CT6 AMP </v>
          </cell>
        </row>
        <row r="162">
          <cell r="B162" t="str">
            <v xml:space="preserve">CABLE UTP 4PR CT6 AMP </v>
          </cell>
        </row>
        <row r="163">
          <cell r="B163" t="str">
            <v xml:space="preserve">CABLE UTP 4PR CT7A AMP </v>
          </cell>
        </row>
        <row r="164">
          <cell r="B164" t="str">
            <v xml:space="preserve">CABLE UTP 4PR CT7A AMP </v>
          </cell>
        </row>
        <row r="165">
          <cell r="B165" t="str">
            <v>CABLE UTP CAT 6A AMP</v>
          </cell>
        </row>
        <row r="166">
          <cell r="B166" t="str">
            <v>CABLE VEHICULAR No 16</v>
          </cell>
        </row>
        <row r="167">
          <cell r="B167" t="str">
            <v>Cable XLPE Nº1/0 133%</v>
          </cell>
        </row>
        <row r="168">
          <cell r="B168" t="str">
            <v>CAJA 2X4 PVC</v>
          </cell>
        </row>
        <row r="169">
          <cell r="B169" t="str">
            <v>CAJA 4X4 PVC</v>
          </cell>
        </row>
        <row r="170">
          <cell r="B170" t="str">
            <v>CAJA ARRANCADOR 40x30x20 TERCOL</v>
          </cell>
        </row>
        <row r="171">
          <cell r="B171" t="str">
            <v>CAJA ARRANCADOR 40x60x20 TERCOL</v>
          </cell>
        </row>
        <row r="172">
          <cell r="B172" t="str">
            <v>CAJA DE DERIVACION IP 65 1/4 DE VUELTA. 180X180x10</v>
          </cell>
        </row>
        <row r="173">
          <cell r="B173" t="str">
            <v xml:space="preserve">CAJA DE EMP. 240X310x12 REF-GR17242 </v>
          </cell>
        </row>
        <row r="174">
          <cell r="B174" t="str">
            <v xml:space="preserve">CAJA DE EMPALME 13x13x8 </v>
          </cell>
        </row>
        <row r="175">
          <cell r="B175" t="str">
            <v xml:space="preserve">CAJA DE EMPALME 20x20x15 </v>
          </cell>
        </row>
        <row r="176">
          <cell r="B176" t="str">
            <v>CAJA DE EMPALME 20x20x15 Schneider</v>
          </cell>
        </row>
        <row r="177">
          <cell r="B177" t="str">
            <v xml:space="preserve">CAJA DE EMPALME 25x25x10 </v>
          </cell>
        </row>
        <row r="178">
          <cell r="B178" t="str">
            <v>CAJA DE EMPALME 30x30x15</v>
          </cell>
        </row>
        <row r="179">
          <cell r="B179" t="str">
            <v>CAJA DE EMPALME 40x40x15 Schneider</v>
          </cell>
        </row>
        <row r="180">
          <cell r="B180" t="str">
            <v>CAJA DE EMPALME 40x40x20 TERCOL</v>
          </cell>
        </row>
        <row r="181">
          <cell r="B181" t="str">
            <v>CAJA DE EMPALME 50x50x15</v>
          </cell>
        </row>
        <row r="182">
          <cell r="B182" t="str">
            <v>CAJA DE PASO 20x40x15 DOBLE COMP. TERCOL</v>
          </cell>
        </row>
        <row r="183">
          <cell r="B183" t="str">
            <v>CAJA DE PASO 20x60x15 DOBLE COMP. TERCOL</v>
          </cell>
        </row>
        <row r="184">
          <cell r="B184" t="str">
            <v>CAJA DE PASO 40x20x15 TERCOL</v>
          </cell>
        </row>
        <row r="185">
          <cell r="B185" t="str">
            <v xml:space="preserve">CAJA DEXON 180x140x80 3CJDGR18148 </v>
          </cell>
        </row>
        <row r="186">
          <cell r="B186" t="str">
            <v xml:space="preserve">CAJA GALVANIZADA 2x4 C-20 </v>
          </cell>
        </row>
        <row r="187">
          <cell r="B187" t="str">
            <v xml:space="preserve">CAJA GALVANIZADA 4x4 C-20 </v>
          </cell>
        </row>
        <row r="188">
          <cell r="B188" t="str">
            <v xml:space="preserve">CAJA GALVANIZADA OCOTGONAL C-20 </v>
          </cell>
        </row>
        <row r="189">
          <cell r="B189" t="str">
            <v xml:space="preserve">CAJA GRIS 12x12x5 S/TAPA </v>
          </cell>
        </row>
        <row r="190">
          <cell r="B190" t="str">
            <v xml:space="preserve">CAJA OCTOGONAL PVC </v>
          </cell>
        </row>
        <row r="191">
          <cell r="B191" t="str">
            <v>Caja para breaker industrial 44x23x24</v>
          </cell>
        </row>
        <row r="192">
          <cell r="B192" t="str">
            <v>CAJA PRIMARIA 15KV</v>
          </cell>
        </row>
        <row r="193">
          <cell r="B193" t="str">
            <v>CAJA RAWELT 2X4"</v>
          </cell>
        </row>
        <row r="194">
          <cell r="B194" t="str">
            <v xml:space="preserve">CAJA TELEFONICA 100x120x15 Fondo de Madera </v>
          </cell>
        </row>
        <row r="195">
          <cell r="B195" t="str">
            <v xml:space="preserve">CAJA TELEFONICA 30x30x2O Fondo de Madera </v>
          </cell>
        </row>
        <row r="196">
          <cell r="B196" t="str">
            <v>Caja telefonica 40x40x15</v>
          </cell>
        </row>
        <row r="197">
          <cell r="B197" t="str">
            <v xml:space="preserve">CAJA TELEFONICA 40x40x2O Fondo de Madera </v>
          </cell>
        </row>
        <row r="198">
          <cell r="B198" t="str">
            <v>CAJA TELEFONO 80x60x15</v>
          </cell>
        </row>
        <row r="199">
          <cell r="B199" t="str">
            <v>CAMPANILLA</v>
          </cell>
        </row>
        <row r="200">
          <cell r="B200" t="str">
            <v>Canaleta 11* 5 tipo mecano , calibre # 18, con división</v>
          </cell>
        </row>
        <row r="201">
          <cell r="B201" t="str">
            <v xml:space="preserve">CANALETA METALICA S.D. 10x4x2.40 MT </v>
          </cell>
        </row>
        <row r="202">
          <cell r="B202" t="str">
            <v xml:space="preserve">CANCAMO # 10 </v>
          </cell>
        </row>
        <row r="203">
          <cell r="B203" t="str">
            <v xml:space="preserve">CANCAMO # 8 </v>
          </cell>
        </row>
        <row r="204">
          <cell r="B204" t="str">
            <v xml:space="preserve">CAPACETE 2" </v>
          </cell>
        </row>
        <row r="205">
          <cell r="B205" t="str">
            <v xml:space="preserve">CAPACETE 3" </v>
          </cell>
        </row>
        <row r="206">
          <cell r="B206" t="str">
            <v xml:space="preserve">CAPACETE 4" </v>
          </cell>
        </row>
        <row r="207">
          <cell r="B207" t="str">
            <v>CELDA PARA SECCIONADOR 30A INCLUYE FUSIBLES TIPO HH 30A</v>
          </cell>
        </row>
        <row r="208">
          <cell r="B208" t="str">
            <v>CELDA PARA TRAFO DE 400 KVA</v>
          </cell>
        </row>
        <row r="209">
          <cell r="B209" t="str">
            <v>Certificacion de punto de datos</v>
          </cell>
        </row>
        <row r="210">
          <cell r="B210" t="str">
            <v xml:space="preserve">Chapeta puesta a tierra </v>
          </cell>
        </row>
        <row r="211">
          <cell r="B211" t="str">
            <v>Chazo Golpe C/tornillo 1/4*1 1/4"</v>
          </cell>
        </row>
        <row r="212">
          <cell r="B212" t="str">
            <v>Chazo Golpe C/tornillo 1/4*1 1/4"</v>
          </cell>
        </row>
        <row r="213">
          <cell r="B213" t="str">
            <v xml:space="preserve">CHAZO PLASTICO 1/4" </v>
          </cell>
        </row>
        <row r="214">
          <cell r="B214" t="str">
            <v xml:space="preserve">CIERRE BANDEJA 40X8 GALV. </v>
          </cell>
        </row>
        <row r="215">
          <cell r="B215" t="str">
            <v>CINTA AISLANTE AMARILLA</v>
          </cell>
        </row>
        <row r="216">
          <cell r="B216" t="str">
            <v>CINTA AISLANTE AZUL</v>
          </cell>
        </row>
        <row r="217">
          <cell r="B217" t="str">
            <v>CINTA AISLANTE BLANCA</v>
          </cell>
        </row>
        <row r="218">
          <cell r="B218" t="str">
            <v>CINTA AISLANTE CILES-RETIE</v>
          </cell>
        </row>
        <row r="219">
          <cell r="B219" t="str">
            <v>CINTA AISLANTE ROJA</v>
          </cell>
        </row>
        <row r="220">
          <cell r="B220" t="str">
            <v>CINTA AISLANTE VERDE</v>
          </cell>
        </row>
        <row r="221">
          <cell r="B221" t="str">
            <v>CINTA BANDIT 5/8"</v>
          </cell>
        </row>
        <row r="222">
          <cell r="B222" t="str">
            <v>CINTA BELCRON NEGRA DE 1"</v>
          </cell>
        </row>
        <row r="223">
          <cell r="B223" t="str">
            <v>CINTA BELCRON NEGRA DE 1"</v>
          </cell>
        </row>
        <row r="224">
          <cell r="B224" t="str">
            <v>CINTA BENDA VINILO</v>
          </cell>
        </row>
        <row r="225">
          <cell r="B225" t="str">
            <v>CINTA DE ENMASCARAR 1"x40 MTS.</v>
          </cell>
        </row>
        <row r="226">
          <cell r="B226" t="str">
            <v>CINTA FOIL</v>
          </cell>
        </row>
        <row r="227">
          <cell r="B227" t="str">
            <v>CINTA PLYMOUTH BISHOP REF-W-963</v>
          </cell>
        </row>
        <row r="228">
          <cell r="B228" t="str">
            <v>CINTA ROTULADORA ELECTRONICA</v>
          </cell>
        </row>
        <row r="229">
          <cell r="B229" t="str">
            <v>CINTA STRECH 15CMSx457MTS.</v>
          </cell>
        </row>
        <row r="230">
          <cell r="B230" t="str">
            <v>CLAVIJA AEREA 30A, 250V, 2POLOS+TIERRA LEVITON</v>
          </cell>
        </row>
        <row r="231">
          <cell r="B231" t="str">
            <v>CLAVIJA AEREA NEMA 5-15R COLOR AMARILLO</v>
          </cell>
        </row>
        <row r="232">
          <cell r="B232" t="str">
            <v xml:space="preserve">CODO ESQUINERO INT. 10x4A79º </v>
          </cell>
        </row>
        <row r="233">
          <cell r="B233" t="str">
            <v xml:space="preserve">CODO ESQUINERO INT. 10x4A90º </v>
          </cell>
        </row>
        <row r="234">
          <cell r="B234" t="str">
            <v>CONDULETE LB DE 1-1/2"</v>
          </cell>
        </row>
        <row r="235">
          <cell r="B235" t="str">
            <v>CONDULETE LB DE 3/4"</v>
          </cell>
        </row>
        <row r="236">
          <cell r="B236" t="str">
            <v>CONDULETE T DE 3/4"</v>
          </cell>
        </row>
        <row r="237">
          <cell r="B237" t="str">
            <v>CONECTOR BIMETALICO PARA CABLE 1/0 AWG</v>
          </cell>
        </row>
        <row r="238">
          <cell r="B238" t="str">
            <v xml:space="preserve">CONECTOR CURVO ANAC. DE 1 1/2" </v>
          </cell>
        </row>
        <row r="239">
          <cell r="B239" t="str">
            <v xml:space="preserve">CONECTOR CURVO ANAC. DE 1" </v>
          </cell>
        </row>
        <row r="240">
          <cell r="B240" t="str">
            <v xml:space="preserve">CONECTOR CURVO ANAC. DE 2" </v>
          </cell>
        </row>
        <row r="241">
          <cell r="B241" t="str">
            <v xml:space="preserve">CONECTOR CURVO ANAC. DE 3/4" </v>
          </cell>
        </row>
        <row r="242">
          <cell r="B242" t="str">
            <v xml:space="preserve">CONECTOR DE AUT. AMARILLO REF.562 </v>
          </cell>
        </row>
        <row r="243">
          <cell r="B243" t="str">
            <v>Conector de compresión en C de 1/0 a 1/0 - AWG</v>
          </cell>
        </row>
        <row r="244">
          <cell r="B244" t="str">
            <v>conector de entrada para cable de 25 mm2- hasta 4 AWG PARA MINPRAGMA</v>
          </cell>
        </row>
        <row r="245">
          <cell r="B245" t="str">
            <v>CONECTOR OB10-10</v>
          </cell>
        </row>
        <row r="246">
          <cell r="B246" t="str">
            <v xml:space="preserve">CONECTOR RECTO ANAC. DE 1" </v>
          </cell>
        </row>
        <row r="247">
          <cell r="B247" t="str">
            <v xml:space="preserve">CONECTOR RECTO ANAC. DE 1/2" </v>
          </cell>
        </row>
        <row r="248">
          <cell r="B248" t="str">
            <v xml:space="preserve">CONECTOR RECTO ANAC. DE 1-1/2" </v>
          </cell>
        </row>
        <row r="249">
          <cell r="B249" t="str">
            <v xml:space="preserve">CONECTOR RECTO ANAC. DE 2" </v>
          </cell>
        </row>
        <row r="250">
          <cell r="B250" t="str">
            <v xml:space="preserve">CONECTOR RECTO ANAC. DE 3/4" </v>
          </cell>
        </row>
        <row r="251">
          <cell r="B251" t="str">
            <v xml:space="preserve">CONECTOR RESORTE GB AMARILLO G10084 </v>
          </cell>
        </row>
        <row r="252">
          <cell r="B252" t="str">
            <v xml:space="preserve">CONECTOR RESORTE GB ROJO G10086 </v>
          </cell>
        </row>
        <row r="253">
          <cell r="B253" t="str">
            <v xml:space="preserve">CONECTOR RESORTE VCP AMARILLO VTCR-4 </v>
          </cell>
        </row>
        <row r="254">
          <cell r="B254" t="str">
            <v xml:space="preserve">CONECTOR RESORTE VCP ROJO VTCR-6 </v>
          </cell>
        </row>
        <row r="255">
          <cell r="B255" t="str">
            <v xml:space="preserve">CONECTOR T. PARTIDO # 2/0 KS-26 </v>
          </cell>
        </row>
        <row r="256">
          <cell r="B256" t="str">
            <v>CONECTOR TRANSVERSAL 1/0</v>
          </cell>
        </row>
        <row r="257">
          <cell r="B257" t="str">
            <v xml:space="preserve">CONECTOR TUBULAR # 2/0 REF.10006 </v>
          </cell>
        </row>
        <row r="258">
          <cell r="B258" t="str">
            <v xml:space="preserve">CONECTOR TUBULAR # 500 REF.10014 </v>
          </cell>
        </row>
        <row r="259">
          <cell r="B259" t="str">
            <v xml:space="preserve">CONTACT COLOR AZUL BANDERA </v>
          </cell>
        </row>
        <row r="260">
          <cell r="B260" t="str">
            <v xml:space="preserve">CONTACT COLOR NARANJA </v>
          </cell>
        </row>
        <row r="261">
          <cell r="B261" t="str">
            <v xml:space="preserve">CONTACT COLOR TRANSPARENTE </v>
          </cell>
        </row>
        <row r="262">
          <cell r="B262" t="str">
            <v>CONTACTOR 55A/AC3 220V MITSUBISHI SERIE S , S-N50</v>
          </cell>
        </row>
        <row r="263">
          <cell r="B263" t="str">
            <v>CORREA PLASTICA 20 CM BLANCA</v>
          </cell>
        </row>
        <row r="264">
          <cell r="B264" t="str">
            <v>CORREA PLASTICA 20 CM NEGRA</v>
          </cell>
        </row>
        <row r="265">
          <cell r="B265" t="str">
            <v>CORREA PLASTICA 25 CM BLANCA</v>
          </cell>
        </row>
        <row r="266">
          <cell r="B266" t="str">
            <v>CORREA PLASTICA 30 CM BLANCA</v>
          </cell>
        </row>
        <row r="267">
          <cell r="B267" t="str">
            <v>CORREA PLASTICA 30 CM NEGRA</v>
          </cell>
        </row>
        <row r="268">
          <cell r="B268" t="str">
            <v>CORREA PLASTICA 35 CM BLANCA</v>
          </cell>
        </row>
        <row r="269">
          <cell r="B269" t="str">
            <v>CRUCETA METALICA 2.4 m</v>
          </cell>
        </row>
        <row r="270">
          <cell r="B270" t="str">
            <v xml:space="preserve">CUADERNO DE 100 HOJAS </v>
          </cell>
        </row>
        <row r="271">
          <cell r="B271" t="str">
            <v xml:space="preserve">Cuelga Universal para bandeja tipo malla </v>
          </cell>
        </row>
        <row r="272">
          <cell r="B272" t="str">
            <v xml:space="preserve">CURVA CONDUIT GALV. DE 4" </v>
          </cell>
        </row>
        <row r="273">
          <cell r="B273" t="str">
            <v xml:space="preserve">CURVA EMT DE 1 1/2" </v>
          </cell>
        </row>
        <row r="274">
          <cell r="B274" t="str">
            <v xml:space="preserve">CURVA EMT DE 1" </v>
          </cell>
        </row>
        <row r="275">
          <cell r="B275" t="str">
            <v xml:space="preserve">CURVA EMT DE 1/2" </v>
          </cell>
        </row>
        <row r="276">
          <cell r="B276" t="str">
            <v xml:space="preserve">CURVA EMT DE 2" </v>
          </cell>
        </row>
        <row r="277">
          <cell r="B277" t="str">
            <v xml:space="preserve">CURVA EMT DE 3" </v>
          </cell>
        </row>
        <row r="278">
          <cell r="B278" t="str">
            <v xml:space="preserve">CURVA EMT DE 3/4" </v>
          </cell>
        </row>
        <row r="279">
          <cell r="B279" t="str">
            <v xml:space="preserve">CURVA HR. DUCTO C.D. 30x8A90° </v>
          </cell>
        </row>
        <row r="280">
          <cell r="B280" t="str">
            <v xml:space="preserve">CURVA HR. GALV. BAND. DE 10x8A90° </v>
          </cell>
        </row>
        <row r="281">
          <cell r="B281" t="str">
            <v xml:space="preserve">CURVA HR. GALV. BAND. DE 20x8A90° </v>
          </cell>
        </row>
        <row r="282">
          <cell r="B282" t="str">
            <v xml:space="preserve">CURVA HR. GALV. BAND. DE 40x8A45° </v>
          </cell>
        </row>
        <row r="283">
          <cell r="B283" t="str">
            <v xml:space="preserve">CURVA HR. GALV. BAND. DE 40x8A90° </v>
          </cell>
        </row>
        <row r="284">
          <cell r="B284" t="str">
            <v xml:space="preserve">CURVA HR. GALV. BAND. DE 50x8A45º </v>
          </cell>
        </row>
        <row r="285">
          <cell r="B285" t="str">
            <v xml:space="preserve">CURVA PVC DE 2" </v>
          </cell>
        </row>
        <row r="286">
          <cell r="B286" t="str">
            <v xml:space="preserve">CURVA PVC DE 3" </v>
          </cell>
        </row>
        <row r="287">
          <cell r="B287" t="str">
            <v xml:space="preserve">CURVA PVC DE 3/4" </v>
          </cell>
        </row>
        <row r="288">
          <cell r="B288" t="str">
            <v xml:space="preserve">CURVA PVC DE 4" </v>
          </cell>
        </row>
        <row r="289">
          <cell r="B289" t="str">
            <v xml:space="preserve">CURVA V. EXT. DUCTO S.D. 40x8A90º </v>
          </cell>
        </row>
        <row r="290">
          <cell r="B290" t="str">
            <v xml:space="preserve">CURVA V. INT. DUCTO S.D. 20x8A90° </v>
          </cell>
        </row>
        <row r="291">
          <cell r="B291" t="str">
            <v xml:space="preserve">CURVA VERT. EXT.GALV. BD. 10x8A90° </v>
          </cell>
        </row>
        <row r="292">
          <cell r="B292" t="str">
            <v xml:space="preserve">CURVA VERT. EXT.GALV. BD. 20x8A90° </v>
          </cell>
        </row>
        <row r="293">
          <cell r="B293" t="str">
            <v xml:space="preserve">CURVA VERT. EXT.GALV. BD. 40x8A90° </v>
          </cell>
        </row>
        <row r="294">
          <cell r="B294" t="str">
            <v xml:space="preserve">CURVA VERT. INT. GALV. BD. 20x8A90° </v>
          </cell>
        </row>
        <row r="295">
          <cell r="B295" t="str">
            <v xml:space="preserve">CURVA VERT. INT. GALV. BD. 40x8A90° </v>
          </cell>
        </row>
        <row r="296">
          <cell r="B296" t="str">
            <v>DIMMER DEZL. 600W DCRA BCO REF-633-PLW</v>
          </cell>
        </row>
        <row r="297">
          <cell r="B297" t="str">
            <v>DPS</v>
          </cell>
        </row>
        <row r="298">
          <cell r="B298" t="str">
            <v xml:space="preserve">DUCTO MET. C.D. 30x8x2.40 </v>
          </cell>
        </row>
        <row r="299">
          <cell r="B299" t="str">
            <v xml:space="preserve">DUCTO MET. S.D. 20x8x2.40 </v>
          </cell>
        </row>
        <row r="300">
          <cell r="B300" t="str">
            <v xml:space="preserve">DUCTO MET. S.D. 40x8x2.40 </v>
          </cell>
        </row>
        <row r="301">
          <cell r="B301" t="str">
            <v xml:space="preserve">EMPAQUE EN U DE 1MM </v>
          </cell>
        </row>
        <row r="302">
          <cell r="B302" t="str">
            <v>ENCHUFE BIFILAR CON POLO T. 110V</v>
          </cell>
        </row>
        <row r="303">
          <cell r="B303" t="str">
            <v>ENCHUFE BIFILAR CON POLO T. 110V</v>
          </cell>
        </row>
        <row r="304">
          <cell r="B304" t="str">
            <v>ENCLAV MEC PARA CONTACTOR SUNML21 MIT, UNML-21</v>
          </cell>
        </row>
        <row r="305">
          <cell r="B305" t="str">
            <v xml:space="preserve">ENTRADA CAJA EMT DE 1 1/2" </v>
          </cell>
        </row>
        <row r="306">
          <cell r="B306" t="str">
            <v xml:space="preserve">ENTRADA CAJA EMT DE 1" </v>
          </cell>
        </row>
        <row r="307">
          <cell r="B307" t="str">
            <v xml:space="preserve">ENTRADA CAJA EMT DE 1/2" </v>
          </cell>
        </row>
        <row r="308">
          <cell r="B308" t="str">
            <v xml:space="preserve">ENTRADA CAJA EMT DE 2" </v>
          </cell>
        </row>
        <row r="309">
          <cell r="B309" t="str">
            <v xml:space="preserve">ENTRADA CAJA EMT DE 3" </v>
          </cell>
        </row>
        <row r="310">
          <cell r="B310" t="str">
            <v xml:space="preserve">ENTRADA CAJA EMT DE 3/4" </v>
          </cell>
        </row>
        <row r="311">
          <cell r="B311" t="str">
            <v xml:space="preserve">ESMALTE GRIS PLATA 84 </v>
          </cell>
        </row>
        <row r="312">
          <cell r="B312" t="str">
            <v>ESPARRAGO GALV. DE 1/4x1 MT</v>
          </cell>
        </row>
        <row r="313">
          <cell r="B313" t="str">
            <v>ESPARRAGO GALV. DE 1/4x3 MT</v>
          </cell>
        </row>
        <row r="314">
          <cell r="B314" t="str">
            <v>ESPARRAGO GALV. DE 3/8x1 MT</v>
          </cell>
        </row>
        <row r="315">
          <cell r="B315" t="str">
            <v>ESPARRAGO GALV. DE 3/8x3 MT</v>
          </cell>
        </row>
        <row r="316">
          <cell r="B316" t="str">
            <v>ESPIGO PARA CRUCETA METALICA 38 MM</v>
          </cell>
        </row>
        <row r="317">
          <cell r="B317" t="str">
            <v>ESTRACTOR DE OLORES 4" DE DIAMETRO 110Vac</v>
          </cell>
        </row>
        <row r="318">
          <cell r="B318" t="str">
            <v xml:space="preserve">FACE PLATE DOBLE BLANCO AMP </v>
          </cell>
        </row>
        <row r="319">
          <cell r="B319" t="str">
            <v xml:space="preserve">FACE PLATE P. TOMA LEV. BCO AUTOEXT. </v>
          </cell>
        </row>
        <row r="320">
          <cell r="B320" t="str">
            <v xml:space="preserve">FACE PLATE P. TOMA LEV. NJA AUTOEXT. </v>
          </cell>
        </row>
        <row r="321">
          <cell r="B321" t="str">
            <v xml:space="preserve">FACE PLATE SENCILLO BLANCO AMP </v>
          </cell>
        </row>
        <row r="322">
          <cell r="B322" t="str">
            <v xml:space="preserve">FICHO DE PUENTEO </v>
          </cell>
        </row>
        <row r="323">
          <cell r="B323" t="str">
            <v xml:space="preserve">FUSIBLE TIPO 20T </v>
          </cell>
        </row>
        <row r="324">
          <cell r="B324" t="str">
            <v>Gabiente Autosoportado de 1800x600x250mm, incluye barrajes de cobre 400A, y compartimento para medidor electronico con los barrajes correspondientes para los transformadores de corriente</v>
          </cell>
        </row>
        <row r="325">
          <cell r="B325" t="str">
            <v>GABINETE GENERAL 208V</v>
          </cell>
        </row>
        <row r="326">
          <cell r="B326" t="str">
            <v>GABINETE GENERAL 208V, SEGÚN DIAGRAMA UNIFILAR</v>
          </cell>
        </row>
        <row r="327">
          <cell r="B327" t="str">
            <v xml:space="preserve">GABINETE MEDIDA Y PROTECCION 36 MEDIDORES TIPO PARILLA </v>
          </cell>
        </row>
        <row r="328">
          <cell r="B328" t="str">
            <v>GRAPA COPPERWELD</v>
          </cell>
        </row>
        <row r="329">
          <cell r="B329" t="str">
            <v xml:space="preserve">GRAPA GALV. DOBLE ALA DE 1" </v>
          </cell>
        </row>
        <row r="330">
          <cell r="B330" t="str">
            <v xml:space="preserve">GRAPA GALV. DOBLE ALA DE 1/2" C-20 </v>
          </cell>
        </row>
        <row r="331">
          <cell r="B331" t="str">
            <v xml:space="preserve">GRAPA GALV. DOBLE ALA DE 1-1/2" C-20 </v>
          </cell>
        </row>
        <row r="332">
          <cell r="B332" t="str">
            <v xml:space="preserve">GRAPA GALV. DOBLE ALA DE 2" </v>
          </cell>
        </row>
        <row r="333">
          <cell r="B333" t="str">
            <v xml:space="preserve">GRAPA GALV. DOBLE ALA DE 3/4" C-20 </v>
          </cell>
        </row>
        <row r="334">
          <cell r="B334" t="str">
            <v xml:space="preserve">GRAPA GALV. DOBLE ALA DE 3/8" </v>
          </cell>
        </row>
        <row r="335">
          <cell r="B335" t="str">
            <v xml:space="preserve">GRAPA GALVANIZADA DE 1/2" </v>
          </cell>
        </row>
        <row r="336">
          <cell r="B336" t="str">
            <v xml:space="preserve">GUAYA DE 1/16" </v>
          </cell>
        </row>
        <row r="337">
          <cell r="B337" t="str">
            <v>HEBILLA BANDIT 5/8"</v>
          </cell>
        </row>
        <row r="338">
          <cell r="B338" t="str">
            <v>Herraje 30x30</v>
          </cell>
        </row>
        <row r="339">
          <cell r="B339" t="str">
            <v>HERRAJE 40X40 (SOLO SUMINISTRO)</v>
          </cell>
        </row>
        <row r="340">
          <cell r="B340" t="str">
            <v>HERRAJE 60X80 DOBLE TAPA (SOLO SUMINISTRO)</v>
          </cell>
        </row>
        <row r="341">
          <cell r="B341" t="str">
            <v>HERRAJE 90x115 DOBLE TP. RS3-002</v>
          </cell>
        </row>
        <row r="342">
          <cell r="B342" t="str">
            <v>HERRAJE 90x60 ELECTRICO</v>
          </cell>
        </row>
        <row r="343">
          <cell r="B343" t="str">
            <v xml:space="preserve">HOJA AHESIVA </v>
          </cell>
        </row>
        <row r="344">
          <cell r="B344" t="str">
            <v xml:space="preserve">HOJA DE SIERRA PARA METAL </v>
          </cell>
        </row>
        <row r="345">
          <cell r="B345" t="str">
            <v>Instalacion Luminarias</v>
          </cell>
        </row>
        <row r="346">
          <cell r="B346" t="str">
            <v>INT. CONM. 4 V. DCORA BCO 5604-2W</v>
          </cell>
        </row>
        <row r="347">
          <cell r="B347" t="str">
            <v>INT. DOBLE CONM. DCORA BCO REF-5643W</v>
          </cell>
        </row>
        <row r="348">
          <cell r="B348" t="str">
            <v>INT. DOBLE DCORA BCO REF-5634W</v>
          </cell>
        </row>
        <row r="349">
          <cell r="B349" t="str">
            <v>INT. SENC. CONM. DCORA BCO REF-5603-W</v>
          </cell>
        </row>
        <row r="350">
          <cell r="B350" t="str">
            <v>INT. SENC. DCORA BCO REF-5601-2W</v>
          </cell>
        </row>
        <row r="351">
          <cell r="B351" t="str">
            <v>INT. TRIPLE DECORA BCO REF-1755-W</v>
          </cell>
        </row>
        <row r="352">
          <cell r="B352" t="str">
            <v>INTERRUPTOR DOBLE AMBIA REFRESH</v>
          </cell>
        </row>
        <row r="353">
          <cell r="B353" t="str">
            <v>INTERRUPTOR DOBLE CONM. GL-020-A</v>
          </cell>
        </row>
        <row r="354">
          <cell r="B354" t="str">
            <v>INTERRUPTOR DOBLE CONMUTABLE AMBIA REFRESH</v>
          </cell>
        </row>
        <row r="355">
          <cell r="B355" t="str">
            <v>INTERRUPTOR DOBLE GL-020-A</v>
          </cell>
        </row>
        <row r="356">
          <cell r="B356" t="str">
            <v>INTERRUPTOR SENCILLO AMBIA REFRESH</v>
          </cell>
        </row>
        <row r="357">
          <cell r="B357" t="str">
            <v>INTERRUPTOR SENCILLO CONM. GL-020-A</v>
          </cell>
        </row>
        <row r="358">
          <cell r="B358" t="str">
            <v>INTERRUPTOR SENCILLO CONMUTABLE AMBIA REFRESH</v>
          </cell>
        </row>
        <row r="359">
          <cell r="B359" t="str">
            <v>INTERRUPTOR SENCILLO GL-010-A</v>
          </cell>
        </row>
        <row r="360">
          <cell r="B360" t="str">
            <v>INTERRUPTOR TRIPLE AMBIA REFRESH</v>
          </cell>
        </row>
        <row r="361">
          <cell r="B361" t="str">
            <v>INTERRUPTOR TRIPLE CONM. GL-020-A</v>
          </cell>
        </row>
        <row r="362">
          <cell r="B362" t="str">
            <v>INTERRUPTOR TRIPLE CONMUTABLE AMBIA REFRESH</v>
          </cell>
        </row>
        <row r="363">
          <cell r="B363" t="str">
            <v>INTERRUPTOR TRIPLE GL-020-A</v>
          </cell>
        </row>
        <row r="364">
          <cell r="B364" t="str">
            <v>Kit de tierra PG 50</v>
          </cell>
        </row>
        <row r="365">
          <cell r="B365" t="str">
            <v>LAMPARA TORTUGA OVALADA CON VISERA 1X26 W</v>
          </cell>
        </row>
        <row r="366">
          <cell r="B366" t="str">
            <v xml:space="preserve">LAPICERO </v>
          </cell>
        </row>
        <row r="367">
          <cell r="B367" t="str">
            <v xml:space="preserve">LAPIZ NEGRO </v>
          </cell>
        </row>
        <row r="368">
          <cell r="B368" t="str">
            <v xml:space="preserve">LAPIZ ROJO </v>
          </cell>
        </row>
        <row r="369">
          <cell r="B369" t="str">
            <v>LLAVE SELECTORA 0-1-2 TETRAPOLAR DE 32A</v>
          </cell>
        </row>
        <row r="370">
          <cell r="B370" t="str">
            <v>Llave selectora de 20A</v>
          </cell>
        </row>
        <row r="371">
          <cell r="B371" t="str">
            <v>Luminaria autonoma de emergencia</v>
          </cell>
        </row>
        <row r="372">
          <cell r="B372" t="str">
            <v>Luminaria de alumbrado publico 250W</v>
          </cell>
        </row>
        <row r="373">
          <cell r="B373" t="str">
            <v>Luminaria fluorescente 4x32W/T8/HO de descolgar o sobreponer, balasto electronico.LITHONIA o equivalente.</v>
          </cell>
        </row>
        <row r="374">
          <cell r="B374" t="str">
            <v>Luminaria fluorescente 60x60 4x17</v>
          </cell>
        </row>
        <row r="375">
          <cell r="B375" t="str">
            <v>Luminaria fluorescente hermetica 1x28W/T5/HO de descolgar o sobreponer, con difusor de policarbonato,balasto electronico.LITHONIA o equivalente.</v>
          </cell>
        </row>
        <row r="376">
          <cell r="B376" t="str">
            <v>Luminaria fluorescente hermetica 2x54W/T5/HO de descolgar o incrustar, con difusor de policarbonato,balasto electronico.LITHONIA o equivalente.</v>
          </cell>
        </row>
        <row r="377">
          <cell r="B377" t="str">
            <v>Luminaria fluorescente TIPO BALA 2X32 W LITHONIA o equivalente,con difusor de policarbonato,balasto electronico.</v>
          </cell>
        </row>
        <row r="378">
          <cell r="B378" t="str">
            <v>Luminaria ISOLUX 602032 EASY PRO 1X28/T5 Blanco -acrilico-BALASTO DIMERIZABLE o equivalente con difusor de policarbonato,balasto electronico</v>
          </cell>
        </row>
        <row r="379">
          <cell r="B379" t="str">
            <v xml:space="preserve">LUMINARIA KARDAN </v>
          </cell>
        </row>
        <row r="380">
          <cell r="B380" t="str">
            <v>LUMINARIA TIPO COLUMNA DE 1X32 W</v>
          </cell>
        </row>
        <row r="381">
          <cell r="B381" t="str">
            <v>Luminaria tipo CYLINDER 1x26W/REFLECTOR ESPECULAR LITHONIA o equivalente,con difusor de policarbonato,balasto electronico.</v>
          </cell>
        </row>
        <row r="382">
          <cell r="B382" t="str">
            <v>Luminaria tipo CYLINDER 2x32W/REFLECTOR SEMIESPECULAR LITHONIA o equivalente</v>
          </cell>
        </row>
        <row r="383">
          <cell r="B383" t="str">
            <v xml:space="preserve">M.O RACK ABIERTO 2.10 MT </v>
          </cell>
        </row>
        <row r="384">
          <cell r="B384" t="str">
            <v xml:space="preserve">MANO DE OBRA </v>
          </cell>
        </row>
        <row r="385">
          <cell r="B385" t="str">
            <v>MANO DE OBRA ESTRIBO LINEA VIVA</v>
          </cell>
        </row>
        <row r="386">
          <cell r="B386" t="str">
            <v xml:space="preserve">MARC. T. CLIP 10-8/UTP REF-CL132 </v>
          </cell>
        </row>
        <row r="387">
          <cell r="B387" t="str">
            <v xml:space="preserve">MARC. T. CLIP 10-8/UTP REF-CL132 </v>
          </cell>
        </row>
        <row r="388">
          <cell r="B388" t="str">
            <v>MARCACION TIPO CINTA (DATOS)</v>
          </cell>
        </row>
        <row r="389">
          <cell r="B389" t="str">
            <v>MARCACION TIPO CLIP</v>
          </cell>
        </row>
        <row r="390">
          <cell r="B390" t="str">
            <v xml:space="preserve">MARCADOR NEGRO SHARPIE FINE POINT </v>
          </cell>
        </row>
        <row r="391">
          <cell r="B391" t="str">
            <v>Medicion Puesta a tierra</v>
          </cell>
        </row>
        <row r="392">
          <cell r="B392" t="str">
            <v>Medidor Electronico Multifuncional</v>
          </cell>
        </row>
        <row r="393">
          <cell r="B393" t="str">
            <v>MINI BREAKER MERLIN GERIN 1X16A, 20A y 32A</v>
          </cell>
        </row>
        <row r="394">
          <cell r="B394" t="str">
            <v>MiniBreaker MERLIN GERIN 2X32A</v>
          </cell>
        </row>
        <row r="395">
          <cell r="B395" t="str">
            <v>Modulo de emergencia UFO-12W para luminaria tipo CILINDER</v>
          </cell>
        </row>
        <row r="396">
          <cell r="B396" t="str">
            <v>Modulo de emergencia UFO-LP2 para luminaria 2x54W/T5/HO y tipo RIEL TC 4X54</v>
          </cell>
        </row>
        <row r="397">
          <cell r="B397" t="str">
            <v>Multitoma para rack de 3 tomas dobles tpo HG, SIN PROTECCION</v>
          </cell>
        </row>
        <row r="398">
          <cell r="B398" t="str">
            <v xml:space="preserve">Multitoma para rack de 6 tomas dobles tpo HG, </v>
          </cell>
        </row>
        <row r="399">
          <cell r="B399" t="str">
            <v xml:space="preserve">Ojo de Buey 1X26 DE INCRUSTAR </v>
          </cell>
        </row>
        <row r="400">
          <cell r="B400" t="str">
            <v xml:space="preserve">Ojo de Buey 2X26 DE INCRUSTAR </v>
          </cell>
        </row>
        <row r="401">
          <cell r="B401" t="str">
            <v>Ojo de Buey de sobreponer en cielo falso TIPO LED</v>
          </cell>
        </row>
        <row r="402">
          <cell r="B402" t="str">
            <v xml:space="preserve">ORGANIZADOR TIPO TRASERO </v>
          </cell>
        </row>
        <row r="403">
          <cell r="B403" t="str">
            <v xml:space="preserve">ORGANIZADOR VERT. 2.10Mx152MM. </v>
          </cell>
        </row>
        <row r="404">
          <cell r="B404" t="str">
            <v xml:space="preserve">PAPEL BOND 75 CARTA </v>
          </cell>
        </row>
        <row r="405">
          <cell r="B405" t="str">
            <v>PARARRAYOS 15 KV</v>
          </cell>
        </row>
        <row r="406">
          <cell r="B406" t="str">
            <v xml:space="preserve">PATCH CORD DE 2 MT CT5E AMP </v>
          </cell>
        </row>
        <row r="407">
          <cell r="B407" t="str">
            <v xml:space="preserve">PATCH CORD DE 2 MT CT6 AMP </v>
          </cell>
        </row>
        <row r="408">
          <cell r="B408" t="str">
            <v xml:space="preserve">PATCH CORD DE 2 MT CT7A 4P/45 AMP </v>
          </cell>
        </row>
        <row r="409">
          <cell r="B409" t="str">
            <v xml:space="preserve">PATCH CORD DE 2 MT CT7A 4P/45 AMP </v>
          </cell>
        </row>
        <row r="410">
          <cell r="B410" t="str">
            <v xml:space="preserve">PATCH CORD DE 2MT CT 6A 4P/RJ45 AMP </v>
          </cell>
        </row>
        <row r="411">
          <cell r="B411" t="str">
            <v xml:space="preserve">PATCH CORD DE 3 FT CT6 AMP </v>
          </cell>
        </row>
        <row r="412">
          <cell r="B412" t="str">
            <v xml:space="preserve">PATCH CORD DE 3FT CT 6A 4P/RJ45 AMP </v>
          </cell>
        </row>
        <row r="413">
          <cell r="B413" t="str">
            <v xml:space="preserve">PATCH CORD DE 3MT CT 6 4P/RJ45 AMP </v>
          </cell>
        </row>
        <row r="414">
          <cell r="B414" t="str">
            <v xml:space="preserve">PATCH CORD DE 3MT CT 6A 4P/RJ45 AMP </v>
          </cell>
        </row>
        <row r="415">
          <cell r="B415" t="str">
            <v>PATCH CORD FIBRA LC-LC MULTIMODO 2MTS 50-125UM 10GB DUPLEX FXE10-10M2Y PANDUIT</v>
          </cell>
        </row>
        <row r="416">
          <cell r="B416" t="str">
            <v xml:space="preserve">PATCH PANEL DE 24 P. CT5A AMP </v>
          </cell>
        </row>
        <row r="417">
          <cell r="B417" t="str">
            <v xml:space="preserve">PATCH PANEL DE 24 P. CT6 AMP </v>
          </cell>
        </row>
        <row r="418">
          <cell r="B418" t="str">
            <v>PATCH PANEL DE 24 P. CT6A AMP (SIN JACK)</v>
          </cell>
        </row>
        <row r="419">
          <cell r="B419" t="str">
            <v xml:space="preserve">PATCH PANEL DE 24 P. CT7A AMP </v>
          </cell>
        </row>
        <row r="420">
          <cell r="B420" t="str">
            <v xml:space="preserve">PATCH PANEL DE 24 P. CT7A AMP </v>
          </cell>
        </row>
        <row r="421">
          <cell r="B421" t="str">
            <v xml:space="preserve">PATCH PANEL DE 48 P. CT6 AMP </v>
          </cell>
        </row>
        <row r="422">
          <cell r="B422" t="str">
            <v>PEINE 12 MODULOS UNA FASE PARA TABLERO MINIPRAGMA</v>
          </cell>
        </row>
        <row r="423">
          <cell r="B423" t="str">
            <v>peine de 1 m de largo 3x10 mm2 3 FASES PARA TABLERO MINIPRAGMA</v>
          </cell>
        </row>
        <row r="424">
          <cell r="B424" t="str">
            <v>peine de 12 módulos 3x10 mm2 3 FASES PARA TABLERO MINIPRAGMA</v>
          </cell>
        </row>
        <row r="425">
          <cell r="B425" t="str">
            <v xml:space="preserve">PERFIL SENC. LISO C-14x3 MT 7/8" </v>
          </cell>
        </row>
        <row r="426">
          <cell r="B426" t="str">
            <v xml:space="preserve">PERFIL SENC. RAN. C-14x3 MT 7/8" </v>
          </cell>
        </row>
        <row r="427">
          <cell r="B427" t="str">
            <v xml:space="preserve">PERNO EN U </v>
          </cell>
        </row>
        <row r="428">
          <cell r="B428" t="str">
            <v>PIEAMIGO 48"</v>
          </cell>
        </row>
        <row r="429">
          <cell r="B429" t="str">
            <v>PLACA CIEGA GALICA</v>
          </cell>
        </row>
        <row r="430">
          <cell r="B430" t="str">
            <v>PLACA HUECO REDONDO CREMA C/torn</v>
          </cell>
        </row>
        <row r="431">
          <cell r="B431" t="str">
            <v>PLAFON DE LOSA</v>
          </cell>
        </row>
        <row r="432">
          <cell r="B432" t="str">
            <v>PLANTA EMERGENCIA 125 KVA 208 V</v>
          </cell>
        </row>
        <row r="433">
          <cell r="B433" t="str">
            <v>PLANTA EMERGENCIA 250 KVA 208 V</v>
          </cell>
        </row>
        <row r="434">
          <cell r="B434" t="str">
            <v>PLANTA EMERGENCIA 50 KVA 208 V</v>
          </cell>
        </row>
        <row r="435">
          <cell r="B435" t="str">
            <v xml:space="preserve">PLATINA DE UNION GALV. BANDEJA </v>
          </cell>
        </row>
        <row r="436">
          <cell r="B436" t="str">
            <v>Platina de union para bandeja tipo malla</v>
          </cell>
        </row>
        <row r="437">
          <cell r="B437" t="str">
            <v>POSTE DE CONCERTO DE 12 METROS</v>
          </cell>
        </row>
        <row r="438">
          <cell r="B438" t="str">
            <v xml:space="preserve">PRENSA STOPA PLASTICO DE 1/2" </v>
          </cell>
        </row>
        <row r="439">
          <cell r="B439" t="str">
            <v xml:space="preserve">PRENSA STOPA PLASTICO DE 1-1/4 </v>
          </cell>
        </row>
        <row r="440">
          <cell r="B440" t="str">
            <v>Punta captadora de 5/8x60cm</v>
          </cell>
        </row>
        <row r="441">
          <cell r="B441" t="str">
            <v xml:space="preserve">RACK ABIERTO 2.10 MT </v>
          </cell>
        </row>
        <row r="442">
          <cell r="B442" t="str">
            <v xml:space="preserve">RACK CERRADO 2.2Mx0.48Mx1.20M </v>
          </cell>
        </row>
        <row r="443">
          <cell r="B443" t="str">
            <v xml:space="preserve">RACK CERRADO 2.2Mx0.48Mx1.20M </v>
          </cell>
        </row>
        <row r="444">
          <cell r="B444" t="str">
            <v>Rack cerrado de 2,10 * 0,6 * 0,7</v>
          </cell>
        </row>
        <row r="445">
          <cell r="B445" t="str">
            <v>RACK CERRADO PIBOTANTE 0,7M CON VIDRIO DE SOBREPONER EN PARED</v>
          </cell>
        </row>
        <row r="446">
          <cell r="B446" t="str">
            <v xml:space="preserve">REDUCCION DUCTO S.D. 20-18A8 </v>
          </cell>
        </row>
        <row r="447">
          <cell r="B447" t="str">
            <v xml:space="preserve">REDUCCION DUCTO S.D. 40-20A8 </v>
          </cell>
        </row>
        <row r="448">
          <cell r="B448" t="str">
            <v xml:space="preserve">REDUCCION SIM. GALV. 20-10 </v>
          </cell>
        </row>
        <row r="449">
          <cell r="B449" t="str">
            <v xml:space="preserve">REDUCCION SIM. GALV. 40-20 </v>
          </cell>
        </row>
        <row r="450">
          <cell r="B450" t="str">
            <v xml:space="preserve">REDUCCION SIM. GALV. 50-10 </v>
          </cell>
        </row>
        <row r="451">
          <cell r="B451" t="str">
            <v>REFLECTOR 10W</v>
          </cell>
        </row>
        <row r="452">
          <cell r="B452" t="str">
            <v>Regleta Siemon de 50 Pares</v>
          </cell>
        </row>
        <row r="453">
          <cell r="B453" t="str">
            <v xml:space="preserve">REMACHE POP # 5-4 P. BROCA DE 5/32" </v>
          </cell>
        </row>
        <row r="454">
          <cell r="B454" t="str">
            <v xml:space="preserve">REMACHE POP AC-AL 6-6 3/16x1/2 </v>
          </cell>
        </row>
        <row r="455">
          <cell r="B455" t="str">
            <v xml:space="preserve">REPROCESOS </v>
          </cell>
        </row>
        <row r="456">
          <cell r="B456" t="str">
            <v xml:space="preserve">ROSCA PARA IMC 3/4" </v>
          </cell>
        </row>
        <row r="457">
          <cell r="B457" t="str">
            <v xml:space="preserve">ROSCA PARA IMC DE 1" </v>
          </cell>
        </row>
        <row r="458">
          <cell r="B458" t="str">
            <v>RUBATEX 1/2" x 5/8"</v>
          </cell>
        </row>
        <row r="459">
          <cell r="B459" t="str">
            <v>RUBATEX 3/4" x 1/2"</v>
          </cell>
        </row>
        <row r="460">
          <cell r="B460" t="str">
            <v>SENSOR PRESENCIA DUAL 11X11 MTS BOSCH </v>
          </cell>
        </row>
        <row r="461">
          <cell r="B461" t="str">
            <v>SENSOR PRESENCIA ECONOMICO</v>
          </cell>
        </row>
        <row r="462">
          <cell r="B462" t="str">
            <v>Sistema de planta de emergencia de 300KVA con cabina insonorizada y transferencia</v>
          </cell>
        </row>
        <row r="463">
          <cell r="B463" t="str">
            <v>Soldadura exotermica 115G</v>
          </cell>
        </row>
        <row r="464">
          <cell r="B464" t="str">
            <v>Soldadura exotermica 90G</v>
          </cell>
        </row>
        <row r="465">
          <cell r="B465" t="str">
            <v>Soldadura exotermica 90G</v>
          </cell>
        </row>
        <row r="466">
          <cell r="B466" t="str">
            <v xml:space="preserve">SOLDADURA PVC POR TARRO DE 1/8 GL </v>
          </cell>
        </row>
        <row r="467">
          <cell r="B467" t="str">
            <v xml:space="preserve">SOPORTE MENSULA SENC. DE 15 CM </v>
          </cell>
        </row>
        <row r="468">
          <cell r="B468" t="str">
            <v xml:space="preserve">SOPORTE MENSULA SENC. DE 20 CM </v>
          </cell>
        </row>
        <row r="469">
          <cell r="B469" t="str">
            <v xml:space="preserve">SOPORTE MENSULA SENC. DE 25 CM </v>
          </cell>
        </row>
        <row r="470">
          <cell r="B470" t="str">
            <v xml:space="preserve">SOPORTE MENSULA SENC. DE 35 CM </v>
          </cell>
        </row>
        <row r="471">
          <cell r="B471" t="str">
            <v>Soporte para cables en tejado con altura de 0.066m.</v>
          </cell>
        </row>
        <row r="472">
          <cell r="B472" t="str">
            <v xml:space="preserve">SOPORTE PELD. PINT. BAND. DE 40 </v>
          </cell>
        </row>
        <row r="473">
          <cell r="B473" t="str">
            <v xml:space="preserve">SOPORTE PELD. PINT. DE 2400MM </v>
          </cell>
        </row>
        <row r="474">
          <cell r="B474" t="str">
            <v>soporte peldaño de 20 (30cm) galvanizado</v>
          </cell>
        </row>
        <row r="475">
          <cell r="B475" t="str">
            <v>soporte peldaño de 30 (40cm) galvanizado</v>
          </cell>
        </row>
        <row r="476">
          <cell r="B476" t="str">
            <v>soporte peldaño de 40 (50cm) galvanizado</v>
          </cell>
        </row>
        <row r="477">
          <cell r="B477" t="str">
            <v>Soporte tipo Snap de 36mm</v>
          </cell>
        </row>
        <row r="478">
          <cell r="B478" t="str">
            <v>soporte tubo 3"</v>
          </cell>
        </row>
        <row r="479">
          <cell r="B479" t="str">
            <v>soporte tubo 4"</v>
          </cell>
        </row>
        <row r="480">
          <cell r="B480" t="str">
            <v xml:space="preserve">Strep telefonico 100x120x15 </v>
          </cell>
        </row>
        <row r="481">
          <cell r="B481" t="str">
            <v xml:space="preserve">TABLERO 3F-12 CTOS CON TOT. </v>
          </cell>
        </row>
        <row r="482">
          <cell r="B482" t="str">
            <v xml:space="preserve">TABLERO 3F-12 CTOS CON TOT. </v>
          </cell>
        </row>
        <row r="483">
          <cell r="B483" t="str">
            <v xml:space="preserve">TABLERO 3F-12 CTOS SIN TOT. </v>
          </cell>
        </row>
        <row r="484">
          <cell r="B484" t="str">
            <v xml:space="preserve">TABLERO 3F-18 CTOS CON TOT. </v>
          </cell>
        </row>
        <row r="485">
          <cell r="B485" t="str">
            <v xml:space="preserve">TABLERO 3F-18 CTOS SIN TOT. </v>
          </cell>
        </row>
        <row r="486">
          <cell r="B486" t="str">
            <v xml:space="preserve">TABLERO 3F-24 CTOS CON TOT. </v>
          </cell>
        </row>
        <row r="487">
          <cell r="B487" t="str">
            <v xml:space="preserve">TABLERO 3F-24 CTOS CON TOT. </v>
          </cell>
        </row>
        <row r="488">
          <cell r="B488" t="str">
            <v xml:space="preserve">TABLERO 3F-24 CTOS SIN TOT. </v>
          </cell>
        </row>
        <row r="489">
          <cell r="B489" t="str">
            <v xml:space="preserve">TABLERO 3F-30 CTOS CON TOT. </v>
          </cell>
        </row>
        <row r="490">
          <cell r="B490" t="str">
            <v xml:space="preserve">TABLERO 3F-30 CTOS CON TOT. </v>
          </cell>
        </row>
        <row r="491">
          <cell r="B491" t="str">
            <v xml:space="preserve">TABLERO 3F-30 CTOS SIN TOT. </v>
          </cell>
        </row>
        <row r="492">
          <cell r="B492" t="str">
            <v xml:space="preserve">TABLERO 3F-36 CTOS CON TOT. </v>
          </cell>
        </row>
        <row r="493">
          <cell r="B493" t="str">
            <v xml:space="preserve">TABLERO 3F-36 CTOS SIN TOT. </v>
          </cell>
        </row>
        <row r="494">
          <cell r="B494" t="str">
            <v xml:space="preserve">TABLERO 3F-42 CTOS CON TOT. </v>
          </cell>
        </row>
        <row r="495">
          <cell r="B495" t="str">
            <v xml:space="preserve">TABLERO 3F-42 CTOS SIN TOT. </v>
          </cell>
        </row>
        <row r="496">
          <cell r="B496" t="str">
            <v xml:space="preserve">TABLERO BIFASICO 8 CTOS. C.P. </v>
          </cell>
        </row>
        <row r="497">
          <cell r="B497" t="str">
            <v xml:space="preserve">TABLERO BIFASICO 8 CTOS. C.P. </v>
          </cell>
        </row>
        <row r="498">
          <cell r="B498" t="str">
            <v>TABLERO BIFASICO DE 18 CTOS CON ESPACIO PARA TOTALIZADOR SQUARD</v>
          </cell>
        </row>
        <row r="499">
          <cell r="B499" t="str">
            <v>TABLERO MINIPRAGMA DE 16 CIRCUITOS BLANCO DE SOBREPONER</v>
          </cell>
        </row>
        <row r="500">
          <cell r="B500" t="str">
            <v>TABLERO MINIPRAGMA DE 20 CIRCUITOS BLANCO DE SOBREPONER</v>
          </cell>
        </row>
        <row r="501">
          <cell r="B501" t="str">
            <v>TABLERO MINIPRAGMA DE 6 CIRCUITOS BLANCO DE EMPOTRAR</v>
          </cell>
        </row>
        <row r="502">
          <cell r="B502" t="str">
            <v>TABLERO MINIPRAGMA DE 6 CIRCUITOS BLANCO DE EMPOTRAR</v>
          </cell>
        </row>
        <row r="503">
          <cell r="B503" t="str">
            <v>Tablero monofasico de 12 ctos</v>
          </cell>
        </row>
        <row r="504">
          <cell r="B504" t="str">
            <v>Tablero monofasico de 12 ctos</v>
          </cell>
        </row>
        <row r="505">
          <cell r="B505" t="str">
            <v>Tablero monofasico de 18 ctos</v>
          </cell>
        </row>
        <row r="506">
          <cell r="B506" t="str">
            <v>Tablero monofasico de 18 ctos</v>
          </cell>
        </row>
        <row r="507">
          <cell r="B507" t="str">
            <v>Tablero monofasico de 2 ctos</v>
          </cell>
        </row>
        <row r="508">
          <cell r="B508" t="str">
            <v>Tablero monofasico de 2 ctos</v>
          </cell>
        </row>
        <row r="509">
          <cell r="B509" t="str">
            <v>Tablero monofasico de 6 ctos</v>
          </cell>
        </row>
        <row r="510">
          <cell r="B510" t="str">
            <v>Tablero monofasico de 6 ctos</v>
          </cell>
        </row>
        <row r="511">
          <cell r="B511" t="str">
            <v>TABLERO PARA USO INTERIOR (IP 20) EN LÁMINA COLD ROLLED CALIBRE 18 CON BARRAJE EN COBRE ELECTROLÍTICO DE 170 A. TIPO ML DE 2 CIRCUITOS, CABLEADO DE CONTROL Y ACCESORIOS PARA TRANSFERENCIA AUTOMATICA</v>
          </cell>
        </row>
        <row r="512">
          <cell r="B512" t="str">
            <v xml:space="preserve">TABLERO PARA USO INTERIOR (IP 20) EN LÁMINA COLD ROLLED CALIBRE 18 CON BARRAJE EN COBRE ELECTROLÍTICO DE 250 A. </v>
          </cell>
        </row>
        <row r="513">
          <cell r="B513" t="str">
            <v>TABLERO PARA USO INTERIOR (IP 20), EN LÁMINA COLD ROLLED CALIBRE 18, CON BARRAJE EN COBRE ELECTROLÍTICO DE 520 A. TIPO ML DE 10 CIRCUITOS, BARRAS DE NEUTRO Y TIERRA AISLADAS Y
COMPLETAMENTE CABLEADO</v>
          </cell>
        </row>
        <row r="514">
          <cell r="B514" t="str">
            <v xml:space="preserve">TABLERO REGULADO ML TELEANTIOQUIA </v>
          </cell>
        </row>
        <row r="515">
          <cell r="B515" t="str">
            <v xml:space="preserve">TABLERO REGULADO ML TELEANTIOQUIA </v>
          </cell>
        </row>
        <row r="516">
          <cell r="B516" t="str">
            <v>TABLERO TRIFASICO DE 12 CTOS CON ESPACIO PARA TOTALIZADOR SQUARD</v>
          </cell>
        </row>
        <row r="517">
          <cell r="B517" t="str">
            <v>TABLERO TRIFASICO DE 18 CTOS CON ESPACIO PARA TOTALIZADOR SQUARD</v>
          </cell>
        </row>
        <row r="518">
          <cell r="B518" t="str">
            <v>TABLERO TRIFASICO DE 24 CTOS CON ESPACIO PARA TOTALIZADOR SQUARD</v>
          </cell>
        </row>
        <row r="519">
          <cell r="B519" t="str">
            <v>Tablero trifasico de 30 ctos</v>
          </cell>
        </row>
        <row r="520">
          <cell r="B520" t="str">
            <v>Tablero trifasico de 42 ctos</v>
          </cell>
        </row>
        <row r="521">
          <cell r="B521" t="str">
            <v xml:space="preserve">TAPA CIEGA PARA FACE PLATE AMP </v>
          </cell>
        </row>
        <row r="522">
          <cell r="B522" t="str">
            <v xml:space="preserve">TAPA FLUSH GALVANIZADA 4x4 </v>
          </cell>
        </row>
        <row r="523">
          <cell r="B523" t="str">
            <v xml:space="preserve">TAPA FLUSH PVC </v>
          </cell>
        </row>
        <row r="524">
          <cell r="B524" t="str">
            <v>TAPA HERMETICA PARA CAJA RAWELT 2X4"</v>
          </cell>
        </row>
        <row r="525">
          <cell r="B525" t="str">
            <v>TAPA HERMETICA RAWELT 2X4"</v>
          </cell>
        </row>
        <row r="526">
          <cell r="B526" t="str">
            <v>TAPA HERMETICA RAWELT 4X4"</v>
          </cell>
        </row>
        <row r="527">
          <cell r="B527" t="str">
            <v xml:space="preserve">TAPA LEVITON GRIS 12x12 </v>
          </cell>
        </row>
        <row r="528">
          <cell r="B528" t="str">
            <v>TAPA LISA  AMBIA REFRESH</v>
          </cell>
        </row>
        <row r="529">
          <cell r="B529" t="str">
            <v>TAPA LISA 2X4" PVC</v>
          </cell>
        </row>
        <row r="530">
          <cell r="B530" t="str">
            <v>TAPA LISA 4X4" PVC</v>
          </cell>
        </row>
        <row r="531">
          <cell r="B531" t="str">
            <v xml:space="preserve">TAPA LISA GRIS 12x12 </v>
          </cell>
        </row>
        <row r="532">
          <cell r="B532" t="str">
            <v>TAPA LISA PVC REDONDA</v>
          </cell>
        </row>
        <row r="533">
          <cell r="B533" t="str">
            <v xml:space="preserve">TAPA LISA REDONDA PVC </v>
          </cell>
        </row>
        <row r="534">
          <cell r="B534" t="str">
            <v xml:space="preserve">TAPA LUMINEX GRIS 12x12 </v>
          </cell>
        </row>
        <row r="535">
          <cell r="B535" t="str">
            <v>TAPA PARA TOMA E INT. BCO 5320-5225</v>
          </cell>
        </row>
        <row r="536">
          <cell r="B536" t="str">
            <v>TAPA UN HUECO DCORA BCA REF-80401-W</v>
          </cell>
        </row>
        <row r="537">
          <cell r="B537" t="str">
            <v xml:space="preserve">TAPON DE CAUCHO DE 1/2" </v>
          </cell>
        </row>
        <row r="538">
          <cell r="B538" t="str">
            <v xml:space="preserve">TAPON DE CAUCHO DE 3/4" </v>
          </cell>
        </row>
        <row r="539">
          <cell r="B539" t="str">
            <v xml:space="preserve">TE GALV. PARA BANDEJA DE 10 </v>
          </cell>
        </row>
        <row r="540">
          <cell r="B540" t="str">
            <v xml:space="preserve">TE GALV. PARA BANDEJA DE 20 </v>
          </cell>
        </row>
        <row r="541">
          <cell r="B541" t="str">
            <v xml:space="preserve">TE GALV. PARA BANDEJA DE 40 </v>
          </cell>
        </row>
        <row r="542">
          <cell r="B542" t="str">
            <v xml:space="preserve">TE GALV. PARA BANDEJA DE 50 </v>
          </cell>
        </row>
        <row r="543">
          <cell r="B543" t="str">
            <v xml:space="preserve">TE PARA DUCTO S.D. 20x8 </v>
          </cell>
        </row>
        <row r="544">
          <cell r="B544" t="str">
            <v xml:space="preserve">TE PARA DUCTO S.D. 40x8 </v>
          </cell>
        </row>
        <row r="545">
          <cell r="B545" t="str">
            <v xml:space="preserve">TELERRUPTOR 16A MONO MG 120VAC/45VCC </v>
          </cell>
        </row>
        <row r="546">
          <cell r="B546" t="str">
            <v xml:space="preserve">TERMINAL PONCHAR # 1/0 (125A) </v>
          </cell>
        </row>
        <row r="547">
          <cell r="B547" t="str">
            <v xml:space="preserve">TERMINAL PONCHAR # 2 (115A) </v>
          </cell>
        </row>
        <row r="548">
          <cell r="B548" t="str">
            <v xml:space="preserve">TERMINAL PONCHAR # 2 (115A) </v>
          </cell>
        </row>
        <row r="549">
          <cell r="B549" t="str">
            <v xml:space="preserve">TERMINAL PONCHAR # 2/0 (150A) </v>
          </cell>
        </row>
        <row r="550">
          <cell r="B550" t="str">
            <v xml:space="preserve">TERMINAL PONCHAR # 4 (100A) </v>
          </cell>
        </row>
        <row r="551">
          <cell r="B551" t="str">
            <v xml:space="preserve">TERMINAL PONCHAR # 4/0 (225A) </v>
          </cell>
        </row>
        <row r="552">
          <cell r="B552" t="str">
            <v xml:space="preserve">TERMINAL PONCHAR # 400 (450A) </v>
          </cell>
        </row>
        <row r="553">
          <cell r="B553" t="str">
            <v xml:space="preserve">TERMINAL PONCHAR # 6 (50A) </v>
          </cell>
        </row>
        <row r="554">
          <cell r="B554" t="str">
            <v xml:space="preserve">TERMINAL PONCHAR # 8 (35A) </v>
          </cell>
        </row>
        <row r="555">
          <cell r="B555" t="str">
            <v>TERMINALES PREMOLDEADAS TIPO INTERIOR 15KV</v>
          </cell>
        </row>
        <row r="556">
          <cell r="B556" t="str">
            <v>TERMINALES PREMOLDEADAS USO EXTERIOR</v>
          </cell>
        </row>
        <row r="557">
          <cell r="B557" t="str">
            <v xml:space="preserve">TERMOENCOGIBLE No 1/0 DE 15MM NEGRO </v>
          </cell>
        </row>
        <row r="558">
          <cell r="B558" t="str">
            <v xml:space="preserve">TERMOENCOGIBLE No 6 DE 8MM NEGRO </v>
          </cell>
        </row>
        <row r="559">
          <cell r="B559" t="str">
            <v xml:space="preserve">TERMOENCOGIBLE No 8 DE 6MM NEGRO </v>
          </cell>
        </row>
        <row r="560">
          <cell r="B560" t="str">
            <v>TIMBRE CHICHARRA AMBIA REFRESH</v>
          </cell>
        </row>
        <row r="561">
          <cell r="B561" t="str">
            <v>TOMA AEREA 30A, 250V, 2POLOS+TIERRA LEVITON</v>
          </cell>
        </row>
        <row r="562">
          <cell r="B562" t="str">
            <v>TOMA AEREA NEMA 5-20R COLOR AMARILLO</v>
          </cell>
        </row>
        <row r="563">
          <cell r="B563" t="str">
            <v xml:space="preserve">TOMA AEREO CON POLO T. DE 15A </v>
          </cell>
        </row>
        <row r="564">
          <cell r="B564" t="str">
            <v>TOMA DE INCRUSTAR EN PISO TAPA BRONCE SENCILLO</v>
          </cell>
        </row>
        <row r="565">
          <cell r="B565" t="str">
            <v xml:space="preserve">TOMA DE INCRUSTAR P/T 2x20A </v>
          </cell>
        </row>
        <row r="566">
          <cell r="B566" t="str">
            <v xml:space="preserve">TOMA DE INCRUSTAR TRIFILAR 3x30A </v>
          </cell>
        </row>
        <row r="567">
          <cell r="B567" t="str">
            <v>TOMA DE INCRUSTAR TRIFILAR FFNT 3x30A  NEMA L6-30R</v>
          </cell>
        </row>
        <row r="568">
          <cell r="B568" t="str">
            <v xml:space="preserve">TOMA DE SEGURIDAD AEREO 3x20A </v>
          </cell>
        </row>
        <row r="569">
          <cell r="B569" t="str">
            <v xml:space="preserve">TOMA DE SEGURIDAD AEREO 5x63A </v>
          </cell>
        </row>
        <row r="570">
          <cell r="B570" t="str">
            <v>TOMA DE SEGURIDAD DE SOBREPONER 4X32A VCP</v>
          </cell>
        </row>
        <row r="571">
          <cell r="B571" t="str">
            <v>TOMA DE SEGURIDAD DE SOBREPONER 5X125A VCP</v>
          </cell>
        </row>
        <row r="572">
          <cell r="B572" t="str">
            <v xml:space="preserve">TOMA DE SEGURIDAD SOBREP. 5x63A </v>
          </cell>
        </row>
        <row r="573">
          <cell r="B573" t="str">
            <v>TOMA DOB. P.T. LEV. BCO REF.5320-W</v>
          </cell>
        </row>
        <row r="574">
          <cell r="B574" t="str">
            <v>TOMA DOBLE CON POLO A TIERRA GL-303-AG</v>
          </cell>
        </row>
        <row r="575">
          <cell r="B575" t="str">
            <v>TOMA DOBLE GFCI 15A AMBIA REFRESH</v>
          </cell>
        </row>
        <row r="576">
          <cell r="B576" t="str">
            <v xml:space="preserve">TOMA DOBLE GFCI 15A BLANCO </v>
          </cell>
        </row>
        <row r="577">
          <cell r="B577" t="str">
            <v xml:space="preserve">TOMA DOBLE POLO A TIERRA AMBIA REFRESH </v>
          </cell>
        </row>
        <row r="578">
          <cell r="B578" t="str">
            <v xml:space="preserve">TOMA DOBLE T. AISLADA 15A NARANJA </v>
          </cell>
        </row>
        <row r="579">
          <cell r="B579" t="str">
            <v>TOMA PATA TRABADA 20 A 5821-I LEV</v>
          </cell>
        </row>
        <row r="580">
          <cell r="B580" t="str">
            <v xml:space="preserve">TOMA RJ-45 CT5E AMP </v>
          </cell>
        </row>
        <row r="581">
          <cell r="B581" t="str">
            <v xml:space="preserve">TOMA RJ-45 CT6 AMP </v>
          </cell>
        </row>
        <row r="582">
          <cell r="B582" t="str">
            <v xml:space="preserve">TOMA RJ-45 CT6A BLINDADO AMP </v>
          </cell>
        </row>
        <row r="583">
          <cell r="B583" t="str">
            <v xml:space="preserve">TOMA RJ-45 CT7 BLINDADO AMP </v>
          </cell>
        </row>
        <row r="584">
          <cell r="B584" t="str">
            <v xml:space="preserve">TOMA RJ-45 CT7A BLINDADO AMP </v>
          </cell>
        </row>
        <row r="585">
          <cell r="B585" t="str">
            <v>TOMA TELEFONICO AMBIA REFRESH</v>
          </cell>
        </row>
        <row r="586">
          <cell r="B586" t="str">
            <v>TOMA TELEFONO DOBLE AMERICANA GL-505-AU</v>
          </cell>
        </row>
        <row r="587">
          <cell r="B587" t="str">
            <v xml:space="preserve">TOMA TELEVISIÓN </v>
          </cell>
        </row>
        <row r="588">
          <cell r="B588" t="str">
            <v>TOMA TELEVISIÓN AMBIA REFRESH</v>
          </cell>
        </row>
        <row r="589">
          <cell r="B589" t="str">
            <v>TORNILLO 1/2 x 38 mm</v>
          </cell>
        </row>
        <row r="590">
          <cell r="B590" t="str">
            <v xml:space="preserve">TORNILLO 1/4"x1/2"-3/4"-1"-1 1/2"-2"-3" </v>
          </cell>
        </row>
        <row r="591">
          <cell r="B591" t="str">
            <v xml:space="preserve">TORNILLO 3/16"x1/2"-1"-1 1/2"-2"-3" </v>
          </cell>
        </row>
        <row r="592">
          <cell r="B592" t="str">
            <v xml:space="preserve">TORNILLO 3/8"x1/2"-1"-1 1/2"-2"-3" </v>
          </cell>
        </row>
        <row r="593">
          <cell r="B593" t="str">
            <v xml:space="preserve">TORNILLO DRYWALL # 6x1-1/2" </v>
          </cell>
        </row>
        <row r="594">
          <cell r="B594" t="str">
            <v xml:space="preserve">TORNILLO DRYWALL # 8x1" </v>
          </cell>
        </row>
        <row r="595">
          <cell r="B595" t="str">
            <v xml:space="preserve">TORNILLO ENSAMBLE 8X 1-1/4" </v>
          </cell>
        </row>
        <row r="596">
          <cell r="B596" t="str">
            <v>TORNILLO ESPACIADOR 5/8 x 12"</v>
          </cell>
        </row>
        <row r="597">
          <cell r="B597" t="str">
            <v xml:space="preserve">TORNILLO ESTUFA 5/32"x1/2" </v>
          </cell>
        </row>
        <row r="598">
          <cell r="B598" t="str">
            <v xml:space="preserve">TORNILLO LAMINA # 8x1" </v>
          </cell>
        </row>
        <row r="599">
          <cell r="B599" t="str">
            <v xml:space="preserve">TORNILLO PAN 8x1/2 TEKS 2 </v>
          </cell>
        </row>
        <row r="600">
          <cell r="B600" t="str">
            <v xml:space="preserve">TORNILLO PAN EXT. 8x1/2 DS-ZN </v>
          </cell>
        </row>
        <row r="601">
          <cell r="B601" t="str">
            <v>Totalizador, Breaker industrial de 300A, 440V</v>
          </cell>
        </row>
        <row r="602">
          <cell r="B602" t="str">
            <v xml:space="preserve">TRANSFERENCIA </v>
          </cell>
        </row>
        <row r="603">
          <cell r="B603" t="str">
            <v>TRANSFORMADOR SECO 250 KVA</v>
          </cell>
        </row>
        <row r="604">
          <cell r="B604" t="str">
            <v>TRANSFORMADOR SECO 300 KVA</v>
          </cell>
        </row>
        <row r="605">
          <cell r="B605" t="str">
            <v>TRANSFORMADOR SECO 400 KVA</v>
          </cell>
        </row>
        <row r="606">
          <cell r="B606" t="str">
            <v xml:space="preserve">Transformadores de corriente </v>
          </cell>
        </row>
        <row r="607">
          <cell r="B607" t="str">
            <v xml:space="preserve">TROQUEL CIEGO C. MET. 10x4 </v>
          </cell>
        </row>
        <row r="608">
          <cell r="B608" t="str">
            <v xml:space="preserve">TROQUEL DOBLE C. MET. 10x4 </v>
          </cell>
        </row>
        <row r="609">
          <cell r="B609" t="str">
            <v xml:space="preserve">TROQUEL LEVINTON C. MET. 10x4 </v>
          </cell>
        </row>
        <row r="610">
          <cell r="B610" t="str">
            <v xml:space="preserve">TROQUEL LUMINEX C. MET. 10x4 </v>
          </cell>
        </row>
        <row r="611">
          <cell r="B611" t="str">
            <v xml:space="preserve">TUBERIA LIQUID TIGHT (ANAC)1" </v>
          </cell>
        </row>
        <row r="612">
          <cell r="B612" t="str">
            <v xml:space="preserve">TUBERIA LIQUID TIGHT (ANAC)1/2" </v>
          </cell>
        </row>
        <row r="613">
          <cell r="B613" t="str">
            <v xml:space="preserve">TUBERIA LIQUID TIGHT (ANAC)1-1/2" </v>
          </cell>
        </row>
        <row r="614">
          <cell r="B614" t="str">
            <v xml:space="preserve">TUBERIA LIQUID TIGHT (ANAC)2" </v>
          </cell>
        </row>
        <row r="615">
          <cell r="B615" t="str">
            <v xml:space="preserve">TUBERIA LIQUID TIGHT (ANAC)3/4" </v>
          </cell>
        </row>
        <row r="616">
          <cell r="B616" t="str">
            <v>TUBO DE COBRE 1/2</v>
          </cell>
        </row>
        <row r="617">
          <cell r="B617" t="str">
            <v>TUBO DE COBRE 1/4</v>
          </cell>
        </row>
        <row r="618">
          <cell r="B618" t="str">
            <v>TUBO DE COBRE 3/8</v>
          </cell>
        </row>
        <row r="619">
          <cell r="B619" t="str">
            <v>TUBO DE COBRE 5/8</v>
          </cell>
        </row>
        <row r="620">
          <cell r="B620" t="str">
            <v xml:space="preserve">TUBO EMT 1"x3 MTS. </v>
          </cell>
        </row>
        <row r="621">
          <cell r="B621" t="str">
            <v xml:space="preserve">TUBO EMT 1/2"x3 MTS. </v>
          </cell>
        </row>
        <row r="622">
          <cell r="B622" t="str">
            <v xml:space="preserve">TUBO EMT 1-1/2"x3 MTS. </v>
          </cell>
        </row>
        <row r="623">
          <cell r="B623" t="str">
            <v xml:space="preserve">TUBO EMT 2"x3 MTS. </v>
          </cell>
        </row>
        <row r="624">
          <cell r="B624" t="str">
            <v xml:space="preserve">TUBO EMT 3"x3 MTS. </v>
          </cell>
        </row>
        <row r="625">
          <cell r="B625" t="str">
            <v xml:space="preserve">TUBO EMT 3/4"x3 MTS. </v>
          </cell>
        </row>
        <row r="626">
          <cell r="B626" t="str">
            <v xml:space="preserve">TUBO IMC 1"x3 MTS. </v>
          </cell>
        </row>
        <row r="627">
          <cell r="B627" t="str">
            <v xml:space="preserve">TUBO IMC 2"x3 MTS. </v>
          </cell>
        </row>
        <row r="628">
          <cell r="B628" t="str">
            <v xml:space="preserve">TUBO IMC 3"x3 MTS. </v>
          </cell>
        </row>
        <row r="629">
          <cell r="B629" t="str">
            <v xml:space="preserve">TUBO IMC 3/4"x3 MTS. </v>
          </cell>
        </row>
        <row r="630">
          <cell r="B630" t="str">
            <v xml:space="preserve">TUBO IMC 3/4"x3 MTS. </v>
          </cell>
        </row>
        <row r="631">
          <cell r="B631" t="str">
            <v xml:space="preserve">TUBO IMC 4"x3 MTS. </v>
          </cell>
        </row>
        <row r="632">
          <cell r="B632" t="str">
            <v xml:space="preserve">TUBO PVC DE 1 1/2"x3 MTS. </v>
          </cell>
        </row>
        <row r="633">
          <cell r="B633" t="str">
            <v xml:space="preserve">TUBO PVC DE 1 1/4"x3 MTS. </v>
          </cell>
        </row>
        <row r="634">
          <cell r="B634" t="str">
            <v xml:space="preserve">TUBO PVC DE 1 1/4"x3 MTS. </v>
          </cell>
        </row>
        <row r="635">
          <cell r="B635" t="str">
            <v xml:space="preserve">TUBO PVC DE 1"x3 MTS. </v>
          </cell>
        </row>
        <row r="636">
          <cell r="B636" t="str">
            <v xml:space="preserve">TUBO PVC DE 1/2"x3 MTS. </v>
          </cell>
        </row>
        <row r="637">
          <cell r="B637" t="str">
            <v xml:space="preserve">TUBO PVC DE 3/4"x3 MTS. </v>
          </cell>
        </row>
        <row r="638">
          <cell r="B638" t="str">
            <v xml:space="preserve">TUBO PVC TIPO DB DE 2" </v>
          </cell>
        </row>
        <row r="639">
          <cell r="B639" t="str">
            <v xml:space="preserve">TUBO PVC TIPO DB DE 3" </v>
          </cell>
        </row>
        <row r="640">
          <cell r="B640" t="str">
            <v xml:space="preserve">TUBO PVC TIPO DB DE 4" </v>
          </cell>
        </row>
        <row r="641">
          <cell r="B641" t="str">
            <v xml:space="preserve">TUERCA GALVANIZADA DE 1/4" </v>
          </cell>
        </row>
        <row r="642">
          <cell r="B642" t="str">
            <v xml:space="preserve">TUERCA GALVANIZADA DE 3/8" </v>
          </cell>
        </row>
        <row r="643">
          <cell r="B643" t="str">
            <v xml:space="preserve">TUERCA GALVANIZADA DE 5/32" </v>
          </cell>
        </row>
        <row r="644">
          <cell r="B644" t="str">
            <v xml:space="preserve">TUERCA MORDAZA RECT. RESORTE 1/4" </v>
          </cell>
        </row>
        <row r="645">
          <cell r="B645" t="str">
            <v>UND DE TRANSFERENCIA AUT. DE CARGA 3F 220V VORKOM</v>
          </cell>
        </row>
        <row r="646">
          <cell r="B646" t="str">
            <v>Union atornillada para bandeja tipo malla</v>
          </cell>
        </row>
        <row r="647">
          <cell r="B647" t="str">
            <v xml:space="preserve">UNION CONDUIT GALV. DE 1" </v>
          </cell>
        </row>
        <row r="648">
          <cell r="B648" t="str">
            <v xml:space="preserve">UNION CONDUIT GALV. DE 2" </v>
          </cell>
        </row>
        <row r="649">
          <cell r="B649" t="str">
            <v xml:space="preserve">UNION CONDUIT GALV. DE 3" </v>
          </cell>
        </row>
        <row r="650">
          <cell r="B650" t="str">
            <v xml:space="preserve">UNION CONDUIT GALV. DE 3/4" </v>
          </cell>
        </row>
        <row r="651">
          <cell r="B651" t="str">
            <v xml:space="preserve">UNION CONDUIT GALV. DE 4" </v>
          </cell>
        </row>
        <row r="652">
          <cell r="B652" t="str">
            <v xml:space="preserve">UNION DUCTO TIPO BIC </v>
          </cell>
        </row>
        <row r="653">
          <cell r="B653" t="str">
            <v xml:space="preserve">UNION EMT DE 1" </v>
          </cell>
        </row>
        <row r="654">
          <cell r="B654" t="str">
            <v xml:space="preserve">UNION EMT DE 1/2" </v>
          </cell>
        </row>
        <row r="655">
          <cell r="B655" t="str">
            <v xml:space="preserve">UNION EMT DE 1-1/2" </v>
          </cell>
        </row>
        <row r="656">
          <cell r="B656" t="str">
            <v xml:space="preserve">UNION EMT DE 2" </v>
          </cell>
        </row>
        <row r="657">
          <cell r="B657" t="str">
            <v xml:space="preserve">UNION EMT DE 3" </v>
          </cell>
        </row>
        <row r="658">
          <cell r="B658" t="str">
            <v xml:space="preserve">UNION EMT DE 3/4" </v>
          </cell>
        </row>
        <row r="659">
          <cell r="B659" t="str">
            <v xml:space="preserve">Union Rapida </v>
          </cell>
        </row>
        <row r="660">
          <cell r="B660" t="str">
            <v xml:space="preserve">VARILLA COPPERWELD 5/8 2.4m </v>
          </cell>
        </row>
        <row r="661">
          <cell r="B661" t="str">
            <v xml:space="preserve">VASELINA </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SUPUESTO"/>
      <sheetName val="CANTIDADES EURO LAURELES"/>
      <sheetName val="APU"/>
      <sheetName val="MATERIALES"/>
      <sheetName val="AIU"/>
      <sheetName val="Hoja1"/>
    </sheetNames>
    <sheetDataSet>
      <sheetData sheetId="0" refreshError="1"/>
      <sheetData sheetId="1" refreshError="1"/>
      <sheetData sheetId="2" refreshError="1"/>
      <sheetData sheetId="3" refreshError="1">
        <row r="1">
          <cell r="A1" t="str">
            <v>INSUMO</v>
          </cell>
        </row>
        <row r="2">
          <cell r="A2" t="str">
            <v>-</v>
          </cell>
        </row>
        <row r="3">
          <cell r="A3" t="str">
            <v>HERRAJES PARA CAJAS</v>
          </cell>
        </row>
        <row r="4">
          <cell r="A4" t="str">
            <v>-</v>
          </cell>
        </row>
        <row r="5">
          <cell r="A5" t="str">
            <v>Herraje 30x30</v>
          </cell>
        </row>
        <row r="6">
          <cell r="A6" t="str">
            <v>HERRAJE 40X40 (SOLO SUMINISTRO)</v>
          </cell>
        </row>
        <row r="7">
          <cell r="A7" t="str">
            <v>HERRAJE 60X80 DOBLE TAPA (SOLO SUMINISTRO)</v>
          </cell>
        </row>
        <row r="8">
          <cell r="A8" t="str">
            <v>HERRAJE 90x60 ELECTRICO</v>
          </cell>
        </row>
        <row r="9">
          <cell r="A9" t="str">
            <v>HERRAJE 90x115 DOBLE TP. RS3-002</v>
          </cell>
        </row>
        <row r="10">
          <cell r="A10" t="str">
            <v>-</v>
          </cell>
        </row>
        <row r="11">
          <cell r="A11" t="str">
            <v>ALAMBRES Y CABLES</v>
          </cell>
        </row>
        <row r="12">
          <cell r="A12" t="str">
            <v>-</v>
          </cell>
        </row>
        <row r="13">
          <cell r="A13" t="str">
            <v>ALAMBRE THHN/THWN # 16</v>
          </cell>
        </row>
        <row r="14">
          <cell r="A14" t="str">
            <v xml:space="preserve">ALAMBRE THHN/THWN # 14 </v>
          </cell>
        </row>
        <row r="15">
          <cell r="A15" t="str">
            <v xml:space="preserve">ALAMBRE THHN/THWN # 12 </v>
          </cell>
        </row>
        <row r="16">
          <cell r="A16" t="str">
            <v>ALAMBRE THHN/THWN # 10</v>
          </cell>
        </row>
        <row r="17">
          <cell r="A17" t="str">
            <v xml:space="preserve">ALAMBRE THHN/THWN # 8 </v>
          </cell>
        </row>
        <row r="18">
          <cell r="A18" t="str">
            <v>CABLE THHN/THWN # 14</v>
          </cell>
        </row>
        <row r="19">
          <cell r="A19" t="str">
            <v xml:space="preserve">CABLE THHN/THWN # 12 </v>
          </cell>
        </row>
        <row r="20">
          <cell r="A20" t="str">
            <v xml:space="preserve">CABLE THHN/THWN # 10 </v>
          </cell>
        </row>
        <row r="21">
          <cell r="A21" t="str">
            <v xml:space="preserve">CABLE THHN/THWN # 8 </v>
          </cell>
        </row>
        <row r="22">
          <cell r="A22" t="str">
            <v xml:space="preserve">CABLE THHN/THWN # 6 </v>
          </cell>
        </row>
        <row r="23">
          <cell r="A23" t="str">
            <v>CABLE THHN/THWN # 4</v>
          </cell>
        </row>
        <row r="24">
          <cell r="A24" t="str">
            <v>CABLE THHN/THWN # 2</v>
          </cell>
        </row>
        <row r="25">
          <cell r="A25" t="str">
            <v>CABLE THHN/THWN # 1/0</v>
          </cell>
        </row>
        <row r="26">
          <cell r="A26" t="str">
            <v>CABLE THHN/THWN # 2/0</v>
          </cell>
        </row>
        <row r="27">
          <cell r="A27" t="str">
            <v>CABLE THHN/THWN # 3/0</v>
          </cell>
        </row>
        <row r="28">
          <cell r="A28" t="str">
            <v>CABLE THHN/THWN # 4/0</v>
          </cell>
        </row>
        <row r="29">
          <cell r="A29" t="str">
            <v>CABLE THHN/THWN # 250</v>
          </cell>
        </row>
        <row r="30">
          <cell r="A30" t="str">
            <v>CABLE THHN/THWN # 300</v>
          </cell>
        </row>
        <row r="31">
          <cell r="A31" t="str">
            <v>CABLE THHN/THWN # 350</v>
          </cell>
        </row>
        <row r="32">
          <cell r="A32" t="str">
            <v>CABLE THHN/THWN # 400</v>
          </cell>
        </row>
        <row r="33">
          <cell r="A33" t="str">
            <v>CABLE THHN/THWN # 500</v>
          </cell>
        </row>
        <row r="34">
          <cell r="A34" t="str">
            <v>CABLE TFF # 16</v>
          </cell>
        </row>
        <row r="35">
          <cell r="A35" t="str">
            <v>CABLE TFF # 18</v>
          </cell>
        </row>
        <row r="36">
          <cell r="A36" t="str">
            <v>CABLE ENCAUCHETADO # 3x16</v>
          </cell>
        </row>
        <row r="37">
          <cell r="A37" t="str">
            <v>CABLE ENCAUCHETADO # 3x14</v>
          </cell>
        </row>
        <row r="38">
          <cell r="A38" t="str">
            <v>CABLE ENCAUCHETADO # 3x12</v>
          </cell>
        </row>
        <row r="39">
          <cell r="A39" t="str">
            <v>CABLE ENCAUCHETADO # 4x8</v>
          </cell>
        </row>
        <row r="40">
          <cell r="A40" t="str">
            <v>CABLE Cu Desnudo N°8 AWG</v>
          </cell>
        </row>
        <row r="41">
          <cell r="A41" t="str">
            <v>CABLE Cu Desnudo N°6 AWG</v>
          </cell>
        </row>
        <row r="42">
          <cell r="A42" t="str">
            <v>CABLE COAXIAL RG59</v>
          </cell>
        </row>
        <row r="43">
          <cell r="A43" t="str">
            <v>CABLE COAXIAL RG6</v>
          </cell>
        </row>
        <row r="44">
          <cell r="A44" t="str">
            <v>CABLE PARA INSTRUMENTACION 3X18+20</v>
          </cell>
        </row>
        <row r="45">
          <cell r="A45" t="str">
            <v>CABLE PARA INSTRUMENTACION 2X18+20</v>
          </cell>
        </row>
        <row r="46">
          <cell r="A46" t="str">
            <v>CABLE PARA INSTRUMENTACION 2X16+20</v>
          </cell>
        </row>
        <row r="47">
          <cell r="A47" t="str">
            <v>CABLE PARA INSTRUMENTACION 3X16+20</v>
          </cell>
        </row>
        <row r="48">
          <cell r="A48" t="str">
            <v>CABLE PARA INSTRUMENTACION 4X16+20</v>
          </cell>
        </row>
        <row r="49">
          <cell r="A49" t="str">
            <v>CABLE PARA INSTRUMENTACION 12X14+20</v>
          </cell>
        </row>
        <row r="50">
          <cell r="A50" t="str">
            <v>CABLE PARA INSTRUMENTACION 8X16+20</v>
          </cell>
        </row>
        <row r="51">
          <cell r="A51" t="str">
            <v>CABLE PARA INSTRUMENTACION 19X16+20</v>
          </cell>
        </row>
        <row r="52">
          <cell r="A52" t="str">
            <v>CABLE PARA INSTRUMENTACION 24X16+20</v>
          </cell>
        </row>
        <row r="53">
          <cell r="A53" t="str">
            <v>CABLE ENCAUCHETADO # 5x6</v>
          </cell>
        </row>
        <row r="54">
          <cell r="A54" t="str">
            <v>Acometida Anti.fraude 2#4+1#4 AWG 600V</v>
          </cell>
        </row>
        <row r="55">
          <cell r="A55" t="str">
            <v xml:space="preserve">CABLE UTP 4PR CT6 AMP </v>
          </cell>
        </row>
        <row r="56">
          <cell r="A56" t="str">
            <v xml:space="preserve">CABLE UTP 4PR CT7A AMP </v>
          </cell>
        </row>
        <row r="57">
          <cell r="A57" t="str">
            <v>CABLE TEL. USO INT. 2 PARES</v>
          </cell>
        </row>
        <row r="58">
          <cell r="A58" t="str">
            <v>CABLE TEL. USO INT. 25 PARES</v>
          </cell>
        </row>
        <row r="59">
          <cell r="A59" t="str">
            <v>CABLE TEL. USO EXT. 30 PARES</v>
          </cell>
        </row>
        <row r="60">
          <cell r="A60" t="str">
            <v xml:space="preserve">TERMINAL PONCHAR # 4 (100A) </v>
          </cell>
        </row>
        <row r="61">
          <cell r="A61" t="str">
            <v xml:space="preserve">TERMINAL PONCHAR # 2 (115A) </v>
          </cell>
        </row>
        <row r="62">
          <cell r="A62" t="str">
            <v xml:space="preserve">TERMINAL PONCHAR # 1/0 (125A) </v>
          </cell>
        </row>
        <row r="63">
          <cell r="A63" t="str">
            <v xml:space="preserve">TERMINAL PONCHAR # 2/0 (150A) </v>
          </cell>
        </row>
        <row r="64">
          <cell r="A64" t="str">
            <v xml:space="preserve">TERMINAL PONCHAR # 4/0 (225A) </v>
          </cell>
        </row>
        <row r="65">
          <cell r="A65" t="str">
            <v xml:space="preserve">TERMINAL PONCHAR # 400 (450A) </v>
          </cell>
        </row>
        <row r="66">
          <cell r="A66" t="str">
            <v xml:space="preserve">TERMINAL PONCHAR # 6 (50A) </v>
          </cell>
        </row>
        <row r="67">
          <cell r="A67" t="str">
            <v xml:space="preserve">TERMINAL PONCHAR # 8 (35A) </v>
          </cell>
        </row>
        <row r="68">
          <cell r="A68" t="str">
            <v xml:space="preserve">TERMOENCOGIBLE No 1/0 DE 15MM NEGRO </v>
          </cell>
        </row>
        <row r="69">
          <cell r="A69" t="str">
            <v xml:space="preserve">TERMOENCOGIBLE No 6 DE 8MM NEGRO </v>
          </cell>
        </row>
        <row r="70">
          <cell r="A70" t="str">
            <v xml:space="preserve">TERMOENCOGIBLE No 8 DE 6MM NEGRO </v>
          </cell>
        </row>
        <row r="71">
          <cell r="A71" t="str">
            <v>-</v>
          </cell>
        </row>
        <row r="72">
          <cell r="A72" t="str">
            <v>TUBERIAS Y ACCESORIOS</v>
          </cell>
        </row>
        <row r="73">
          <cell r="A73" t="str">
            <v>-</v>
          </cell>
        </row>
        <row r="74">
          <cell r="A74" t="str">
            <v xml:space="preserve">TUBO EMT 1"x3 MTS. </v>
          </cell>
        </row>
        <row r="75">
          <cell r="A75" t="str">
            <v xml:space="preserve">TUBO EMT 1/2"x3 MTS. </v>
          </cell>
        </row>
        <row r="76">
          <cell r="A76" t="str">
            <v xml:space="preserve">TUBO EMT 1-1/2"x3 MTS. </v>
          </cell>
        </row>
        <row r="77">
          <cell r="A77" t="str">
            <v xml:space="preserve">TUBO EMT 2"x3 MTS. </v>
          </cell>
        </row>
        <row r="78">
          <cell r="A78" t="str">
            <v xml:space="preserve">TUBO EMT 3/4"x3 MTS. </v>
          </cell>
        </row>
        <row r="79">
          <cell r="A79" t="str">
            <v xml:space="preserve">TUBO PVC DE 1 1/2"x3 MTS. </v>
          </cell>
        </row>
        <row r="80">
          <cell r="A80" t="str">
            <v xml:space="preserve">TUBO PVC DE 1"x3 MTS. </v>
          </cell>
        </row>
        <row r="81">
          <cell r="A81" t="str">
            <v xml:space="preserve">TUBO PVC DE 1/2"x3 MTS. </v>
          </cell>
        </row>
        <row r="82">
          <cell r="A82" t="str">
            <v xml:space="preserve">TUBO PVC DE 3/4"x3 MTS. </v>
          </cell>
        </row>
        <row r="83">
          <cell r="A83" t="str">
            <v xml:space="preserve">DUCTO PVC TIPO DB DE 2" </v>
          </cell>
        </row>
        <row r="84">
          <cell r="A84" t="str">
            <v xml:space="preserve">DUCTO PVC TIPO DB DE 3" </v>
          </cell>
        </row>
        <row r="85">
          <cell r="A85" t="str">
            <v xml:space="preserve">DUCTO PVC TIPO DB DE 4" </v>
          </cell>
        </row>
        <row r="86">
          <cell r="A86" t="str">
            <v xml:space="preserve">TUBERIA METALICA FLEXIBLE SIN RECUBRIMIENTO DE PVC DE 3/8" </v>
          </cell>
        </row>
        <row r="87">
          <cell r="A87" t="str">
            <v xml:space="preserve">TUBERIA LIQUID TIGHT (ANAC)1/2" </v>
          </cell>
        </row>
        <row r="88">
          <cell r="A88" t="str">
            <v xml:space="preserve">TUBERIA LIQUID TIGHT (ANAC)3/4" </v>
          </cell>
        </row>
        <row r="89">
          <cell r="A89" t="str">
            <v xml:space="preserve">TUBERIA LIQUID TIGHT (ANAC)1" </v>
          </cell>
        </row>
        <row r="90">
          <cell r="A90" t="str">
            <v xml:space="preserve">TUBERIA LIQUID TIGHT (ANAC)1-1/2" </v>
          </cell>
        </row>
        <row r="91">
          <cell r="A91" t="str">
            <v xml:space="preserve">TUBERIA LIQUID TIGHT (ANAC)2" </v>
          </cell>
        </row>
        <row r="92">
          <cell r="A92" t="str">
            <v xml:space="preserve">TUBERIA LIQUID TIGHT (ANAC)3" </v>
          </cell>
        </row>
        <row r="93">
          <cell r="A93" t="str">
            <v xml:space="preserve">TUBERIA LIQUID TIGHT (ANAC)4" </v>
          </cell>
        </row>
        <row r="94">
          <cell r="A94" t="str">
            <v xml:space="preserve">CONECTOR RECTO CORAZA METALICA DE 3/8" </v>
          </cell>
        </row>
        <row r="95">
          <cell r="A95" t="str">
            <v xml:space="preserve">CONECTOR RECTO ANAC. DE 1" </v>
          </cell>
        </row>
        <row r="96">
          <cell r="A96" t="str">
            <v xml:space="preserve">CONECTOR RECTO ANAC. DE 1-1/2" </v>
          </cell>
        </row>
        <row r="97">
          <cell r="A97" t="str">
            <v xml:space="preserve">CONECTOR RECTO ANAC. DE 2" </v>
          </cell>
        </row>
        <row r="98">
          <cell r="A98" t="str">
            <v xml:space="preserve">CONECTOR RECTO ANAC. DE 3/4" </v>
          </cell>
        </row>
        <row r="99">
          <cell r="A99" t="str">
            <v xml:space="preserve">CONECTOR RECTO ANAC. DE 1/2" </v>
          </cell>
        </row>
        <row r="100">
          <cell r="A100" t="str">
            <v xml:space="preserve">CONECTOR RECTO ANAC. DE 3" </v>
          </cell>
        </row>
        <row r="101">
          <cell r="A101" t="str">
            <v xml:space="preserve">CONECTOR RECTO ANAC. DE 4" </v>
          </cell>
        </row>
        <row r="102">
          <cell r="A102" t="str">
            <v xml:space="preserve">CONECTOR CURVO ANAC. DE 3/4" </v>
          </cell>
        </row>
        <row r="103">
          <cell r="A103" t="str">
            <v xml:space="preserve">CONECTOR CURVO ANAC. DE 1" </v>
          </cell>
        </row>
        <row r="104">
          <cell r="A104" t="str">
            <v xml:space="preserve">CONECTOR CURVO ANAC. DE 1 1/2" </v>
          </cell>
        </row>
        <row r="105">
          <cell r="A105" t="str">
            <v xml:space="preserve">CONECTOR CURVO ANAC. DE 2" </v>
          </cell>
        </row>
        <row r="106">
          <cell r="A106" t="str">
            <v xml:space="preserve">TUBO IMC 1/2"x3 MTS. </v>
          </cell>
        </row>
        <row r="107">
          <cell r="A107" t="str">
            <v xml:space="preserve">TUBO IMC 3/4"x3 MTS. </v>
          </cell>
        </row>
        <row r="108">
          <cell r="A108" t="str">
            <v xml:space="preserve">TUBO IMC 1"x3 MTS. </v>
          </cell>
        </row>
        <row r="109">
          <cell r="A109" t="str">
            <v xml:space="preserve">TUBO IMC 1 1/2"x3 MTS. </v>
          </cell>
        </row>
        <row r="110">
          <cell r="A110" t="str">
            <v xml:space="preserve">TUBO IMC 2"x3 MTS. </v>
          </cell>
        </row>
        <row r="111">
          <cell r="A111" t="str">
            <v xml:space="preserve">TUBO IMC 3"x3 MTS. </v>
          </cell>
        </row>
        <row r="112">
          <cell r="A112" t="str">
            <v xml:space="preserve">TUBO IMC 4"x3 MTS. </v>
          </cell>
        </row>
        <row r="113">
          <cell r="A113" t="str">
            <v xml:space="preserve">ADAPTADOR CAJA PVC DE 1/2" </v>
          </cell>
        </row>
        <row r="114">
          <cell r="A114" t="str">
            <v xml:space="preserve">ADAPTADOR CAJA PVC DE 3/4" </v>
          </cell>
        </row>
        <row r="115">
          <cell r="A115" t="str">
            <v xml:space="preserve">ADAPTADOR TNAL CAMP. PVC DE 2" </v>
          </cell>
        </row>
        <row r="116">
          <cell r="A116" t="str">
            <v xml:space="preserve">ADAPTADOR TNAL CAMP. PVC DE 4" </v>
          </cell>
        </row>
        <row r="117">
          <cell r="A117" t="str">
            <v xml:space="preserve">ADAPTADOR TNAL PVC DE 1" </v>
          </cell>
        </row>
        <row r="118">
          <cell r="A118" t="str">
            <v xml:space="preserve">ADAPTADOR TNAL PVC DE 1-1/2" </v>
          </cell>
        </row>
        <row r="119">
          <cell r="A119" t="str">
            <v xml:space="preserve">ADAPTADOR TNAL PVC DE 2" </v>
          </cell>
        </row>
        <row r="120">
          <cell r="A120" t="str">
            <v xml:space="preserve">CURVA EMT DE 1 1/2" </v>
          </cell>
        </row>
        <row r="121">
          <cell r="A121" t="str">
            <v xml:space="preserve">CURVA EMT DE 1" </v>
          </cell>
        </row>
        <row r="122">
          <cell r="A122" t="str">
            <v xml:space="preserve">CURVA EMT DE 1/2" </v>
          </cell>
        </row>
        <row r="123">
          <cell r="A123" t="str">
            <v xml:space="preserve">CURVA EMT DE 2" </v>
          </cell>
        </row>
        <row r="124">
          <cell r="A124" t="str">
            <v xml:space="preserve">CURVA EMT DE 3/4" </v>
          </cell>
        </row>
        <row r="125">
          <cell r="A125" t="str">
            <v>CONDULETA 1/2 T CON TAPA Y EMPAQUE SERIE 7 ALUMINIO CROUSE HINDS</v>
          </cell>
        </row>
        <row r="126">
          <cell r="A126" t="str">
            <v>CONDULETA 3/4 T CON TAPA Y EMPAQUE SERIE 7 ALUMINIO CROUSE HINDS</v>
          </cell>
        </row>
        <row r="127">
          <cell r="A127" t="str">
            <v>CONDULETA 1 T CON TAPA Y EMPAQUE SERIE 7 ALUMINIO CROUSE HINDS</v>
          </cell>
        </row>
        <row r="128">
          <cell r="A128" t="str">
            <v>CONDULETA 1-1/2 T CON TAPA Y EMPAQUE SERIE 7 ALUMINIO CROUSE HINDS</v>
          </cell>
        </row>
        <row r="129">
          <cell r="A129" t="str">
            <v>CONDULETA 2 T CON TAPA Y EMPAQUE SERIE 7 ALUMINIO CROUSE HINDS</v>
          </cell>
        </row>
        <row r="130">
          <cell r="A130" t="str">
            <v>CONDULETA 3 T CON TAPA Y EMPAQUE SERIE 7 ALUMINIO CROUSE HINDS</v>
          </cell>
        </row>
        <row r="131">
          <cell r="A131" t="str">
            <v>CONDULETA 4 T CON TAPA Y EMPAQUE SERIE 7 ALUMINIO CROUSE HINDS</v>
          </cell>
        </row>
        <row r="132">
          <cell r="A132" t="str">
            <v>CONDULETE LB DE 3/4"</v>
          </cell>
        </row>
        <row r="133">
          <cell r="A133" t="str">
            <v>CONDULETE LB DE 3/4"</v>
          </cell>
        </row>
        <row r="134">
          <cell r="A134" t="str">
            <v>CONDULETE T DE 3/4"</v>
          </cell>
        </row>
        <row r="135">
          <cell r="A135" t="str">
            <v>CONDULETE LB DE 1-1/2"</v>
          </cell>
        </row>
        <row r="136">
          <cell r="A136" t="str">
            <v xml:space="preserve">CURVA PVC DE 1" </v>
          </cell>
        </row>
        <row r="137">
          <cell r="A137" t="str">
            <v xml:space="preserve">CURVA PVC DE 1 1/2" </v>
          </cell>
        </row>
        <row r="138">
          <cell r="A138" t="str">
            <v xml:space="preserve">CURVA PVC DE 2" </v>
          </cell>
        </row>
        <row r="139">
          <cell r="A139" t="str">
            <v xml:space="preserve">CURVA PVC DE 3/4" </v>
          </cell>
        </row>
        <row r="140">
          <cell r="A140" t="str">
            <v xml:space="preserve">ENTRADA CAJA EMT DE 1 1/2" </v>
          </cell>
        </row>
        <row r="141">
          <cell r="A141" t="str">
            <v xml:space="preserve">ENTRADA CAJA EMT DE 1" </v>
          </cell>
        </row>
        <row r="142">
          <cell r="A142" t="str">
            <v xml:space="preserve">ENTRADA CAJA EMT DE 1/2" </v>
          </cell>
        </row>
        <row r="143">
          <cell r="A143" t="str">
            <v xml:space="preserve">ENTRADA CAJA EMT DE 2" </v>
          </cell>
        </row>
        <row r="144">
          <cell r="A144" t="str">
            <v xml:space="preserve">ENTRADA CAJA EMT DE 3/4" </v>
          </cell>
        </row>
        <row r="145">
          <cell r="A145" t="str">
            <v xml:space="preserve">GRAPA GALV. DOBLE ALA DE 1" </v>
          </cell>
        </row>
        <row r="146">
          <cell r="A146" t="str">
            <v xml:space="preserve">GRAPA GALV. DOBLE ALA DE 1/2" C-20 </v>
          </cell>
        </row>
        <row r="147">
          <cell r="A147" t="str">
            <v xml:space="preserve">GRAPA GALV. DOBLE ALA DE 1-1/2" C-20 </v>
          </cell>
        </row>
        <row r="148">
          <cell r="A148" t="str">
            <v xml:space="preserve">GRAPA GALV. DOBLE ALA DE 2" </v>
          </cell>
        </row>
        <row r="149">
          <cell r="A149" t="str">
            <v xml:space="preserve">GRAPA GALV. DOBLE ALA DE 3/4" C-20 </v>
          </cell>
        </row>
        <row r="150">
          <cell r="A150" t="str">
            <v xml:space="preserve">GRAPA GALV. DOBLE ALA DE 3/8" </v>
          </cell>
        </row>
        <row r="151">
          <cell r="A151" t="str">
            <v xml:space="preserve">GRAPA GALVANIZADA DE 1/2" </v>
          </cell>
        </row>
        <row r="152">
          <cell r="A152" t="str">
            <v xml:space="preserve">ROSCA PARA IMC 1/2" </v>
          </cell>
        </row>
        <row r="153">
          <cell r="A153" t="str">
            <v xml:space="preserve">ROSCA PARA IMC 3/4" </v>
          </cell>
        </row>
        <row r="154">
          <cell r="A154" t="str">
            <v xml:space="preserve">ROSCA PARA IMC DE 1" </v>
          </cell>
        </row>
        <row r="155">
          <cell r="A155" t="str">
            <v xml:space="preserve">ROSCA PARA IMC 1 1/2" </v>
          </cell>
        </row>
        <row r="156">
          <cell r="A156" t="str">
            <v xml:space="preserve">ROSCA PARA IMC 2" </v>
          </cell>
        </row>
        <row r="157">
          <cell r="A157" t="str">
            <v xml:space="preserve">ROSCA PARA IMC 3" </v>
          </cell>
        </row>
        <row r="158">
          <cell r="A158" t="str">
            <v>ROSCA PARA IMC 4"</v>
          </cell>
        </row>
        <row r="159">
          <cell r="A159" t="str">
            <v xml:space="preserve">UNION CONDUIT GALV. DE 1/2" </v>
          </cell>
        </row>
        <row r="160">
          <cell r="A160" t="str">
            <v xml:space="preserve">UNION CONDUIT GALV. DE 3/4" </v>
          </cell>
        </row>
        <row r="161">
          <cell r="A161" t="str">
            <v xml:space="preserve">UNION CONDUIT GALV. DE 1" </v>
          </cell>
        </row>
        <row r="162">
          <cell r="A162" t="str">
            <v xml:space="preserve">UNION CONDUIT GALV. DE 1 1/2" </v>
          </cell>
        </row>
        <row r="163">
          <cell r="A163" t="str">
            <v xml:space="preserve">UNION CONDUIT GALV. DE 2" </v>
          </cell>
        </row>
        <row r="164">
          <cell r="A164" t="str">
            <v xml:space="preserve">UNION CONDUIT GALV. DE 3" </v>
          </cell>
        </row>
        <row r="165">
          <cell r="A165" t="str">
            <v xml:space="preserve">UNION CONDUIT GALV. DE 4" </v>
          </cell>
        </row>
        <row r="166">
          <cell r="A166" t="str">
            <v xml:space="preserve">UNION DUCTO TIPO BIC </v>
          </cell>
        </row>
        <row r="167">
          <cell r="A167" t="str">
            <v xml:space="preserve">UNION EMT DE 1" </v>
          </cell>
        </row>
        <row r="168">
          <cell r="A168" t="str">
            <v xml:space="preserve">UNION EMT DE 1/2" </v>
          </cell>
        </row>
        <row r="169">
          <cell r="A169" t="str">
            <v xml:space="preserve">UNION EMT DE 1-1/2" </v>
          </cell>
        </row>
        <row r="170">
          <cell r="A170" t="str">
            <v xml:space="preserve">UNION EMT DE 2" </v>
          </cell>
        </row>
        <row r="171">
          <cell r="A171" t="str">
            <v xml:space="preserve">UNION EMT DE 3/4" </v>
          </cell>
        </row>
        <row r="172">
          <cell r="A172" t="str">
            <v>Chazo Golpe C/tornillo 1/4*1 1/4"</v>
          </cell>
        </row>
        <row r="173">
          <cell r="A173" t="str">
            <v>-</v>
          </cell>
        </row>
        <row r="174">
          <cell r="A174" t="str">
            <v>BREAKER INDUSTRIALES</v>
          </cell>
        </row>
        <row r="175">
          <cell r="A175" t="str">
            <v>-</v>
          </cell>
        </row>
        <row r="176">
          <cell r="A176" t="str">
            <v>BREAKER INDUST. 3x40A Merlin Gerin</v>
          </cell>
        </row>
        <row r="177">
          <cell r="A177" t="str">
            <v>BREAKER INDUST. 3x80A Merlin Gerin</v>
          </cell>
        </row>
        <row r="178">
          <cell r="A178" t="str">
            <v xml:space="preserve">BREAKER INDUST. REG. 3x160-400A </v>
          </cell>
        </row>
        <row r="179">
          <cell r="A179" t="str">
            <v xml:space="preserve">BREAKER INDUST. REG. 3x18-25A </v>
          </cell>
        </row>
        <row r="180">
          <cell r="A180" t="str">
            <v xml:space="preserve">BREAKER INDUST. REG. 3x25-32A </v>
          </cell>
        </row>
        <row r="181">
          <cell r="A181" t="str">
            <v xml:space="preserve">BREAKER INDUST. REG. 3x32-40A </v>
          </cell>
        </row>
        <row r="182">
          <cell r="A182" t="str">
            <v xml:space="preserve">BREAKER INDUST. REG. 3x35-50A </v>
          </cell>
        </row>
        <row r="183">
          <cell r="A183" t="str">
            <v xml:space="preserve">BREAKER INDUST. REG. 3x50-63A </v>
          </cell>
        </row>
        <row r="184">
          <cell r="A184" t="str">
            <v>Breaker industrial de 3x30A, 440V, 10KA</v>
          </cell>
        </row>
        <row r="185">
          <cell r="A185" t="str">
            <v>Totalizador, Breaker industrial de 300A, 440V</v>
          </cell>
        </row>
        <row r="186">
          <cell r="A186" t="str">
            <v xml:space="preserve"> BREAKER 3* 100 A MERLIN GERIN</v>
          </cell>
        </row>
        <row r="187">
          <cell r="A187" t="str">
            <v>-</v>
          </cell>
        </row>
        <row r="188">
          <cell r="A188" t="str">
            <v xml:space="preserve">CANALETAS </v>
          </cell>
        </row>
        <row r="189">
          <cell r="A189" t="str">
            <v>-</v>
          </cell>
        </row>
        <row r="190">
          <cell r="A190" t="str">
            <v>Canaleta 11* 5 tipo mecano , calibre # 18, con división</v>
          </cell>
        </row>
        <row r="191">
          <cell r="A191" t="str">
            <v xml:space="preserve">CANALETA METALICA S.D. 10x4x2.40 MT </v>
          </cell>
        </row>
        <row r="192">
          <cell r="A192" t="str">
            <v xml:space="preserve">TROQUEL CIEGO C. MET. 10x4 </v>
          </cell>
        </row>
        <row r="193">
          <cell r="A193" t="str">
            <v xml:space="preserve">TROQUEL DOBLE C. MET. 10x4 </v>
          </cell>
        </row>
        <row r="194">
          <cell r="A194" t="str">
            <v xml:space="preserve">TROQUEL LEVINTON C. MET. 10x4 </v>
          </cell>
        </row>
        <row r="195">
          <cell r="A195" t="str">
            <v xml:space="preserve">TROQUEL LUMINEX C. MET. 10x4 </v>
          </cell>
        </row>
        <row r="196">
          <cell r="A196" t="str">
            <v>-</v>
          </cell>
        </row>
        <row r="197">
          <cell r="A197" t="str">
            <v>-</v>
          </cell>
        </row>
        <row r="198">
          <cell r="A198" t="str">
            <v>BANDEJAS PORTACABLES</v>
          </cell>
        </row>
        <row r="199">
          <cell r="A199" t="str">
            <v>-</v>
          </cell>
        </row>
        <row r="200">
          <cell r="A200" t="str">
            <v>Bandeja Enmallada 20x5,4 Galvanizada GALCO</v>
          </cell>
        </row>
        <row r="201">
          <cell r="A201" t="str">
            <v xml:space="preserve">Union Rapida </v>
          </cell>
        </row>
        <row r="202">
          <cell r="A202" t="str">
            <v xml:space="preserve">Chapeta puesta a tierra </v>
          </cell>
        </row>
        <row r="203">
          <cell r="A203" t="str">
            <v xml:space="preserve">PERFIL SENC. LISO C-14x3 MT 7/8" </v>
          </cell>
        </row>
        <row r="204">
          <cell r="A204" t="str">
            <v xml:space="preserve">PERFIL SENC. RAN. C-14x3 MT 7/8" </v>
          </cell>
        </row>
        <row r="205">
          <cell r="A205" t="str">
            <v xml:space="preserve">PLATINA DE UNION GALV. BANDEJA </v>
          </cell>
        </row>
        <row r="206">
          <cell r="A206" t="str">
            <v>ESPARRAGO GALV. DE 1/4x3 MT</v>
          </cell>
        </row>
        <row r="207">
          <cell r="A207" t="str">
            <v>ESPARRAGO GALV. DE 1/4x1 MT</v>
          </cell>
        </row>
        <row r="208">
          <cell r="A208" t="str">
            <v>ESPARRAGO GALV. DE 3/8x3 MT</v>
          </cell>
        </row>
        <row r="209">
          <cell r="A209" t="str">
            <v>ESPARRAGO GALV. DE 3/8x1 MT</v>
          </cell>
        </row>
        <row r="210">
          <cell r="A210" t="str">
            <v>Bandeja portacable tipo malla mecano de 20* 5</v>
          </cell>
        </row>
        <row r="211">
          <cell r="A211" t="str">
            <v>Bandeja portacable tipo malla mecano de 30*5,4</v>
          </cell>
        </row>
        <row r="212">
          <cell r="A212" t="str">
            <v>Bandeja portacable tipo malla mecano de 40*5</v>
          </cell>
        </row>
        <row r="213">
          <cell r="A213" t="str">
            <v>Platina de union para bandeja tipo malla</v>
          </cell>
        </row>
        <row r="214">
          <cell r="A214" t="str">
            <v>Union atornillada para bandeja tipo malla</v>
          </cell>
        </row>
        <row r="215">
          <cell r="A215" t="str">
            <v xml:space="preserve">Cuelga Universal para bandeja tipo malla </v>
          </cell>
        </row>
        <row r="216">
          <cell r="A216" t="str">
            <v xml:space="preserve">Bandeja tipo malla de 50* 10 </v>
          </cell>
        </row>
        <row r="217">
          <cell r="A217" t="str">
            <v xml:space="preserve">Bandeja tipo malla de 40* 10 </v>
          </cell>
        </row>
        <row r="218">
          <cell r="A218" t="str">
            <v>soporte peldaño de 20 (30cm) galvanizado</v>
          </cell>
        </row>
        <row r="219">
          <cell r="A219" t="str">
            <v>soporte peldaño de 30 (40cm) galvanizado</v>
          </cell>
        </row>
        <row r="220">
          <cell r="A220" t="str">
            <v>soporte peldaño de 40 (50cm) galvanizado</v>
          </cell>
        </row>
        <row r="221">
          <cell r="A221" t="str">
            <v xml:space="preserve">BANDEJA GALVANIZADA 10x8 </v>
          </cell>
        </row>
        <row r="222">
          <cell r="A222" t="str">
            <v xml:space="preserve">BANDEJA GALVANIZADA 20x8 </v>
          </cell>
        </row>
        <row r="223">
          <cell r="A223" t="str">
            <v xml:space="preserve">BANDEJA GALVANIZADA 30x8 </v>
          </cell>
        </row>
        <row r="224">
          <cell r="A224" t="str">
            <v xml:space="preserve">BANDEJA GALVANIZADA 40x8 </v>
          </cell>
        </row>
        <row r="225">
          <cell r="A225" t="str">
            <v xml:space="preserve">BANDEJA GALVANIZADA 50x8 </v>
          </cell>
        </row>
        <row r="226">
          <cell r="A226" t="str">
            <v>BANDEJA PORTACABLE 20X8CM 2.4MT S/PESADA GALVANIZADA CALIENTE MECANO</v>
          </cell>
        </row>
        <row r="227">
          <cell r="A227" t="str">
            <v>BANDEJA PORTACABLE 30X8CM 2.4MT S/PESADA GALVANIZADA CALIENTE MECANO</v>
          </cell>
        </row>
        <row r="228">
          <cell r="A228" t="str">
            <v>BANDEJA PORTACABLE 40X8CM 2.4MT S/PESADA GALVANIZADA CALIENTE MECANO</v>
          </cell>
        </row>
        <row r="229">
          <cell r="A229" t="str">
            <v>BANDEJA PORTACABLE 50X8CM 2.4MT S/PESADA GALVANIZADA CALIENTE MECANO</v>
          </cell>
        </row>
        <row r="230">
          <cell r="A230" t="str">
            <v>BANDEJA PORTACABLE 60X8CM 2.4MT S/PESADA GALVANIZADA CALIENTE MECANO</v>
          </cell>
        </row>
        <row r="231">
          <cell r="A231" t="str">
            <v>SOPORTE P/BANDEJA TIPO MENSULA DE 25CM GALVANIZADO CALIENTE MECANO</v>
          </cell>
        </row>
        <row r="232">
          <cell r="A232" t="str">
            <v>SOPORTE P/BANDEJA TIPO MENSULA DE 35CM GALVANIZADO CALIENTE MECANO</v>
          </cell>
        </row>
        <row r="233">
          <cell r="A233" t="str">
            <v>SOPORTE P/BANDEJA TIPO MENSULA DE 45CM GALVANIZADO CALIENTE MECANO</v>
          </cell>
        </row>
        <row r="234">
          <cell r="A234" t="str">
            <v>SOPORTE P/BANDEJA TIPO MENSULA DE 55CM GALVANIZADO CALIENTE MECANO</v>
          </cell>
        </row>
        <row r="235">
          <cell r="A235" t="str">
            <v>SOPORTE P/BANDEJA TIPO MENSULA DE 65CM GALVANIZADO CALIENTE MECANO</v>
          </cell>
        </row>
        <row r="236">
          <cell r="A236" t="str">
            <v>TAPA P/BANDEJA 20CM 2.4MTS (2 TRAMOS) GALVANIZADA CALIENTE MECANO</v>
          </cell>
        </row>
        <row r="237">
          <cell r="A237" t="str">
            <v>TAPA P/BANDEJA 30CM 2.4MTS (2 TRAMOS) GALVANIZADA CALIENTE MECANO</v>
          </cell>
        </row>
        <row r="238">
          <cell r="A238" t="str">
            <v>TAPA P/BANDEJA 40CM 2.4MTS (2 TRAMOS) GALVANIZADA CALIENTE MECANO</v>
          </cell>
        </row>
        <row r="239">
          <cell r="A239" t="str">
            <v>TAPA P/BANDEJA 50CM 2.4MT (2 TRAMOS) GALVANIZADA CALIENTE MECANO</v>
          </cell>
        </row>
        <row r="240">
          <cell r="A240" t="str">
            <v>TAPA P/BANDEJA 60CM 2.4MTS (2 TRAMOS) GALVANIZADA CALIENTE MECANO</v>
          </cell>
        </row>
        <row r="241">
          <cell r="A241" t="str">
            <v>SUJETADOR P/TAPA BANDEJA 8CM S/PESADA GALVANIZADO CALIENTE MECANO</v>
          </cell>
        </row>
        <row r="242">
          <cell r="A242" t="str">
            <v>PLATINA P/RIEL UNISTRUD ANGULO CON 2 ORIFICIOS GALVANIZADO CALIENTE MECANO</v>
          </cell>
        </row>
        <row r="243">
          <cell r="A243" t="str">
            <v>SUJETADOR P/DIVISOR BANDEJA 5CM Y 8CM GALVANIZADO CALIENTE MECANO</v>
          </cell>
        </row>
        <row r="244">
          <cell r="A244" t="str">
            <v>DIVISOR P/BANDEJA 5CM Y 8CM 2.4MTS MECANO</v>
          </cell>
        </row>
        <row r="245">
          <cell r="A245" t="str">
            <v>SUJETADOR P/BANDEJA A REPISA O PELDANO GALVANIZADO CALIENTE MECANO</v>
          </cell>
        </row>
        <row r="248">
          <cell r="A248" t="str">
            <v xml:space="preserve">ANCLA MULTIUSO DE 3/8" RL </v>
          </cell>
        </row>
        <row r="249">
          <cell r="A249" t="str">
            <v xml:space="preserve">ANCLA MULTIUSO DE 1/4" RL </v>
          </cell>
        </row>
        <row r="250">
          <cell r="A250" t="str">
            <v>ARANDELA PLANA GALV. DE 1/4"</v>
          </cell>
        </row>
        <row r="251">
          <cell r="A251" t="str">
            <v>ARANDELA PLANA GALV. DE 3/16"</v>
          </cell>
        </row>
        <row r="252">
          <cell r="A252" t="str">
            <v>ARANDELA PLANA GALV. DE 3/8"</v>
          </cell>
        </row>
        <row r="253">
          <cell r="A253" t="str">
            <v xml:space="preserve">TUERCA GALVANIZADA DE 1/4" </v>
          </cell>
        </row>
        <row r="254">
          <cell r="A254" t="str">
            <v xml:space="preserve">TUERCA GALVANIZADA DE 3/8" </v>
          </cell>
        </row>
        <row r="255">
          <cell r="A255" t="str">
            <v xml:space="preserve">TUERCA GALVANIZADA DE 5/32" </v>
          </cell>
        </row>
        <row r="256">
          <cell r="A256" t="str">
            <v xml:space="preserve">TUERCA MORDAZA RECT. RESORTE 1/4" </v>
          </cell>
        </row>
        <row r="257">
          <cell r="A257" t="str">
            <v>ABRAZADERA PERPENDICULAR AJUSTABLE DE 1/2"</v>
          </cell>
        </row>
        <row r="258">
          <cell r="A258" t="str">
            <v>ABRAZADERA PERPENDICULAR AJUSTABLE DE 3/4"</v>
          </cell>
        </row>
        <row r="259">
          <cell r="A259" t="str">
            <v>ABRAZADERA PERPENDICULAR AJUSTABLE DE 1"</v>
          </cell>
        </row>
        <row r="260">
          <cell r="A260" t="str">
            <v>ABRAZADERA PERPENDICULAR AJUSTABLE DE 1 1/2"</v>
          </cell>
        </row>
        <row r="261">
          <cell r="A261" t="str">
            <v>ABRAZADERA PERPENDICULAR AJUSTABLE DE 2"</v>
          </cell>
        </row>
        <row r="262">
          <cell r="A262" t="str">
            <v>ABRAZADERA PERPENDICULAR AJUSTABLE DE 3"</v>
          </cell>
        </row>
        <row r="263">
          <cell r="A263" t="str">
            <v>ABRAZADERA PERPENDICULAR AJUSTABLE DE 4"</v>
          </cell>
        </row>
        <row r="264">
          <cell r="A264" t="str">
            <v>-</v>
          </cell>
        </row>
        <row r="265">
          <cell r="A265" t="str">
            <v xml:space="preserve">CAJAS </v>
          </cell>
        </row>
        <row r="266">
          <cell r="A266" t="str">
            <v>-</v>
          </cell>
        </row>
        <row r="267">
          <cell r="A267" t="str">
            <v xml:space="preserve">CAJA DE EMP. 240X310x12 REF-GR17242 </v>
          </cell>
        </row>
        <row r="268">
          <cell r="A268" t="str">
            <v>CAJA DE DERIVACION IP 65 1/4 DE VUELTA. 180X180x10</v>
          </cell>
        </row>
        <row r="269">
          <cell r="A269" t="str">
            <v xml:space="preserve">CAJA DE EMPALME 13x13x8 </v>
          </cell>
        </row>
        <row r="270">
          <cell r="A270" t="str">
            <v xml:space="preserve">CAJA DE EMPALME 20x20x15 </v>
          </cell>
        </row>
        <row r="271">
          <cell r="A271" t="str">
            <v xml:space="preserve">CAJA DE EMPALME 25x25x10 </v>
          </cell>
        </row>
        <row r="272">
          <cell r="A272" t="str">
            <v>CAJA DE EMPALME 30x30x15</v>
          </cell>
        </row>
        <row r="273">
          <cell r="A273" t="str">
            <v>CAJA ARRANCADOR 40x30x20 TERCOL</v>
          </cell>
        </row>
        <row r="274">
          <cell r="A274" t="str">
            <v>CAJA ARRANCADOR 40x60x20 TERCOL</v>
          </cell>
        </row>
        <row r="275">
          <cell r="A275" t="str">
            <v>CAJA DE PASO 40x20x15 TERCOL</v>
          </cell>
        </row>
        <row r="276">
          <cell r="A276" t="str">
            <v>CAJA DE EMPALME 40x40x20 TERCOL</v>
          </cell>
        </row>
        <row r="277">
          <cell r="A277" t="str">
            <v xml:space="preserve">CAJA DEXON 180x140x80 3CJDGR18148 </v>
          </cell>
        </row>
        <row r="278">
          <cell r="A278" t="str">
            <v xml:space="preserve">CAJA TELEFONICA 40x40x2O Fondo de Madera </v>
          </cell>
        </row>
        <row r="279">
          <cell r="A279" t="str">
            <v>CAJA RAWELT 2X4"</v>
          </cell>
        </row>
        <row r="280">
          <cell r="A280" t="str">
            <v>TAPA HERMETICA PARA CAJA RAWELT 2X4"</v>
          </cell>
        </row>
        <row r="281">
          <cell r="A281" t="str">
            <v>-</v>
          </cell>
        </row>
        <row r="282">
          <cell r="A282" t="str">
            <v>CABLEADO ESTRUCTURADO</v>
          </cell>
        </row>
        <row r="283">
          <cell r="A283" t="str">
            <v>-</v>
          </cell>
        </row>
        <row r="284">
          <cell r="A284" t="str">
            <v>CINTA ROTULADORA ELECTRONICA</v>
          </cell>
        </row>
        <row r="285">
          <cell r="A285" t="str">
            <v>Kit de tierra PG 50</v>
          </cell>
        </row>
        <row r="286">
          <cell r="A286" t="str">
            <v>Regleta Siemon de 50 Pares</v>
          </cell>
        </row>
        <row r="287">
          <cell r="A287" t="str">
            <v>Regleta Siemon de 25 Pares</v>
          </cell>
        </row>
        <row r="288">
          <cell r="A288" t="str">
            <v>Picoprotector SIEMON para regleta S66</v>
          </cell>
        </row>
        <row r="289">
          <cell r="A289" t="str">
            <v xml:space="preserve">Multitoma para rack de 12 tomas dobles tpo HG, </v>
          </cell>
        </row>
        <row r="290">
          <cell r="A290" t="str">
            <v xml:space="preserve">Multitoma para rack de 6 tomas dobles tpo HG, </v>
          </cell>
        </row>
        <row r="291">
          <cell r="A291" t="str">
            <v>Multitoma para rack de 3 tomas dobles tpo HG, SIN PROTECCION</v>
          </cell>
        </row>
        <row r="292">
          <cell r="A292" t="str">
            <v>KIT VENTILADOR (COOLER) PARA RACK CERRADO</v>
          </cell>
        </row>
        <row r="293">
          <cell r="A293" t="str">
            <v xml:space="preserve">FACE PLATE DOBLE BLANCO AMP </v>
          </cell>
        </row>
        <row r="294">
          <cell r="A294" t="str">
            <v xml:space="preserve">FACE PLATE SENCILLO BLANCO AMP </v>
          </cell>
        </row>
        <row r="295">
          <cell r="A295" t="str">
            <v xml:space="preserve">FACE PLATE P. TOMA LEV. BCO AUTOEXT. </v>
          </cell>
        </row>
        <row r="296">
          <cell r="A296" t="str">
            <v xml:space="preserve">FACE PLATE P. TOMA LEV. NJA AUTOEXT. </v>
          </cell>
        </row>
        <row r="297">
          <cell r="A297" t="str">
            <v xml:space="preserve">FICHO DE PUENTEO </v>
          </cell>
        </row>
        <row r="298">
          <cell r="A298" t="str">
            <v>Certificacion de punto de datos</v>
          </cell>
        </row>
        <row r="299">
          <cell r="A299" t="str">
            <v xml:space="preserve">MANO DE OBRA </v>
          </cell>
        </row>
        <row r="300">
          <cell r="A300" t="str">
            <v xml:space="preserve">MARC. T. CLIP 10-8/UTP REF-CL132 </v>
          </cell>
        </row>
        <row r="301">
          <cell r="A301" t="str">
            <v xml:space="preserve">MARCADOR NEGRO SHARPIE FINE POINT </v>
          </cell>
        </row>
        <row r="302">
          <cell r="A302" t="str">
            <v xml:space="preserve">ORGANIZADOR TIPO TRASERO </v>
          </cell>
        </row>
        <row r="303">
          <cell r="A303" t="str">
            <v xml:space="preserve">ORGANIZADOR VERT. 2.10Mx152MM. </v>
          </cell>
        </row>
        <row r="304">
          <cell r="A304" t="str">
            <v xml:space="preserve">TOMA RJ-45 CT7A BLINDADO AMP </v>
          </cell>
        </row>
        <row r="305">
          <cell r="A305" t="str">
            <v xml:space="preserve">TOMA RJ-45 CT7 BLINDADO AMP </v>
          </cell>
        </row>
        <row r="306">
          <cell r="A306" t="str">
            <v xml:space="preserve">TOMA RJ-45 CT6A BLINDADO AMP </v>
          </cell>
        </row>
        <row r="307">
          <cell r="A307" t="str">
            <v xml:space="preserve">TOMA RJ-45 CT6 AMP </v>
          </cell>
        </row>
        <row r="308">
          <cell r="A308" t="str">
            <v xml:space="preserve">TOMA RJ-45 CT5E AMP </v>
          </cell>
        </row>
        <row r="309">
          <cell r="A309" t="str">
            <v xml:space="preserve">PATCH CORD DE 2 MT CT7A 4P/45 AMP </v>
          </cell>
        </row>
        <row r="310">
          <cell r="A310" t="str">
            <v xml:space="preserve">PATCH PANEL DE 24 P. CT7A AMP </v>
          </cell>
        </row>
        <row r="311">
          <cell r="A311" t="str">
            <v xml:space="preserve">RACK ABIERTO 2.10 MT </v>
          </cell>
        </row>
        <row r="312">
          <cell r="A312" t="str">
            <v xml:space="preserve">M.O RACK ABIERTO 2.10 MT </v>
          </cell>
        </row>
        <row r="313">
          <cell r="A313" t="str">
            <v>RACK CERRADO PIBOTANTE 0,7M CON VIDRIO DE SOBREPONER EN PARED</v>
          </cell>
        </row>
        <row r="314">
          <cell r="A314" t="str">
            <v xml:space="preserve">TAPA CIEGA PARA FACE PLATE AMP </v>
          </cell>
        </row>
        <row r="315">
          <cell r="A315" t="str">
            <v>BANDEJA PORTA EQUIPOS</v>
          </cell>
        </row>
        <row r="316">
          <cell r="A316" t="str">
            <v xml:space="preserve">12 BANDEJA FIBRA 1 UNIDAD RACK DESLIZABLE CON ACCESO FRONTAL FCE1U PANDUIT </v>
          </cell>
        </row>
        <row r="317">
          <cell r="A317" t="str">
            <v xml:space="preserve">13 ACOPLE FIBRA LC MULTIMODO OM3/OM4 PLACA CON 6 DUPLEX FAP6WAQDLCZ PANDUIT </v>
          </cell>
        </row>
        <row r="318">
          <cell r="A318" t="str">
            <v>14 BANDEJA FIBRA 1 UNIDAD RACK DESLIZABLE CON ACCESO FRONTAL FCE1U PANDUIT</v>
          </cell>
        </row>
        <row r="319">
          <cell r="A319" t="str">
            <v>15 ACOPLE FIBRA LC MULTIMODO PLACA 12U DUPLEX 10GB PANDUIT FAP12WAQDLC PANDUIT</v>
          </cell>
        </row>
        <row r="320">
          <cell r="A320" t="str">
            <v>16 PATCH CORD CAT-6A 1.5MTS BLANCO PANDUIT UTP6A5 PANDUIT</v>
          </cell>
        </row>
        <row r="321">
          <cell r="A321" t="str">
            <v>17 PATCH CORD CAT-6A 3.0MTS BLANCO PANDUIT UTP6A10 PANDUIT</v>
          </cell>
        </row>
        <row r="322">
          <cell r="A322" t="str">
            <v xml:space="preserve">CABLE UTP 4PR CT5E AMP </v>
          </cell>
        </row>
        <row r="323">
          <cell r="A323" t="str">
            <v xml:space="preserve">CABLE UTP 4PR CT6 AMP </v>
          </cell>
        </row>
        <row r="324">
          <cell r="A324" t="str">
            <v>CABLE UTP CAT 6A AMP</v>
          </cell>
        </row>
        <row r="325">
          <cell r="A325" t="str">
            <v xml:space="preserve">CABLE UTP 4PR CT7A AMP </v>
          </cell>
        </row>
        <row r="326">
          <cell r="A326" t="str">
            <v>CINTA BELCRON NEGRA DE 1"</v>
          </cell>
        </row>
        <row r="327">
          <cell r="A327" t="str">
            <v xml:space="preserve">PATCH CORD DE 2 MT CT5E AMP </v>
          </cell>
        </row>
        <row r="328">
          <cell r="A328" t="str">
            <v xml:space="preserve">PATCH CORD DE 3 FT CT6 AMP </v>
          </cell>
        </row>
        <row r="329">
          <cell r="A329" t="str">
            <v xml:space="preserve">PATCH CORD DE 2 MT CT6 AMP </v>
          </cell>
        </row>
        <row r="330">
          <cell r="A330" t="str">
            <v xml:space="preserve">PATCH CORD DE 2 MT CT7A 4P/45 AMP </v>
          </cell>
        </row>
        <row r="331">
          <cell r="A331" t="str">
            <v xml:space="preserve">PATCH CORD DE 3FT CT 6A 4P/RJ45 AMP </v>
          </cell>
        </row>
        <row r="332">
          <cell r="A332" t="str">
            <v xml:space="preserve">PATCH CORD DE 2MT CT 6A 4P/RJ45 AMP </v>
          </cell>
        </row>
        <row r="333">
          <cell r="A333" t="str">
            <v xml:space="preserve">PATCH CORD DE 3MT CT 6 4P/RJ45 AMP </v>
          </cell>
        </row>
        <row r="334">
          <cell r="A334" t="str">
            <v xml:space="preserve">PATCH CORD DE 3MT CT 6A 4P/RJ45 AMP </v>
          </cell>
        </row>
        <row r="335">
          <cell r="A335" t="str">
            <v>PATCH CORD FIBRA LC-LC MULTIMODO 2MTS 50-125UM 10GB DUPLEX FXE10-10M2Y PANDUIT</v>
          </cell>
        </row>
        <row r="336">
          <cell r="A336" t="str">
            <v xml:space="preserve">PATCH PANEL DE 24 P. CT5A AMP </v>
          </cell>
        </row>
        <row r="337">
          <cell r="A337" t="str">
            <v xml:space="preserve">PATCH PANEL DE 24 P. CT6 AMP </v>
          </cell>
        </row>
        <row r="338">
          <cell r="A338" t="str">
            <v>PATCH PANEL DE 24 P. CT6A AMP (SIN JACK)</v>
          </cell>
        </row>
        <row r="339">
          <cell r="A339" t="str">
            <v xml:space="preserve">PATCH PANEL DE 48 P. CT6 AMP </v>
          </cell>
        </row>
        <row r="340">
          <cell r="A340" t="str">
            <v xml:space="preserve">PATCH PANEL DE 24 P. CT7A AMP </v>
          </cell>
        </row>
        <row r="341">
          <cell r="A341" t="str">
            <v xml:space="preserve">RACK CERRADO 2.2Mx0.48Mx1.20M </v>
          </cell>
        </row>
        <row r="342">
          <cell r="A342" t="str">
            <v>Rack cerrado de 2,10 * 0,6 * 0,7</v>
          </cell>
        </row>
        <row r="343">
          <cell r="A343" t="str">
            <v>BANDEJA PORTA EQUIPO RACKEABLE DE 1 U.R</v>
          </cell>
        </row>
        <row r="344">
          <cell r="A344" t="str">
            <v xml:space="preserve">MARC. T. CLIP 10-8/UTP REF-CL132 </v>
          </cell>
        </row>
        <row r="345">
          <cell r="A345" t="str">
            <v>-</v>
          </cell>
        </row>
        <row r="346">
          <cell r="A346" t="str">
            <v>-</v>
          </cell>
        </row>
        <row r="347">
          <cell r="A347" t="str">
            <v>APARATOS ELECTRICOS</v>
          </cell>
        </row>
        <row r="348">
          <cell r="A348" t="str">
            <v>-</v>
          </cell>
        </row>
        <row r="349">
          <cell r="A349" t="str">
            <v>CAJA PVC 2x4</v>
          </cell>
        </row>
        <row r="350">
          <cell r="A350" t="str">
            <v>CAJA PVC 4x4</v>
          </cell>
        </row>
        <row r="351">
          <cell r="A351" t="str">
            <v xml:space="preserve">CAJA GALVANIZADA 2x4 C-20 </v>
          </cell>
        </row>
        <row r="352">
          <cell r="A352" t="str">
            <v xml:space="preserve">CAJA GALVANIZADA 4x4 C-20 </v>
          </cell>
        </row>
        <row r="353">
          <cell r="A353" t="str">
            <v xml:space="preserve">CAJA GALVANIZADA OCOTGONAL C-20 </v>
          </cell>
        </row>
        <row r="354">
          <cell r="A354" t="str">
            <v xml:space="preserve">CAJA GRIS 12x12x5 S/TAPA </v>
          </cell>
        </row>
        <row r="355">
          <cell r="A355" t="str">
            <v>CLAVIJA AEREA 30A, 250V, 2POLOS+TIERRA LEVITON</v>
          </cell>
        </row>
        <row r="356">
          <cell r="A356" t="str">
            <v>CLAVIJA AEREA NEMA 5-15R COLOR AMARILLO</v>
          </cell>
        </row>
        <row r="357">
          <cell r="A357" t="str">
            <v>ENCHUFE BIFILAR CON POLO T. 110V</v>
          </cell>
        </row>
        <row r="358">
          <cell r="A358" t="str">
            <v>ESTRACTOR DE OLORES 4" DE DIAMETRO 110Vac</v>
          </cell>
        </row>
        <row r="359">
          <cell r="A359" t="str">
            <v>INT. CONM. 4 V. DCORA BCO 5604-2W</v>
          </cell>
        </row>
        <row r="360">
          <cell r="A360" t="str">
            <v>INT. DOBLE CONM. DCORA BCO REF-5643W</v>
          </cell>
        </row>
        <row r="361">
          <cell r="A361" t="str">
            <v>INT. DOBLE DCORA BCO REF-5634W</v>
          </cell>
        </row>
        <row r="362">
          <cell r="A362" t="str">
            <v>INT. SENC. CONM. DCORA BCO REF-5603-W</v>
          </cell>
        </row>
        <row r="363">
          <cell r="A363" t="str">
            <v>INT. SENC. DCORA BCO REF-5601-2W</v>
          </cell>
        </row>
        <row r="364">
          <cell r="A364" t="str">
            <v>INT. TRIPLE DECORA BCO REF-1755-W</v>
          </cell>
        </row>
        <row r="365">
          <cell r="A365" t="str">
            <v>Interruptor doble GL-020-A</v>
          </cell>
        </row>
        <row r="366">
          <cell r="A366" t="str">
            <v>Interruptor sencillo conmt GL-020-A</v>
          </cell>
        </row>
        <row r="367">
          <cell r="A367" t="str">
            <v>Interruptor sencillo GL-010-A</v>
          </cell>
        </row>
        <row r="368">
          <cell r="A368" t="str">
            <v>M.O INSTALACION LUMINARIA</v>
          </cell>
        </row>
        <row r="369">
          <cell r="A369" t="str">
            <v>Placa ciega Galica</v>
          </cell>
        </row>
        <row r="370">
          <cell r="A370" t="str">
            <v>Placa hueco redondo crema C/torn</v>
          </cell>
        </row>
        <row r="371">
          <cell r="A371" t="str">
            <v>SENSOR PRESENCIA DUAL 11X11 MTS BOSCH </v>
          </cell>
        </row>
        <row r="372">
          <cell r="A372" t="str">
            <v xml:space="preserve">TAPA FLUSH GALVANIZADA 4x4 </v>
          </cell>
        </row>
        <row r="373">
          <cell r="A373" t="str">
            <v>TAPA FLUSH PVC</v>
          </cell>
        </row>
        <row r="374">
          <cell r="A374" t="str">
            <v xml:space="preserve">TAPA LEVITON GRIS 12x12 </v>
          </cell>
        </row>
        <row r="375">
          <cell r="A375" t="str">
            <v xml:space="preserve">TAPA LISA GRIS 12x12 </v>
          </cell>
        </row>
        <row r="376">
          <cell r="A376" t="str">
            <v xml:space="preserve">TAPA LUMINEX GRIS 12x12 </v>
          </cell>
        </row>
        <row r="377">
          <cell r="A377" t="str">
            <v>TAPA PARA TOMA E INT. BCO 5320-5225</v>
          </cell>
        </row>
        <row r="378">
          <cell r="A378" t="str">
            <v>TAPA UN HUECO DCORA BCA REF-80401-W</v>
          </cell>
        </row>
        <row r="379">
          <cell r="A379" t="str">
            <v>TOMA AEREA 30A, 250V, 2POLOS+TIERRA LEVITON</v>
          </cell>
        </row>
        <row r="380">
          <cell r="A380" t="str">
            <v>TOMA AEREA NEMA 5-20R COLOR AMARILLO</v>
          </cell>
        </row>
        <row r="381">
          <cell r="A381" t="str">
            <v xml:space="preserve">TOMA AEREO CON POLO T. DE 15A </v>
          </cell>
        </row>
        <row r="382">
          <cell r="A382" t="str">
            <v xml:space="preserve">TOMA DE INCRUSTAR P/T 2x20A </v>
          </cell>
        </row>
        <row r="383">
          <cell r="A383" t="str">
            <v>TOMA DE INCRUSTAR EN PISO TAPA BRONCE SENCILLO 110V</v>
          </cell>
        </row>
        <row r="384">
          <cell r="A384" t="str">
            <v>TOMA DE INCRUSTAR TRIFILAR FFNT 3x30A  NEMA L6-30R</v>
          </cell>
        </row>
        <row r="385">
          <cell r="A385" t="str">
            <v xml:space="preserve">TOMA DE INCRUSTAR TRIFILAR 3x30A </v>
          </cell>
        </row>
        <row r="386">
          <cell r="A386" t="str">
            <v xml:space="preserve">TOMA DE SEGURIDAD AEREO 3x20A </v>
          </cell>
        </row>
        <row r="387">
          <cell r="A387" t="str">
            <v xml:space="preserve">TOMA DE SEGURIDAD AEREO 5x63A </v>
          </cell>
        </row>
        <row r="388">
          <cell r="A388" t="str">
            <v>TOMA DE SEGURIDAD DE SOBREPONER 4X32A VCP</v>
          </cell>
        </row>
        <row r="389">
          <cell r="A389" t="str">
            <v>TOMA DE SEGURIDAD DE SOBREPONER 5X125A VCP</v>
          </cell>
        </row>
        <row r="390">
          <cell r="A390" t="str">
            <v xml:space="preserve">TOMA DE SEGURIDAD SOBREP. 5x63A </v>
          </cell>
        </row>
        <row r="391">
          <cell r="A391" t="str">
            <v>TOMA DOB. P.T. LEV. BCO REF.5320-W</v>
          </cell>
        </row>
        <row r="392">
          <cell r="A392" t="str">
            <v>Toma doble con polo tierra GL-303-AG</v>
          </cell>
        </row>
        <row r="393">
          <cell r="A393" t="str">
            <v xml:space="preserve">TOMA DOBLE GFCI 15A BLANCO </v>
          </cell>
        </row>
        <row r="394">
          <cell r="A394" t="str">
            <v xml:space="preserve">TOMA DOBLE T. AISLADA 15A NARANJA </v>
          </cell>
        </row>
        <row r="395">
          <cell r="A395" t="str">
            <v>Toma P/trabada P.T. 20amp 5821-I LEV</v>
          </cell>
        </row>
        <row r="396">
          <cell r="A396" t="str">
            <v>Toma telefono doble americana GL-505-AU</v>
          </cell>
        </row>
        <row r="397">
          <cell r="A397" t="str">
            <v xml:space="preserve">TORNILLO ENSAMBLE 8X 1-1/4" </v>
          </cell>
        </row>
        <row r="398">
          <cell r="A398" t="str">
            <v>-</v>
          </cell>
        </row>
        <row r="399">
          <cell r="A399" t="str">
            <v>MATERIALES PARA UPS</v>
          </cell>
        </row>
        <row r="400">
          <cell r="A400" t="str">
            <v>-</v>
          </cell>
        </row>
        <row r="401">
          <cell r="A401" t="str">
            <v>Llave selectora de 20A</v>
          </cell>
        </row>
        <row r="402">
          <cell r="A402" t="str">
            <v>LLAVE SELECTORA 0-1-2 TETRAPOLAR DE 32A</v>
          </cell>
        </row>
        <row r="403">
          <cell r="A403" t="str">
            <v>-</v>
          </cell>
        </row>
        <row r="404">
          <cell r="A404" t="str">
            <v>-</v>
          </cell>
        </row>
        <row r="405">
          <cell r="A405" t="str">
            <v>-</v>
          </cell>
        </row>
        <row r="406">
          <cell r="A406" t="str">
            <v>TABLEROS ELECTRICOS</v>
          </cell>
        </row>
        <row r="407">
          <cell r="A407" t="str">
            <v>-</v>
          </cell>
        </row>
        <row r="408">
          <cell r="A408" t="str">
            <v>Tablero monofasico de 6 ctos</v>
          </cell>
        </row>
        <row r="409">
          <cell r="A409" t="str">
            <v>Tablero monofasico de 12 ctos</v>
          </cell>
        </row>
        <row r="410">
          <cell r="A410" t="str">
            <v>Tablero monofasico de 18 ctos</v>
          </cell>
        </row>
        <row r="411">
          <cell r="A411" t="str">
            <v>Tablero trifasico de 30 ctos</v>
          </cell>
        </row>
        <row r="412">
          <cell r="A412" t="str">
            <v>Tablero trifasico de 42 ctos</v>
          </cell>
        </row>
        <row r="413">
          <cell r="A413" t="str">
            <v>TABLERO MINIPRAGMA DE 6 CIRCUITOS BLANCO DE EMPOTRAR</v>
          </cell>
        </row>
        <row r="414">
          <cell r="A414" t="str">
            <v xml:space="preserve">TABLERO 3F-12 CTOS CON TOT. </v>
          </cell>
        </row>
        <row r="415">
          <cell r="A415" t="str">
            <v xml:space="preserve">TABLERO 3F-12 CTOS SIN TOT. </v>
          </cell>
        </row>
        <row r="416">
          <cell r="A416" t="str">
            <v xml:space="preserve">TABLERO 3F-18 CTOS CON TOT. </v>
          </cell>
        </row>
        <row r="417">
          <cell r="A417" t="str">
            <v xml:space="preserve">TABLERO 3F-18 CTOS SIN TOT. </v>
          </cell>
        </row>
        <row r="418">
          <cell r="A418" t="str">
            <v xml:space="preserve">TABLERO 3F-24 CTOS CON TOT. </v>
          </cell>
        </row>
        <row r="419">
          <cell r="A419" t="str">
            <v xml:space="preserve">TABLERO 3F-24 CTOS SIN TOT. </v>
          </cell>
        </row>
        <row r="420">
          <cell r="A420" t="str">
            <v xml:space="preserve">TABLERO 3F-30 CTOS CON TOT. </v>
          </cell>
        </row>
        <row r="421">
          <cell r="A421" t="str">
            <v xml:space="preserve">TABLERO 3F-30 CTOS SIN TOT. </v>
          </cell>
        </row>
        <row r="422">
          <cell r="A422" t="str">
            <v xml:space="preserve">TABLERO 3F-36 CTOS CON TOT. </v>
          </cell>
        </row>
        <row r="423">
          <cell r="A423" t="str">
            <v xml:space="preserve">TABLERO 3F-36 CTOS SIN TOT. </v>
          </cell>
        </row>
        <row r="424">
          <cell r="A424" t="str">
            <v xml:space="preserve">TABLERO 3F-42 CTOS CON TOT. </v>
          </cell>
        </row>
        <row r="425">
          <cell r="A425" t="str">
            <v xml:space="preserve">TABLERO 3F-42 CTOS SIN TOT. </v>
          </cell>
        </row>
        <row r="426">
          <cell r="A426" t="str">
            <v xml:space="preserve">TABLERO BIFASICO 8 CTOS. C.P. </v>
          </cell>
        </row>
        <row r="427">
          <cell r="A427" t="str">
            <v>Tablero monofasico de 2 ctos</v>
          </cell>
        </row>
        <row r="428">
          <cell r="A428" t="str">
            <v>Tablero monofasico de 6 ctos</v>
          </cell>
        </row>
        <row r="429">
          <cell r="A429" t="str">
            <v xml:space="preserve">TABLERO REGULADO ML TELEANTIOQUIA </v>
          </cell>
        </row>
        <row r="430">
          <cell r="A430" t="str">
            <v>TABLERO TRIFASICO DE 12 CTOS CON ESPACIO PARA TOTALIZADOR SQUARD</v>
          </cell>
        </row>
        <row r="431">
          <cell r="A431" t="str">
            <v>TABLERO TRIFASICO DE 18 CTOS CON ESPACIO PARA TOTALIZADOR SQUARD</v>
          </cell>
        </row>
        <row r="432">
          <cell r="A432" t="str">
            <v>TABLERO BIFASICO DE 12 CTOS CON ESPACIO PARA TOTALIZADOR SQUARD</v>
          </cell>
        </row>
        <row r="433">
          <cell r="A433" t="str">
            <v>TABLERO TRIFASICO DE 24 CTOS CON ESPACIO PARA TOTALIZADOR SQUARD</v>
          </cell>
        </row>
        <row r="434">
          <cell r="A434" t="str">
            <v>TABLERO MINIPRAGMA DE 6 CIRCUITOS BLANCO DE EMPOTRAR</v>
          </cell>
        </row>
        <row r="435">
          <cell r="A435" t="str">
            <v>TABLERO MINIPRAGMA DE 20 CIRCUITOS BLANCO DE SOBREPONER</v>
          </cell>
        </row>
        <row r="436">
          <cell r="A436" t="str">
            <v>TABLERO MINIPRAGMA DE 16 CIRCUITOS BLANCO DE SOBREPONER</v>
          </cell>
        </row>
        <row r="437">
          <cell r="A437" t="str">
            <v xml:space="preserve">BREAKER ENCHUF. 3x100A  </v>
          </cell>
        </row>
        <row r="438">
          <cell r="A438" t="str">
            <v xml:space="preserve">BREAKER ENCHUF. 3x125A  </v>
          </cell>
        </row>
        <row r="439">
          <cell r="A439" t="str">
            <v xml:space="preserve">BREAKER ENCHUF. 3x60A  </v>
          </cell>
        </row>
        <row r="440">
          <cell r="A440" t="str">
            <v xml:space="preserve">BREAKER ENCHUF. THQL 2x50A G.E. </v>
          </cell>
        </row>
        <row r="441">
          <cell r="A441" t="str">
            <v xml:space="preserve">BREAKER ENCHUFABLE 1x15A </v>
          </cell>
        </row>
        <row r="442">
          <cell r="A442" t="str">
            <v xml:space="preserve">BREAKER ENCHUFABLE 1x20A </v>
          </cell>
        </row>
        <row r="443">
          <cell r="A443" t="str">
            <v xml:space="preserve">BREAKER ENCHUFABLE 2x20A </v>
          </cell>
        </row>
        <row r="444">
          <cell r="A444" t="str">
            <v xml:space="preserve">BREAKER ENCHUFABLE 2x30A </v>
          </cell>
        </row>
        <row r="445">
          <cell r="A445" t="str">
            <v xml:space="preserve">BREAKER ENCHUFABLE 2x40A </v>
          </cell>
        </row>
        <row r="446">
          <cell r="A446" t="str">
            <v xml:space="preserve">BREAKER ENCHUFABLE 3x20A </v>
          </cell>
        </row>
        <row r="447">
          <cell r="A447" t="str">
            <v xml:space="preserve">BREAKER ENCHUFABLE 3x30A </v>
          </cell>
        </row>
        <row r="448">
          <cell r="A448" t="str">
            <v xml:space="preserve">BREAKER ENCHUFABLE 3x40A </v>
          </cell>
        </row>
        <row r="449">
          <cell r="A449" t="str">
            <v xml:space="preserve">BREAKER ENCHUFABLE 3x50A </v>
          </cell>
        </row>
        <row r="450">
          <cell r="A450" t="str">
            <v xml:space="preserve">BREAKER ENCHUFABLE 3x60A </v>
          </cell>
        </row>
        <row r="451">
          <cell r="A451" t="str">
            <v>BREAKER IND EASY PACK MERLIN GERIN 3X100A</v>
          </cell>
        </row>
        <row r="452">
          <cell r="A452" t="str">
            <v>BREAKER IND EASY PACK MERLIN GERIN 3X30A</v>
          </cell>
        </row>
        <row r="453">
          <cell r="A453" t="str">
            <v>BREAKER IND EASY PACK MERLIN GERIN 3X40A</v>
          </cell>
        </row>
        <row r="454">
          <cell r="A454" t="str">
            <v>BREAKER IND EASY PACK MERLIN GERIN 3X50A</v>
          </cell>
        </row>
        <row r="455">
          <cell r="A455" t="str">
            <v>BREAKER IND EASY PACK MERLIN GERIN 3X60A</v>
          </cell>
        </row>
        <row r="456">
          <cell r="A456" t="str">
            <v>BREAKER IND EASY PACK MERLIN GERIN 3X80A</v>
          </cell>
        </row>
        <row r="457">
          <cell r="A457" t="str">
            <v xml:space="preserve">BREAKER INDUST. REG. 3x160-400A </v>
          </cell>
        </row>
        <row r="458">
          <cell r="A458" t="str">
            <v xml:space="preserve">BREAKER INDUST. REG. 3x18-25A </v>
          </cell>
        </row>
        <row r="459">
          <cell r="A459" t="str">
            <v xml:space="preserve">BREAKER INDUST. REG. 3x25-32A </v>
          </cell>
        </row>
        <row r="460">
          <cell r="A460" t="str">
            <v xml:space="preserve">BREAKER INDUST. REG. 3x32-40A </v>
          </cell>
        </row>
        <row r="461">
          <cell r="A461" t="str">
            <v xml:space="preserve">BREAKER INDUST. REG. 3x35-50A </v>
          </cell>
        </row>
        <row r="462">
          <cell r="A462" t="str">
            <v xml:space="preserve">BREAKER INDUST. REG. 3x50-63A </v>
          </cell>
        </row>
        <row r="463">
          <cell r="A463" t="str">
            <v>Breaker industrial de 3x30A, 440V, 10KA</v>
          </cell>
        </row>
        <row r="464">
          <cell r="A464" t="str">
            <v>MARCACION TIPO CLIP</v>
          </cell>
        </row>
        <row r="465">
          <cell r="A465" t="str">
            <v>MARCACION TIPO CINTA (DATOS)</v>
          </cell>
        </row>
        <row r="466">
          <cell r="A466" t="str">
            <v>MINI BREAKER MERLIN GERIN 1X16A, 20A y 32A</v>
          </cell>
        </row>
        <row r="467">
          <cell r="A467" t="str">
            <v xml:space="preserve">TELERRUPTOR 16A MONO MG 120VAC/45VCC </v>
          </cell>
        </row>
        <row r="468">
          <cell r="A468" t="str">
            <v>MiniBreaker MERLIN GERIN 2X32A</v>
          </cell>
        </row>
        <row r="469">
          <cell r="A469" t="str">
            <v>PEINE 12 MODULOS UNA FASE PARA TABLERO MINIPRAGMA</v>
          </cell>
        </row>
        <row r="470">
          <cell r="A470" t="str">
            <v>peine de 1 m de largo 3x10 mm2 3 FASES PARA TABLERO MINIPRAGMA</v>
          </cell>
        </row>
        <row r="471">
          <cell r="A471" t="str">
            <v>peine de 12 módulos 3x10 mm2 3 FASES PARA TABLERO MINIPRAGMA</v>
          </cell>
        </row>
        <row r="472">
          <cell r="A472" t="str">
            <v>conector de entrada para cable de 25 mm2- hasta 4 AWG PARA MINPRAGMA</v>
          </cell>
        </row>
        <row r="473">
          <cell r="A473" t="str">
            <v>-</v>
          </cell>
        </row>
        <row r="474">
          <cell r="A474" t="str">
            <v>-</v>
          </cell>
        </row>
        <row r="475">
          <cell r="A475" t="str">
            <v xml:space="preserve">ANCLA DE MARIPOSA 1/4"x3" REF.TR-1430 </v>
          </cell>
        </row>
        <row r="476">
          <cell r="A476" t="str">
            <v xml:space="preserve">ANCLA DE MARIPOSA 1/4"x3" REF.TR-1430 </v>
          </cell>
        </row>
        <row r="477">
          <cell r="A477" t="str">
            <v xml:space="preserve">ANCLA DE NYLON 1/4"x1 1/4" REF.NR-1414 </v>
          </cell>
        </row>
        <row r="478">
          <cell r="A478" t="str">
            <v xml:space="preserve">ANCLA EZP-100 (YESO) </v>
          </cell>
        </row>
        <row r="479">
          <cell r="A479" t="str">
            <v>ARANDELA PLANA GALV. DE 5/32"</v>
          </cell>
        </row>
        <row r="480">
          <cell r="A480" t="str">
            <v xml:space="preserve">BARRAJE DE Cu DE 100A. </v>
          </cell>
        </row>
        <row r="481">
          <cell r="A481" t="str">
            <v xml:space="preserve">BARRAJE DE Cu DE 200A. </v>
          </cell>
        </row>
        <row r="482">
          <cell r="A482" t="str">
            <v xml:space="preserve">BARRAJE DE Cu DE 400A. </v>
          </cell>
        </row>
        <row r="483">
          <cell r="A483" t="str">
            <v xml:space="preserve">BREAKER ENCHUF. THQL 2x50A G.E. </v>
          </cell>
        </row>
        <row r="484">
          <cell r="A484" t="str">
            <v xml:space="preserve">BREAKER ENCHUF. THQL 3x30A G.E. </v>
          </cell>
        </row>
        <row r="485">
          <cell r="A485" t="str">
            <v xml:space="preserve">BREAKER ENCHUFABLE 1x20A </v>
          </cell>
        </row>
        <row r="486">
          <cell r="A486" t="str">
            <v xml:space="preserve">BREAKER ENCHUFABLE 2x20A </v>
          </cell>
        </row>
        <row r="487">
          <cell r="A487" t="str">
            <v xml:space="preserve">BREAKER ENCHUFABLE 2x30A </v>
          </cell>
        </row>
        <row r="488">
          <cell r="A488" t="str">
            <v xml:space="preserve">BREAKER ENCHUFABLE 3x40A </v>
          </cell>
        </row>
        <row r="489">
          <cell r="A489" t="str">
            <v xml:space="preserve">BREAKER ENCHUFABLE 3x50A </v>
          </cell>
        </row>
        <row r="490">
          <cell r="A490" t="str">
            <v xml:space="preserve">BREAKER ENCHUFABLE 3x60A </v>
          </cell>
        </row>
        <row r="491">
          <cell r="A491" t="str">
            <v>CHAZO EXPANSIVO DE 1/4X1" CON ARO DE SUJECION</v>
          </cell>
        </row>
        <row r="492">
          <cell r="A492" t="str">
            <v>GRILLETE 1/4"</v>
          </cell>
        </row>
        <row r="493">
          <cell r="A493" t="str">
            <v xml:space="preserve">CANCAMO # 10 </v>
          </cell>
        </row>
        <row r="494">
          <cell r="A494" t="str">
            <v xml:space="preserve">CANCAMO # 8 </v>
          </cell>
        </row>
        <row r="495">
          <cell r="A495" t="str">
            <v xml:space="preserve">CHAZO PLASTICO 1/4" </v>
          </cell>
        </row>
        <row r="496">
          <cell r="A496" t="str">
            <v xml:space="preserve">CIERRE BANDEJA 40X8 GALV. </v>
          </cell>
        </row>
        <row r="497">
          <cell r="A497" t="str">
            <v>CINTA AISLANTE AMARILLA</v>
          </cell>
        </row>
        <row r="498">
          <cell r="A498" t="str">
            <v>CINTA AISLANTE AZUL</v>
          </cell>
        </row>
        <row r="499">
          <cell r="A499" t="str">
            <v>CINTA AISLANTE BLANCA</v>
          </cell>
        </row>
        <row r="500">
          <cell r="A500" t="str">
            <v>CINTA AISLANTE CILES-RETIE</v>
          </cell>
        </row>
        <row r="501">
          <cell r="A501" t="str">
            <v>CINTA AISLANTE ROJA</v>
          </cell>
        </row>
        <row r="502">
          <cell r="A502" t="str">
            <v>CINTA AISLANTE VERDE</v>
          </cell>
        </row>
        <row r="503">
          <cell r="A503" t="str">
            <v>CINTA BELCRON NEGRA DE 1"</v>
          </cell>
        </row>
        <row r="504">
          <cell r="A504" t="str">
            <v>CINTA DE ENMASCARAR 1"x40 MTS.</v>
          </cell>
        </row>
        <row r="505">
          <cell r="A505" t="str">
            <v>CINTA PLYMOUTH BISHOP REF-W-963</v>
          </cell>
        </row>
        <row r="506">
          <cell r="A506" t="str">
            <v>CINTA STRECH 15CMSx457MTS.</v>
          </cell>
        </row>
        <row r="507">
          <cell r="A507" t="str">
            <v xml:space="preserve">CODO ESQUINERO INT. 10x4A79º </v>
          </cell>
        </row>
        <row r="508">
          <cell r="A508" t="str">
            <v xml:space="preserve">CODO ESQUINERO INT. 10x4A90º </v>
          </cell>
        </row>
        <row r="509">
          <cell r="A509" t="str">
            <v xml:space="preserve">CONECTOR DE AUT. AMARILLO REF.562 </v>
          </cell>
        </row>
        <row r="510">
          <cell r="A510" t="str">
            <v xml:space="preserve">CONECTOR RESORTE GB AMARILLO G10084 </v>
          </cell>
        </row>
        <row r="511">
          <cell r="A511" t="str">
            <v xml:space="preserve">CONECTOR RESORTE GB ROJO G10086 </v>
          </cell>
        </row>
        <row r="512">
          <cell r="A512" t="str">
            <v xml:space="preserve">CONECTOR RESORTE VCP AMARILLO VTCR-4 </v>
          </cell>
        </row>
        <row r="513">
          <cell r="A513" t="str">
            <v xml:space="preserve">CONECTOR RESORTE VCP ROJO VTCR-6 </v>
          </cell>
        </row>
        <row r="514">
          <cell r="A514" t="str">
            <v xml:space="preserve">CONECTOR T. PARTIDO # 2/0 KS-26 </v>
          </cell>
        </row>
        <row r="515">
          <cell r="A515" t="str">
            <v xml:space="preserve">CONECTOR TUBULAR # 2/0 REF.10006 </v>
          </cell>
        </row>
        <row r="516">
          <cell r="A516" t="str">
            <v xml:space="preserve">CONECTOR TUBULAR # 500 REF.10014 </v>
          </cell>
        </row>
        <row r="517">
          <cell r="A517" t="str">
            <v xml:space="preserve">CONTACT COLOR AZUL BANDERA </v>
          </cell>
        </row>
        <row r="518">
          <cell r="A518" t="str">
            <v xml:space="preserve">CONTACT COLOR NARANJA </v>
          </cell>
        </row>
        <row r="519">
          <cell r="A519" t="str">
            <v xml:space="preserve">CONTACT COLOR TRANSPARENTE </v>
          </cell>
        </row>
        <row r="520">
          <cell r="A520" t="str">
            <v>CORREA PLASTICA 20 CM BLANCA</v>
          </cell>
        </row>
        <row r="521">
          <cell r="A521" t="str">
            <v>CORREA PLASTICA 20 CM NEGRA</v>
          </cell>
        </row>
        <row r="522">
          <cell r="A522" t="str">
            <v>CORREA PLASTICA 25 CM BLANCA</v>
          </cell>
        </row>
        <row r="523">
          <cell r="A523" t="str">
            <v>CORREA PLASTICA 30 CM BLANCA</v>
          </cell>
        </row>
        <row r="524">
          <cell r="A524" t="str">
            <v>CORREA PLASTICA 30 CM NEGRA</v>
          </cell>
        </row>
        <row r="525">
          <cell r="A525" t="str">
            <v>CORREA PLASTICA 35 CM BLANCA</v>
          </cell>
        </row>
        <row r="526">
          <cell r="A526" t="str">
            <v xml:space="preserve">CUADERNO DE 100 HOJAS </v>
          </cell>
        </row>
        <row r="527">
          <cell r="A527" t="str">
            <v xml:space="preserve">CURVA HR. DUCTO C.D. 30x8A90° </v>
          </cell>
        </row>
        <row r="528">
          <cell r="A528" t="str">
            <v xml:space="preserve">CURVA HR. GALV. BAND. DE 10x8A90° </v>
          </cell>
        </row>
        <row r="529">
          <cell r="A529" t="str">
            <v xml:space="preserve">CURVA HR. GALV. BAND. DE 20x8A90° </v>
          </cell>
        </row>
        <row r="530">
          <cell r="A530" t="str">
            <v xml:space="preserve">CURVA HR. GALV. BAND. DE 40x8A45° </v>
          </cell>
        </row>
        <row r="531">
          <cell r="A531" t="str">
            <v xml:space="preserve">CURVA HR. GALV. BAND. DE 40x8A90° </v>
          </cell>
        </row>
        <row r="532">
          <cell r="A532" t="str">
            <v xml:space="preserve">CURVA HR. GALV. BAND. DE 50x8A45º </v>
          </cell>
        </row>
        <row r="533">
          <cell r="A533" t="str">
            <v xml:space="preserve">CURVA V. EXT. DUCTO S.D. 40x8A90º </v>
          </cell>
        </row>
        <row r="534">
          <cell r="A534" t="str">
            <v xml:space="preserve">CURVA V. INT. DUCTO S.D. 20x8A90° </v>
          </cell>
        </row>
        <row r="535">
          <cell r="A535" t="str">
            <v xml:space="preserve">CURVA VERT. EXT.GALV. BD. 10x8A90° </v>
          </cell>
        </row>
        <row r="536">
          <cell r="A536" t="str">
            <v xml:space="preserve">CURVA VERT. EXT.GALV. BD. 20x8A90° </v>
          </cell>
        </row>
        <row r="537">
          <cell r="A537" t="str">
            <v xml:space="preserve">CURVA VERT. EXT.GALV. BD. 40x8A90° </v>
          </cell>
        </row>
        <row r="538">
          <cell r="A538" t="str">
            <v xml:space="preserve">CURVA VERT. INT. GALV. BD. 20x8A90° </v>
          </cell>
        </row>
        <row r="539">
          <cell r="A539" t="str">
            <v xml:space="preserve">CURVA VERT. INT. GALV. BD. 40x8A90° </v>
          </cell>
        </row>
        <row r="540">
          <cell r="A540" t="str">
            <v>DIMMER DEZL. 600W DCRA BCO REF-633-PLW</v>
          </cell>
        </row>
        <row r="541">
          <cell r="A541" t="str">
            <v xml:space="preserve">DUCTO MET. C.D. 30x8x2.40 </v>
          </cell>
        </row>
        <row r="542">
          <cell r="A542" t="str">
            <v xml:space="preserve">DUCTO MET. S.D. 20x8x2.40 </v>
          </cell>
        </row>
        <row r="543">
          <cell r="A543" t="str">
            <v xml:space="preserve">DUCTO MET. S.D. 40x8x2.40 </v>
          </cell>
        </row>
        <row r="544">
          <cell r="A544" t="str">
            <v xml:space="preserve">EMPAQUE EN U DE 1MM </v>
          </cell>
        </row>
        <row r="545">
          <cell r="A545" t="str">
            <v>ENCHUFE BIFILAR CON POLO T. 110V</v>
          </cell>
        </row>
        <row r="546">
          <cell r="A546" t="str">
            <v xml:space="preserve">ESMALTE GRIS PLATA 84 </v>
          </cell>
        </row>
        <row r="547">
          <cell r="A547" t="str">
            <v xml:space="preserve">GUAYA DE 1/16" </v>
          </cell>
        </row>
        <row r="548">
          <cell r="A548" t="str">
            <v xml:space="preserve">HOJA AHESIVA </v>
          </cell>
        </row>
        <row r="549">
          <cell r="A549" t="str">
            <v xml:space="preserve">HOJA DE SIERRA PARA METAL </v>
          </cell>
        </row>
        <row r="550">
          <cell r="A550" t="str">
            <v xml:space="preserve">LAPICERO </v>
          </cell>
        </row>
        <row r="551">
          <cell r="A551" t="str">
            <v xml:space="preserve">LAPIZ NEGRO </v>
          </cell>
        </row>
        <row r="552">
          <cell r="A552" t="str">
            <v xml:space="preserve">LAPIZ ROJO </v>
          </cell>
        </row>
        <row r="553">
          <cell r="A553" t="str">
            <v xml:space="preserve">PAPEL BOND 75 CARTA </v>
          </cell>
        </row>
        <row r="554">
          <cell r="A554" t="str">
            <v xml:space="preserve">PRENSA STOPA PLASTICO DE 1/2" </v>
          </cell>
        </row>
        <row r="555">
          <cell r="A555" t="str">
            <v xml:space="preserve">PRENSA STOPA PLASTICO DE 1-1/4 </v>
          </cell>
        </row>
        <row r="556">
          <cell r="A556" t="str">
            <v xml:space="preserve">REDUCCION DUCTO S.D. 20-18A8 </v>
          </cell>
        </row>
        <row r="557">
          <cell r="A557" t="str">
            <v xml:space="preserve">REDUCCION DUCTO S.D. 40-20A8 </v>
          </cell>
        </row>
        <row r="558">
          <cell r="A558" t="str">
            <v xml:space="preserve">REDUCCION SIM. GALV. 20-10 </v>
          </cell>
        </row>
        <row r="559">
          <cell r="A559" t="str">
            <v xml:space="preserve">REDUCCION SIM. GALV. 40-20 </v>
          </cell>
        </row>
        <row r="560">
          <cell r="A560" t="str">
            <v xml:space="preserve">REDUCCION SIM. GALV. 50-10 </v>
          </cell>
        </row>
        <row r="561">
          <cell r="A561" t="str">
            <v xml:space="preserve">REMACHE POP # 5-4 P. BROCA DE 5/32" </v>
          </cell>
        </row>
        <row r="562">
          <cell r="A562" t="str">
            <v xml:space="preserve">REMACHE POP AC-AL 6-6 3/16x1/2 </v>
          </cell>
        </row>
        <row r="563">
          <cell r="A563" t="str">
            <v xml:space="preserve">REPROCESOS </v>
          </cell>
        </row>
        <row r="564">
          <cell r="A564" t="str">
            <v xml:space="preserve">SOLDADURA PVC POR TARRO DE 1/8 GL </v>
          </cell>
        </row>
        <row r="565">
          <cell r="A565" t="str">
            <v xml:space="preserve">SOPORTE MENSULA SENC. DE 15 CM </v>
          </cell>
        </row>
        <row r="566">
          <cell r="A566" t="str">
            <v xml:space="preserve">SOPORTE MENSULA SENC. DE 20 CM </v>
          </cell>
        </row>
        <row r="567">
          <cell r="A567" t="str">
            <v xml:space="preserve">SOPORTE MENSULA SENC. DE 25 CM </v>
          </cell>
        </row>
        <row r="568">
          <cell r="A568" t="str">
            <v xml:space="preserve">SOPORTE MENSULA SENC. DE 35 CM </v>
          </cell>
        </row>
        <row r="569">
          <cell r="A569" t="str">
            <v xml:space="preserve">SOPORTE PELD. PINT. BAND. DE 40 </v>
          </cell>
        </row>
        <row r="570">
          <cell r="A570" t="str">
            <v xml:space="preserve">SOPORTE PELD. PINT. DE 2400MM </v>
          </cell>
        </row>
        <row r="571">
          <cell r="A571" t="str">
            <v xml:space="preserve">TABLERO 3F-12 CTOS CON TOT. </v>
          </cell>
        </row>
        <row r="572">
          <cell r="A572" t="str">
            <v xml:space="preserve">TABLERO 3F-24 CTOS CON TOT. </v>
          </cell>
        </row>
        <row r="573">
          <cell r="A573" t="str">
            <v xml:space="preserve">TABLERO 3F-30 CTOS CON TOT. </v>
          </cell>
        </row>
        <row r="574">
          <cell r="A574" t="str">
            <v xml:space="preserve">TABLERO BIFASICO 8 CTOS. C.P. </v>
          </cell>
        </row>
        <row r="575">
          <cell r="A575" t="str">
            <v xml:space="preserve">TABLERO REGULADO ML TELEANTIOQUIA </v>
          </cell>
        </row>
        <row r="576">
          <cell r="A576" t="str">
            <v xml:space="preserve">TAPON DE CAUCHO DE 1/2" </v>
          </cell>
        </row>
        <row r="577">
          <cell r="A577" t="str">
            <v xml:space="preserve">TAPON DE CAUCHO DE 3/4" </v>
          </cell>
        </row>
        <row r="578">
          <cell r="A578" t="str">
            <v xml:space="preserve">TE GALV. PARA BANDEJA DE 10 </v>
          </cell>
        </row>
        <row r="579">
          <cell r="A579" t="str">
            <v xml:space="preserve">TE GALV. PARA BANDEJA DE 20 </v>
          </cell>
        </row>
        <row r="580">
          <cell r="A580" t="str">
            <v xml:space="preserve">TE GALV. PARA BANDEJA DE 40 </v>
          </cell>
        </row>
        <row r="581">
          <cell r="A581" t="str">
            <v xml:space="preserve">TE GALV. PARA BANDEJA DE 50 </v>
          </cell>
        </row>
        <row r="582">
          <cell r="A582" t="str">
            <v xml:space="preserve">TE PARA DUCTO S.D. 20x8 </v>
          </cell>
        </row>
        <row r="583">
          <cell r="A583" t="str">
            <v xml:space="preserve">TE PARA DUCTO S.D. 40x8 </v>
          </cell>
        </row>
        <row r="584">
          <cell r="A584" t="str">
            <v xml:space="preserve">TORNILLO 1/4"x1/2"-3/4"-1"-1 1/2"-2"-3" </v>
          </cell>
        </row>
        <row r="585">
          <cell r="A585" t="str">
            <v xml:space="preserve">TORNILLO 3/16"x1/2"-1"-1 1/2"-2"-3" </v>
          </cell>
        </row>
        <row r="586">
          <cell r="A586" t="str">
            <v xml:space="preserve">TORNILLO 3/8"x1/2"-1"-1 1/2"-2"-3" </v>
          </cell>
        </row>
        <row r="587">
          <cell r="A587" t="str">
            <v xml:space="preserve">TORNILLO DRYWALL # 6x1-1/2" </v>
          </cell>
        </row>
        <row r="588">
          <cell r="A588" t="str">
            <v xml:space="preserve">TORNILLO DRYWALL # 8x1" </v>
          </cell>
        </row>
        <row r="589">
          <cell r="A589" t="str">
            <v xml:space="preserve">TORNILLO ESTUFA 5/32"x1/2" </v>
          </cell>
        </row>
        <row r="590">
          <cell r="A590" t="str">
            <v xml:space="preserve">TORNILLO LAMINA # 8x1" </v>
          </cell>
        </row>
        <row r="591">
          <cell r="A591" t="str">
            <v xml:space="preserve">TORNILLO PAN 8x1/2 TEKS 2 </v>
          </cell>
        </row>
        <row r="592">
          <cell r="A592" t="str">
            <v xml:space="preserve">TORNILLO PAN EXT. 8x1/2 DS-ZN </v>
          </cell>
        </row>
        <row r="593">
          <cell r="A593" t="str">
            <v xml:space="preserve">VASELINA </v>
          </cell>
        </row>
        <row r="594">
          <cell r="A594" t="str">
            <v xml:space="preserve">XL PEGANTE </v>
          </cell>
        </row>
        <row r="595">
          <cell r="A595" t="str">
            <v>Gabiente Autosoportado de 1800x600x250mm, incluye barrajes de cobre 400A, y compartimento para medidor electronico con los barrajes correspondientes para los transformadores de corriente</v>
          </cell>
        </row>
        <row r="596">
          <cell r="A596" t="str">
            <v>Medidor Electronico Multifuncional</v>
          </cell>
        </row>
        <row r="597">
          <cell r="A597" t="str">
            <v>TRANSFORMADOR EN ACEITE 150kVA 13200/208-120V</v>
          </cell>
        </row>
        <row r="598">
          <cell r="A598" t="str">
            <v xml:space="preserve">Transformadores de corriente </v>
          </cell>
        </row>
        <row r="599">
          <cell r="A599" t="str">
            <v xml:space="preserve">Plafon de losa </v>
          </cell>
        </row>
        <row r="600">
          <cell r="A600" t="str">
            <v xml:space="preserve">TERMINAL PONCHAR # 2 (115A) </v>
          </cell>
        </row>
        <row r="601">
          <cell r="A601" t="str">
            <v xml:space="preserve">TERMINAL PONCHAR # 2 (115A) </v>
          </cell>
        </row>
        <row r="602">
          <cell r="A602" t="str">
            <v>Punta captadora de 5/8x60cm</v>
          </cell>
        </row>
        <row r="603">
          <cell r="A603" t="str">
            <v>Base para punta captadora</v>
          </cell>
        </row>
        <row r="604">
          <cell r="A604" t="str">
            <v xml:space="preserve">TUBO IMC 3/4"x3 MTS. </v>
          </cell>
        </row>
        <row r="605">
          <cell r="A605" t="str">
            <v>Conector de compresión en C de 1/0 a 1/0 - AWG</v>
          </cell>
        </row>
        <row r="606">
          <cell r="A606" t="str">
            <v>Medicion Puesta a tierra</v>
          </cell>
        </row>
        <row r="607">
          <cell r="A607" t="str">
            <v>Soldadura exotermica 115G</v>
          </cell>
        </row>
        <row r="608">
          <cell r="A608" t="str">
            <v>Soldadura exotermica 90G</v>
          </cell>
        </row>
        <row r="609">
          <cell r="A609" t="str">
            <v>GABINETES Y SUBESTACIONES</v>
          </cell>
        </row>
        <row r="610">
          <cell r="A610" t="str">
            <v>No.1 -GMS</v>
          </cell>
        </row>
        <row r="611">
          <cell r="A611" t="str">
            <v>No.2 -GMS</v>
          </cell>
        </row>
        <row r="612">
          <cell r="A612" t="str">
            <v>No.3 - GPE</v>
          </cell>
        </row>
        <row r="613">
          <cell r="A613" t="str">
            <v>No.4 - GPS</v>
          </cell>
        </row>
        <row r="614">
          <cell r="A614" t="str">
            <v>No. 5 - GPB</v>
          </cell>
        </row>
        <row r="615">
          <cell r="A615" t="str">
            <v>No.6 - GCES</v>
          </cell>
        </row>
        <row r="616">
          <cell r="A616" t="str">
            <v>No.7 - GBCI</v>
          </cell>
        </row>
        <row r="617">
          <cell r="A617" t="str">
            <v>No.8 - GRACK</v>
          </cell>
        </row>
        <row r="618">
          <cell r="A618" t="str">
            <v>GAA</v>
          </cell>
        </row>
        <row r="619">
          <cell r="A619" t="str">
            <v xml:space="preserve">TABLERO PARA USO INTERIOR (IP 20),  EN LÁMINA COLD ROLLED CALIBRE 18, ACABADO FINAL EN PINTURA EN POLVO DE APLICACIÓN ELECTROSTÁTICA. CON BARRAJE TRIFÁSICO EN COBRE ELECTROLÍTICO ROJO DE 520A, BARRAS DE NEUTRO Y TIERRA AISLADAS, COMPLETAMENTE CABLEADO </v>
          </cell>
        </row>
        <row r="620">
          <cell r="A620" t="str">
            <v xml:space="preserve">TC TIPO VENTANA 400/5A CALIBRADO </v>
          </cell>
        </row>
        <row r="621">
          <cell r="A621" t="str">
            <v>CONTADOR ELECTRONICO 3F 5A CON MODEM CALIBRADO</v>
          </cell>
        </row>
        <row r="622">
          <cell r="A622" t="str">
            <v>BRK 3X(350-500)A 40KA/220V SCH CVS TMD500, LV563305</v>
          </cell>
        </row>
        <row r="623">
          <cell r="A623" t="str">
            <v xml:space="preserve">BORNERA DE INTERCONEXION CONTADORES </v>
          </cell>
        </row>
        <row r="624">
          <cell r="A624" t="str">
            <v>TABLERO PARA USO INTERIOR (IP 20), EN LÁMINA COLD ROLLED CALIBRE 18, CON BARRAJE EN COBRE ELECTROLÍTICO DE 520 A. TIPO ML DE 10 CIRCUITOS, BARRAS DE NEUTRO Y TIERRA AISLADAS Y
COMPLETAMENTE CABLEADO</v>
          </cell>
        </row>
        <row r="625">
          <cell r="A625" t="str">
            <v>BRK 3X30A 25KA/240V, 12.5KA/440V, SCH, EZC100N3030</v>
          </cell>
        </row>
        <row r="626">
          <cell r="A626" t="str">
            <v>BRK 3X50A 25KA/240V, 12.5KA/440V, SCH, EZC100N3050</v>
          </cell>
        </row>
        <row r="627">
          <cell r="A627" t="str">
            <v>BRK 3X80A 25KA/240V, 12.5KA/440V, SCH, EZC100N3080</v>
          </cell>
        </row>
        <row r="628">
          <cell r="A628" t="str">
            <v>BRK 3X125A 50KA/240V, 25KA/440V, SCH, EZC250N3125</v>
          </cell>
        </row>
        <row r="629">
          <cell r="A629" t="str">
            <v>CONTADOR ELECTRONICO 3F 20(100)A CALIBRADO</v>
          </cell>
        </row>
        <row r="630">
          <cell r="A630" t="str">
            <v>CONTADOR CICLOM. PARRILLA 20(100)A CALIBRADO</v>
          </cell>
        </row>
        <row r="631">
          <cell r="A631" t="str">
            <v>DPS OBO V25-B+C/3+NPE-FS 150</v>
          </cell>
        </row>
        <row r="632">
          <cell r="A632" t="str">
            <v xml:space="preserve">TABLERO PARA USO INTERIOR (IP 20) EN LÁMINA COLD ROLLED CALIBRE 18 CON BARRAJE EN COBRE ELECTROLÍTICO DE 250 A. </v>
          </cell>
        </row>
        <row r="633">
          <cell r="A633" t="str">
            <v>BRK 3X150A 50KA/240V, 25KA/440V, SCH, EZC250N3150</v>
          </cell>
        </row>
        <row r="634">
          <cell r="A634" t="str">
            <v>BRK 3X250A 50KA/240V, 25KA/440V, SCH, EZC250N3250</v>
          </cell>
        </row>
        <row r="635">
          <cell r="A635" t="str">
            <v>TABLERO PARA USO INTERIOR (IP 20) EN LÁMINA COLD ROLLED CALIBRE 18 CON BARRAJE EN COBRE ELECTROLÍTICO DE 170 A. TIPO ML DE 2 CIRCUITOS, CABLEADO DE CONTROL Y ACCESORIOS PARA TRANSFERENCIA AUTOMATICA</v>
          </cell>
        </row>
        <row r="636">
          <cell r="A636" t="str">
            <v>CONTACTOR 55A/AC3 220V MITSUBISHI SERIE S , S-N50</v>
          </cell>
        </row>
        <row r="637">
          <cell r="A637" t="str">
            <v>ENCLAV MEC PARA CONTACTOR SUNML21 MIT, UNML-21</v>
          </cell>
        </row>
        <row r="638">
          <cell r="A638" t="str">
            <v>UND DE TRANSFERENCIA AUT. DE CARGA 3F 220V VORKOM</v>
          </cell>
        </row>
        <row r="639">
          <cell r="A639" t="str">
            <v>BREAKER 3X32A MAGNETICO 3VT1703-2DB36</v>
          </cell>
        </row>
        <row r="640">
          <cell r="A640" t="str">
            <v>BREAKER 3X50A MAGNETICO 3VT1705-2DB36</v>
          </cell>
        </row>
        <row r="641">
          <cell r="A641" t="str">
            <v>APANTALLAMIENTO OBO BETTERMAN</v>
          </cell>
        </row>
        <row r="642">
          <cell r="A642" t="str">
            <v xml:space="preserve">Punta Captadora 1.0 Mts 5/8 Aluminio </v>
          </cell>
        </row>
        <row r="643">
          <cell r="A643" t="str">
            <v xml:space="preserve">Punta Captadora 1.0 Mts 5/8 Aluminio </v>
          </cell>
        </row>
        <row r="644">
          <cell r="A644" t="str">
            <v xml:space="preserve">Base Metalica para Conductor K D=100 </v>
          </cell>
        </row>
        <row r="645">
          <cell r="A645" t="str">
            <v xml:space="preserve">Grapa Rd 810/16mm St/tZn </v>
          </cell>
        </row>
        <row r="646">
          <cell r="A646" t="str">
            <v xml:space="preserve">Punta Captadora 60cm 5/8 Aluminio </v>
          </cell>
        </row>
        <row r="647">
          <cell r="A647" t="str">
            <v xml:space="preserve">Base Metalica para Conductor K D=100 </v>
          </cell>
        </row>
        <row r="648">
          <cell r="A648" t="str">
            <v xml:space="preserve">Grapa Rd 810/16mm St/tZn </v>
          </cell>
        </row>
        <row r="649">
          <cell r="A649" t="str">
            <v xml:space="preserve">Leitungsh DEHNsnap H=16 grau M6 </v>
          </cell>
        </row>
        <row r="650">
          <cell r="A650" t="str">
            <v xml:space="preserve">Base Plastica Para Adoquin </v>
          </cell>
        </row>
        <row r="651">
          <cell r="A651" t="str">
            <v xml:space="preserve">Grapa Universal Cruz/Paralela Aluminio </v>
          </cell>
        </row>
        <row r="652">
          <cell r="A652" t="str">
            <v xml:space="preserve">Union Rd 8 mm Aluminio </v>
          </cell>
        </row>
        <row r="653">
          <cell r="A653" t="str">
            <v xml:space="preserve">Bridging braid Al, 50mm² L=180mm </v>
          </cell>
        </row>
        <row r="654">
          <cell r="A654" t="str">
            <v xml:space="preserve">Grapa de Conexion St/St 8-10/8-10mm </v>
          </cell>
        </row>
        <row r="655">
          <cell r="A655" t="str">
            <v>adhesivo polimérico Weicon Flex 310</v>
          </cell>
        </row>
        <row r="657">
          <cell r="A657" t="str">
            <v xml:space="preserve">TUBO PVC DE 1 1/4"x3 MTS. </v>
          </cell>
        </row>
        <row r="658">
          <cell r="A658" t="str">
            <v xml:space="preserve">TUBO PVC DE 1 1/4"x3 MTS. </v>
          </cell>
        </row>
        <row r="659">
          <cell r="A659" t="str">
            <v>CABLE THHN/THWN # 4</v>
          </cell>
        </row>
        <row r="660">
          <cell r="A660" t="str">
            <v>Tablero monofasico de 2 ctos</v>
          </cell>
        </row>
        <row r="661">
          <cell r="A661" t="str">
            <v>CAJA DE EMPALME 20x20x15 Schneider</v>
          </cell>
        </row>
        <row r="662">
          <cell r="A662" t="str">
            <v>CAJA DE EMPALME 40x40x15 Schneider</v>
          </cell>
        </row>
        <row r="663">
          <cell r="A663" t="str">
            <v xml:space="preserve">Strep telefonico 100x120x15 </v>
          </cell>
        </row>
        <row r="664">
          <cell r="A664" t="str">
            <v>Caja telefonica 40x40x15</v>
          </cell>
        </row>
        <row r="665">
          <cell r="A665" t="str">
            <v xml:space="preserve">BREAKER ENCHUFABLE 1x15A </v>
          </cell>
        </row>
        <row r="666">
          <cell r="A666" t="str">
            <v xml:space="preserve">BREAKER ENCHUF. THQL 3x20A G.E. </v>
          </cell>
        </row>
        <row r="667">
          <cell r="A667" t="str">
            <v xml:space="preserve">BREAKER ENCHUF. 3x60A  </v>
          </cell>
        </row>
        <row r="668">
          <cell r="A668" t="str">
            <v xml:space="preserve">BREAKER ENCHUF. 3x100A  </v>
          </cell>
        </row>
        <row r="669">
          <cell r="A669" t="str">
            <v xml:space="preserve">BREAKER ENCHUF. 3x125A  </v>
          </cell>
        </row>
        <row r="670">
          <cell r="A670" t="str">
            <v>Caja para breaker industrial 44x23x24</v>
          </cell>
        </row>
        <row r="671">
          <cell r="A671" t="str">
            <v>Instalacion Luminarias</v>
          </cell>
        </row>
        <row r="672">
          <cell r="A672" t="str">
            <v xml:space="preserve">Cable XLPE Nº2 </v>
          </cell>
        </row>
        <row r="673">
          <cell r="A673" t="str">
            <v xml:space="preserve">CURVA PVC DE 3" </v>
          </cell>
        </row>
        <row r="674">
          <cell r="A674" t="str">
            <v>Juego de conos premoldeados uso exterior</v>
          </cell>
        </row>
        <row r="675">
          <cell r="A675" t="str">
            <v>CABLE THHN/THWN # 250</v>
          </cell>
        </row>
        <row r="676">
          <cell r="A676" t="str">
            <v>CABLE THHN/THWN # 350</v>
          </cell>
        </row>
        <row r="677">
          <cell r="A677" t="str">
            <v>CABLE THHN/THWN # 500MCM</v>
          </cell>
        </row>
        <row r="678">
          <cell r="A678" t="str">
            <v>CABLE THHN/THWN # 3/0</v>
          </cell>
        </row>
        <row r="679">
          <cell r="A679" t="str">
            <v>CABLE DESNUDO 1/0</v>
          </cell>
        </row>
        <row r="680">
          <cell r="A680" t="str">
            <v xml:space="preserve">Varilla copperweld 5/8 2.4m </v>
          </cell>
        </row>
        <row r="681">
          <cell r="A681" t="str">
            <v>Soldadura exotermica 90G</v>
          </cell>
        </row>
        <row r="682">
          <cell r="A682" t="str">
            <v>Vestida primaria, valor global</v>
          </cell>
        </row>
        <row r="683">
          <cell r="A683" t="str">
            <v>Pararrayos 15KV</v>
          </cell>
        </row>
        <row r="684">
          <cell r="A684" t="str">
            <v>Caja primaria 15KV</v>
          </cell>
        </row>
        <row r="685">
          <cell r="A685" t="str">
            <v>Bajante primario en 3"</v>
          </cell>
        </row>
        <row r="686">
          <cell r="A686" t="str">
            <v>Poste de concreto 9m tipo alumbrado publico</v>
          </cell>
        </row>
        <row r="687">
          <cell r="A687" t="str">
            <v>LUMINARIA FLUORESCENTE TIPO BALA 2x32W CON VIDRIO SERIGRAFIADO - BALASTO ELECTRONICO</v>
          </cell>
        </row>
        <row r="688">
          <cell r="A688" t="str">
            <v>AVISO SALIDA DE EMERGENCIA 90' DE AUTONIMIA</v>
          </cell>
        </row>
        <row r="689">
          <cell r="A689" t="str">
            <v>MODULO DE EMERGENCIA PARA LUMINARIA 2x54w T5 HO</v>
          </cell>
        </row>
        <row r="690">
          <cell r="A690" t="str">
            <v>Blindo Barra de ilminación 25A 4 Polos con salidas o tomas cada 0,5 m por tramo</v>
          </cell>
        </row>
        <row r="691">
          <cell r="A691" t="str">
            <v>Encganche de carga vertical tipo snap-ring</v>
          </cell>
        </row>
        <row r="692">
          <cell r="A692" t="str">
            <v>Encganche de carga vertical tipo snap-bracket</v>
          </cell>
        </row>
        <row r="693">
          <cell r="A693" t="str">
            <v xml:space="preserve">Inicio de ruta Blindo Barra de ilminación 25A 4 Polos </v>
          </cell>
        </row>
        <row r="694">
          <cell r="A694" t="str">
            <v xml:space="preserve">Fin de ruta Blindo Barra de ilminación 25A 4 Polos </v>
          </cell>
        </row>
        <row r="695">
          <cell r="A695" t="str">
            <v>Clavijas de 16 A sin protección para blindobarra con cuatro pines</v>
          </cell>
        </row>
        <row r="696">
          <cell r="A696" t="str">
            <v>Aplique tipo tortuga fluorescente compacto 1x26w</v>
          </cell>
        </row>
        <row r="697">
          <cell r="A697" t="str">
            <v xml:space="preserve">Luminaria fluorescente 6x54 T5 Hig Bay - Lower Ref: MS5HB Lithonia o equivalente Para fijación sobre blindobarra para descolgar o sobreponer, con difusortipo rejilla, balasto electrónico. </v>
          </cell>
        </row>
        <row r="698">
          <cell r="A698" t="str">
            <v>Luminaria fluorescente hermetica 1x28W/T5/HO de descolgar o sobreponer, con difusor de policarbonato,balasto electronico.LITHONIA o equivalente.</v>
          </cell>
        </row>
        <row r="699">
          <cell r="A699" t="str">
            <v>Luminaria fluorescente hermetica 2x54W/T5/HO de descolgar o incrustar, con difusor de policarbonato,balasto electronico.LITHONIA o equivalente.</v>
          </cell>
        </row>
        <row r="700">
          <cell r="A700" t="str">
            <v>Luminaria tipo CYLINDER 2x32W/REFLECTOR SEMIESPECULAR LITHONIA o equivalente</v>
          </cell>
        </row>
        <row r="701">
          <cell r="A701" t="str">
            <v>Luminaria ISOLUX 602032 EASY PRO 1X28/T5 Blanco -acrilico-BALASTO DIMERIZABLE o equivalente con difusor de policarbonato,balasto electronico</v>
          </cell>
        </row>
        <row r="702">
          <cell r="A702" t="str">
            <v>Luminaria tipo CYLINDER 1x26W/REFLECTOR ESPECULAR LITHONIA o equivalente,con difusor de policarbonato,balasto electronico.</v>
          </cell>
        </row>
        <row r="703">
          <cell r="A703" t="str">
            <v>Luminaria fluorescente TIPO BALA 2X32 W LITHONIA o equivalente,con difusor de policarbonato,balasto electronico.</v>
          </cell>
        </row>
        <row r="704">
          <cell r="A704" t="str">
            <v>Modulo de emergencia UFO-LP2 para luminaria 2x54W/T5/HO y tipo RIEL TC 4X54</v>
          </cell>
        </row>
        <row r="705">
          <cell r="A705" t="str">
            <v>Modulo de emergencia UFO-12W para luminaria tipo CILINDER</v>
          </cell>
        </row>
        <row r="708">
          <cell r="A708" t="str">
            <v>Luminaria de alumbrado publico 250W</v>
          </cell>
        </row>
        <row r="709">
          <cell r="A709" t="str">
            <v>Luminaria de alumbrado publico 250W</v>
          </cell>
        </row>
        <row r="710">
          <cell r="A710" t="str">
            <v>Sistema de planta de emergencia de 300KVA con cabina insonorizada y transferencia</v>
          </cell>
        </row>
      </sheetData>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IFAS"/>
      <sheetName val="Personalizar"/>
    </sheetNames>
    <sheetDataSet>
      <sheetData sheetId="0" refreshError="1">
        <row r="2">
          <cell r="A2" t="str">
            <v>CODIGO</v>
          </cell>
          <cell r="B2" t="str">
            <v>EQUIPOS</v>
          </cell>
          <cell r="C2" t="str">
            <v>TIPO</v>
          </cell>
          <cell r="D2" t="str">
            <v>TARIFA/HORA</v>
          </cell>
          <cell r="E2" t="str">
            <v>RENDIMIENTO</v>
          </cell>
        </row>
        <row r="3">
          <cell r="A3">
            <v>1</v>
          </cell>
          <cell r="B3" t="str">
            <v>RETROCARGADOR</v>
          </cell>
          <cell r="C3" t="str">
            <v>JD-510</v>
          </cell>
          <cell r="D3">
            <v>35000</v>
          </cell>
        </row>
        <row r="4">
          <cell r="A4">
            <v>2</v>
          </cell>
          <cell r="B4" t="str">
            <v>MOTONIVELADORA</v>
          </cell>
          <cell r="C4" t="str">
            <v xml:space="preserve">CAT </v>
          </cell>
          <cell r="D4">
            <v>45000</v>
          </cell>
        </row>
        <row r="5">
          <cell r="A5">
            <v>3</v>
          </cell>
          <cell r="B5" t="str">
            <v>VIBROCOMPACTADOR</v>
          </cell>
          <cell r="C5" t="str">
            <v xml:space="preserve">CAT </v>
          </cell>
          <cell r="D5">
            <v>45000</v>
          </cell>
        </row>
        <row r="6">
          <cell r="A6">
            <v>4</v>
          </cell>
          <cell r="B6" t="str">
            <v>RETROEXCAVADORA</v>
          </cell>
          <cell r="C6" t="str">
            <v xml:space="preserve">CAT </v>
          </cell>
          <cell r="D6">
            <v>60000</v>
          </cell>
        </row>
        <row r="7">
          <cell r="A7">
            <v>5</v>
          </cell>
          <cell r="B7" t="str">
            <v>BULLDOZER</v>
          </cell>
          <cell r="C7" t="str">
            <v>D6D</v>
          </cell>
          <cell r="D7">
            <v>45000</v>
          </cell>
        </row>
        <row r="8">
          <cell r="A8">
            <v>6</v>
          </cell>
          <cell r="B8" t="str">
            <v>VOLQUETA</v>
          </cell>
          <cell r="C8" t="str">
            <v>5m3</v>
          </cell>
          <cell r="D8">
            <v>22500</v>
          </cell>
        </row>
        <row r="9">
          <cell r="A9">
            <v>7</v>
          </cell>
          <cell r="B9" t="str">
            <v>MOTOBOMBA</v>
          </cell>
          <cell r="D9">
            <v>4000</v>
          </cell>
        </row>
        <row r="10">
          <cell r="A10">
            <v>8</v>
          </cell>
          <cell r="B10" t="str">
            <v>HERRAMIENTA 1O% M.O</v>
          </cell>
        </row>
        <row r="11">
          <cell r="A11">
            <v>9</v>
          </cell>
          <cell r="B11" t="str">
            <v xml:space="preserve">CARROTANQUE </v>
          </cell>
          <cell r="C11" t="str">
            <v>2500 GL</v>
          </cell>
          <cell r="D11">
            <v>22500</v>
          </cell>
        </row>
        <row r="12">
          <cell r="A12">
            <v>10</v>
          </cell>
          <cell r="B12" t="str">
            <v>FINISHER</v>
          </cell>
          <cell r="C12" t="str">
            <v xml:space="preserve">CAT </v>
          </cell>
          <cell r="D12">
            <v>80000</v>
          </cell>
        </row>
        <row r="13">
          <cell r="A13">
            <v>11</v>
          </cell>
          <cell r="B13" t="str">
            <v>TRITURADORA</v>
          </cell>
          <cell r="C13" t="str">
            <v xml:space="preserve">CAT </v>
          </cell>
          <cell r="D13">
            <v>100000</v>
          </cell>
        </row>
        <row r="14">
          <cell r="A14">
            <v>12</v>
          </cell>
          <cell r="B14" t="str">
            <v>CARGADOR</v>
          </cell>
          <cell r="C14" t="str">
            <v xml:space="preserve">CAT </v>
          </cell>
          <cell r="D14">
            <v>45000</v>
          </cell>
        </row>
        <row r="15">
          <cell r="A15">
            <v>13</v>
          </cell>
          <cell r="B15" t="str">
            <v>COMPACTADOR</v>
          </cell>
          <cell r="C15" t="str">
            <v xml:space="preserve">CAT </v>
          </cell>
          <cell r="D15">
            <v>45000</v>
          </cell>
        </row>
        <row r="16">
          <cell r="A16">
            <v>14</v>
          </cell>
          <cell r="B16" t="str">
            <v>IRRIGADOR</v>
          </cell>
          <cell r="C16" t="str">
            <v>600M2/h</v>
          </cell>
          <cell r="D16">
            <v>45000</v>
          </cell>
        </row>
        <row r="17">
          <cell r="A17">
            <v>15</v>
          </cell>
          <cell r="B17" t="str">
            <v>RANA</v>
          </cell>
          <cell r="C17" t="str">
            <v>5 HP</v>
          </cell>
          <cell r="D17">
            <v>5375</v>
          </cell>
        </row>
        <row r="18">
          <cell r="A18">
            <v>16</v>
          </cell>
          <cell r="B18" t="str">
            <v xml:space="preserve">MEZCLADORA </v>
          </cell>
          <cell r="C18" t="str">
            <v>1.5 Bultos</v>
          </cell>
          <cell r="D18">
            <v>6125</v>
          </cell>
        </row>
        <row r="19">
          <cell r="A19">
            <v>17</v>
          </cell>
          <cell r="B19" t="str">
            <v>MAQUINA DEMARCADORA</v>
          </cell>
          <cell r="C19" t="str">
            <v>CHORRO</v>
          </cell>
          <cell r="D19">
            <v>40000</v>
          </cell>
        </row>
        <row r="21">
          <cell r="A21" t="str">
            <v>CODIGO</v>
          </cell>
          <cell r="B21" t="str">
            <v>MATERIALES</v>
          </cell>
          <cell r="C21" t="str">
            <v>UNIDAD</v>
          </cell>
          <cell r="D21" t="str">
            <v>TARIFA</v>
          </cell>
        </row>
        <row r="22">
          <cell r="A22">
            <v>18</v>
          </cell>
          <cell r="B22" t="str">
            <v>LAMINA GALVANIZADA</v>
          </cell>
          <cell r="C22" t="str">
            <v>M2</v>
          </cell>
          <cell r="D22">
            <v>30000</v>
          </cell>
        </row>
        <row r="23">
          <cell r="A23">
            <v>19</v>
          </cell>
          <cell r="B23" t="str">
            <v>SOPORTES</v>
          </cell>
          <cell r="C23" t="str">
            <v>UNI.</v>
          </cell>
          <cell r="D23">
            <v>120000</v>
          </cell>
        </row>
        <row r="24">
          <cell r="A24">
            <v>20</v>
          </cell>
          <cell r="B24" t="str">
            <v>PINTURA</v>
          </cell>
          <cell r="C24" t="str">
            <v>GALON</v>
          </cell>
          <cell r="D24">
            <v>25000</v>
          </cell>
        </row>
        <row r="25">
          <cell r="A25">
            <v>21</v>
          </cell>
          <cell r="B25" t="str">
            <v>ARTE</v>
          </cell>
          <cell r="C25" t="str">
            <v>GLOBAL</v>
          </cell>
          <cell r="D25">
            <v>350000</v>
          </cell>
        </row>
        <row r="26">
          <cell r="A26">
            <v>22</v>
          </cell>
          <cell r="B26" t="str">
            <v>INSTALACION</v>
          </cell>
          <cell r="C26" t="str">
            <v>GLOBAL</v>
          </cell>
          <cell r="D26">
            <v>250000</v>
          </cell>
        </row>
        <row r="27">
          <cell r="A27">
            <v>23</v>
          </cell>
          <cell r="B27" t="str">
            <v>FABRICACION</v>
          </cell>
          <cell r="C27" t="str">
            <v>GLOBAL</v>
          </cell>
          <cell r="D27">
            <v>250000</v>
          </cell>
        </row>
        <row r="28">
          <cell r="A28">
            <v>24</v>
          </cell>
          <cell r="B28" t="str">
            <v>EQUIPO DE TOPOGRAFIA</v>
          </cell>
          <cell r="C28" t="str">
            <v>KEM</v>
          </cell>
          <cell r="D28">
            <v>7500</v>
          </cell>
        </row>
        <row r="29">
          <cell r="A29">
            <v>25</v>
          </cell>
          <cell r="B29" t="str">
            <v xml:space="preserve">ESTACAS </v>
          </cell>
          <cell r="C29" t="str">
            <v>GLOBAL</v>
          </cell>
          <cell r="D29">
            <v>20000</v>
          </cell>
        </row>
        <row r="30">
          <cell r="A30">
            <v>26</v>
          </cell>
          <cell r="B30" t="str">
            <v>CARTERAS</v>
          </cell>
          <cell r="C30" t="str">
            <v>GLOBAL</v>
          </cell>
          <cell r="D30">
            <v>30000</v>
          </cell>
        </row>
        <row r="31">
          <cell r="A31">
            <v>27</v>
          </cell>
          <cell r="B31" t="str">
            <v>PAPELERIA</v>
          </cell>
          <cell r="C31" t="str">
            <v>GLOBAL</v>
          </cell>
          <cell r="D31">
            <v>10000</v>
          </cell>
        </row>
        <row r="32">
          <cell r="A32">
            <v>28</v>
          </cell>
          <cell r="B32" t="str">
            <v>1 TOPOGRAFO</v>
          </cell>
          <cell r="C32">
            <v>35000</v>
          </cell>
          <cell r="D32">
            <v>92</v>
          </cell>
        </row>
        <row r="33">
          <cell r="A33">
            <v>29</v>
          </cell>
          <cell r="B33" t="str">
            <v>CADENERO</v>
          </cell>
          <cell r="C33">
            <v>15000</v>
          </cell>
          <cell r="D33">
            <v>92</v>
          </cell>
        </row>
        <row r="34">
          <cell r="A34">
            <v>30</v>
          </cell>
          <cell r="B34" t="str">
            <v>PORTAMIRA</v>
          </cell>
          <cell r="C34">
            <v>10000</v>
          </cell>
          <cell r="D34">
            <v>92</v>
          </cell>
        </row>
        <row r="35">
          <cell r="A35">
            <v>31</v>
          </cell>
          <cell r="B35" t="str">
            <v>1 AYUDANTE</v>
          </cell>
          <cell r="C35">
            <v>10000</v>
          </cell>
          <cell r="D35">
            <v>92</v>
          </cell>
        </row>
        <row r="36">
          <cell r="A36">
            <v>32</v>
          </cell>
          <cell r="B36" t="str">
            <v>HOYADORA</v>
          </cell>
          <cell r="C36" t="str">
            <v>GLOBAL</v>
          </cell>
          <cell r="D36">
            <v>10000</v>
          </cell>
        </row>
        <row r="37">
          <cell r="A37">
            <v>33</v>
          </cell>
          <cell r="B37" t="str">
            <v>POSTES EN CONCRETO 1.80 M.</v>
          </cell>
          <cell r="C37" t="str">
            <v>UNI.</v>
          </cell>
          <cell r="D37">
            <v>12000</v>
          </cell>
        </row>
        <row r="38">
          <cell r="A38">
            <v>34</v>
          </cell>
          <cell r="B38" t="str">
            <v>ALAMBRE</v>
          </cell>
          <cell r="C38" t="str">
            <v>ML</v>
          </cell>
          <cell r="D38">
            <v>100</v>
          </cell>
        </row>
        <row r="39">
          <cell r="A39">
            <v>35</v>
          </cell>
          <cell r="B39" t="str">
            <v>AMARRE</v>
          </cell>
          <cell r="C39" t="str">
            <v>GLOBAL</v>
          </cell>
          <cell r="D39">
            <v>20</v>
          </cell>
        </row>
        <row r="40">
          <cell r="A40">
            <v>36</v>
          </cell>
          <cell r="B40" t="str">
            <v>4 AYUDANTES</v>
          </cell>
          <cell r="C40">
            <v>40000</v>
          </cell>
          <cell r="D40">
            <v>92</v>
          </cell>
        </row>
        <row r="41">
          <cell r="A41">
            <v>37</v>
          </cell>
          <cell r="B41" t="str">
            <v>DERECHO DE EXPLOTACION</v>
          </cell>
          <cell r="C41" t="str">
            <v>M3</v>
          </cell>
          <cell r="D41">
            <v>3000</v>
          </cell>
        </row>
        <row r="42">
          <cell r="A42">
            <v>38</v>
          </cell>
          <cell r="B42" t="str">
            <v>MATERIAL DE TER</v>
          </cell>
          <cell r="C42">
            <v>1.25</v>
          </cell>
          <cell r="D42">
            <v>515</v>
          </cell>
        </row>
        <row r="43">
          <cell r="A43">
            <v>39</v>
          </cell>
          <cell r="B43" t="str">
            <v>MATERIAL DE ALUVION</v>
          </cell>
          <cell r="C43" t="str">
            <v>M3</v>
          </cell>
          <cell r="D43">
            <v>7000</v>
          </cell>
        </row>
        <row r="44">
          <cell r="A44">
            <v>40</v>
          </cell>
          <cell r="B44" t="str">
            <v>Desp. POR COMPACTACION25%</v>
          </cell>
          <cell r="D44">
            <v>1750</v>
          </cell>
        </row>
        <row r="45">
          <cell r="A45">
            <v>41</v>
          </cell>
          <cell r="B45" t="str">
            <v>CLASIFICACION DE MATERIAL</v>
          </cell>
          <cell r="C45" t="str">
            <v>M3</v>
          </cell>
          <cell r="D45">
            <v>6000</v>
          </cell>
        </row>
        <row r="46">
          <cell r="A46">
            <v>42</v>
          </cell>
          <cell r="B46" t="str">
            <v>DESPERDICIO 10%</v>
          </cell>
          <cell r="D46">
            <v>2700</v>
          </cell>
        </row>
        <row r="47">
          <cell r="A47">
            <v>43</v>
          </cell>
          <cell r="B47" t="str">
            <v>3 AYUDANTES</v>
          </cell>
          <cell r="C47">
            <v>30000</v>
          </cell>
          <cell r="D47">
            <v>92</v>
          </cell>
        </row>
        <row r="48">
          <cell r="A48">
            <v>44</v>
          </cell>
          <cell r="B48" t="str">
            <v>1 JEFE DE PLANTA</v>
          </cell>
          <cell r="C48">
            <v>25000</v>
          </cell>
          <cell r="D48">
            <v>92</v>
          </cell>
        </row>
        <row r="49">
          <cell r="A49">
            <v>45</v>
          </cell>
          <cell r="B49" t="str">
            <v>1 AUXILIAR</v>
          </cell>
          <cell r="C49">
            <v>20000</v>
          </cell>
          <cell r="D49">
            <v>92</v>
          </cell>
        </row>
        <row r="50">
          <cell r="A50">
            <v>46</v>
          </cell>
          <cell r="B50" t="str">
            <v>TRITURADO</v>
          </cell>
          <cell r="C50" t="str">
            <v>M3</v>
          </cell>
          <cell r="D50">
            <v>26998</v>
          </cell>
        </row>
        <row r="51">
          <cell r="A51">
            <v>47</v>
          </cell>
          <cell r="B51" t="str">
            <v>PLANTA DE ASFALTO</v>
          </cell>
          <cell r="C51" t="str">
            <v>CAT</v>
          </cell>
          <cell r="D51">
            <v>180000</v>
          </cell>
        </row>
        <row r="52">
          <cell r="A52">
            <v>48</v>
          </cell>
          <cell r="B52" t="str">
            <v>MATERIAL BASE</v>
          </cell>
          <cell r="C52" t="str">
            <v>M3</v>
          </cell>
          <cell r="D52">
            <v>26998</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J226"/>
  <sheetViews>
    <sheetView showGridLines="0" tabSelected="1" zoomScale="85" zoomScaleNormal="85" workbookViewId="0">
      <pane xSplit="4" ySplit="3" topLeftCell="E4" activePane="bottomRight" state="frozen"/>
      <selection activeCell="AG1" sqref="AG1"/>
      <selection pane="topRight" activeCell="AG1" sqref="AG1"/>
      <selection pane="bottomLeft" activeCell="AG1" sqref="AG1"/>
      <selection pane="bottomRight" activeCell="E4" sqref="E4"/>
    </sheetView>
  </sheetViews>
  <sheetFormatPr baseColWidth="10" defaultRowHeight="15" x14ac:dyDescent="0.25"/>
  <cols>
    <col min="1" max="1" width="7.28515625" style="1" bestFit="1" customWidth="1"/>
    <col min="2" max="2" width="59.7109375" style="2" customWidth="1"/>
    <col min="3" max="3" width="6.42578125" style="1" bestFit="1" customWidth="1"/>
    <col min="4" max="4" width="14.7109375" style="1" customWidth="1"/>
    <col min="5" max="5" width="16.42578125" style="3" customWidth="1"/>
    <col min="6" max="6" width="18.85546875" style="3" customWidth="1"/>
    <col min="7" max="7" width="11" style="4" bestFit="1" customWidth="1"/>
    <col min="8" max="8" width="21.42578125" style="4" bestFit="1" customWidth="1"/>
    <col min="9" max="9" width="5.140625" style="5" bestFit="1" customWidth="1"/>
    <col min="10" max="10" width="14.85546875" style="5" bestFit="1" customWidth="1"/>
    <col min="11" max="11" width="5.42578125" style="1" bestFit="1" customWidth="1"/>
    <col min="12" max="12" width="16.140625" style="1" bestFit="1" customWidth="1"/>
    <col min="13" max="13" width="5.42578125" style="1" bestFit="1" customWidth="1"/>
    <col min="14" max="14" width="16.140625" style="1" bestFit="1" customWidth="1"/>
    <col min="15" max="15" width="5.42578125" style="1" bestFit="1" customWidth="1"/>
    <col min="16" max="16" width="16.140625" style="1" bestFit="1" customWidth="1"/>
    <col min="17" max="17" width="5.42578125" style="7" bestFit="1" customWidth="1"/>
    <col min="18" max="18" width="18" style="1" bestFit="1" customWidth="1"/>
    <col min="19" max="19" width="5.42578125" style="7" bestFit="1" customWidth="1"/>
    <col min="20" max="20" width="18" style="1" bestFit="1" customWidth="1"/>
    <col min="21" max="21" width="5.42578125" style="1" bestFit="1" customWidth="1"/>
    <col min="22" max="22" width="16.140625" style="1" bestFit="1" customWidth="1"/>
    <col min="23" max="23" width="5.42578125" style="1" bestFit="1" customWidth="1"/>
    <col min="24" max="24" width="16.140625" style="1" bestFit="1" customWidth="1"/>
    <col min="25" max="25" width="5.42578125" style="1" bestFit="1" customWidth="1"/>
    <col min="26" max="26" width="16.140625" style="1" bestFit="1" customWidth="1"/>
    <col min="27" max="27" width="5.42578125" style="1" bestFit="1" customWidth="1"/>
    <col min="28" max="28" width="16.140625" style="1" bestFit="1" customWidth="1"/>
    <col min="29" max="29" width="5.42578125" style="7" bestFit="1" customWidth="1"/>
    <col min="30" max="30" width="16.140625" style="1" bestFit="1" customWidth="1"/>
    <col min="31" max="31" width="5.140625" style="1" bestFit="1" customWidth="1"/>
    <col min="32" max="32" width="16.140625" style="1" bestFit="1" customWidth="1"/>
    <col min="33" max="33" width="5.140625" style="1" bestFit="1" customWidth="1"/>
    <col min="34" max="34" width="14.85546875" style="1" bestFit="1" customWidth="1"/>
    <col min="35" max="35" width="11.42578125" style="1"/>
    <col min="36" max="36" width="15.42578125" style="1" bestFit="1" customWidth="1"/>
    <col min="37" max="227" width="11.42578125" style="1"/>
    <col min="228" max="228" width="2.85546875" style="1" customWidth="1"/>
    <col min="229" max="229" width="5.5703125" style="1" bestFit="1" customWidth="1"/>
    <col min="230" max="230" width="68" style="1" customWidth="1"/>
    <col min="231" max="231" width="6.140625" style="1" customWidth="1"/>
    <col min="232" max="232" width="11.42578125" style="1"/>
    <col min="233" max="233" width="16.5703125" style="1" bestFit="1" customWidth="1"/>
    <col min="234" max="234" width="17.42578125" style="1" bestFit="1" customWidth="1"/>
    <col min="235" max="235" width="27.28515625" style="1" customWidth="1"/>
    <col min="236" max="236" width="16.28515625" style="1" customWidth="1"/>
    <col min="237" max="273" width="11.42578125" style="1"/>
    <col min="274" max="276" width="0" style="1" hidden="1" customWidth="1"/>
    <col min="277" max="483" width="11.42578125" style="1"/>
    <col min="484" max="484" width="2.85546875" style="1" customWidth="1"/>
    <col min="485" max="485" width="5.5703125" style="1" bestFit="1" customWidth="1"/>
    <col min="486" max="486" width="68" style="1" customWidth="1"/>
    <col min="487" max="487" width="6.140625" style="1" customWidth="1"/>
    <col min="488" max="488" width="11.42578125" style="1"/>
    <col min="489" max="489" width="16.5703125" style="1" bestFit="1" customWidth="1"/>
    <col min="490" max="490" width="17.42578125" style="1" bestFit="1" customWidth="1"/>
    <col min="491" max="491" width="27.28515625" style="1" customWidth="1"/>
    <col min="492" max="492" width="16.28515625" style="1" customWidth="1"/>
    <col min="493" max="529" width="11.42578125" style="1"/>
    <col min="530" max="532" width="0" style="1" hidden="1" customWidth="1"/>
    <col min="533" max="739" width="11.42578125" style="1"/>
    <col min="740" max="740" width="2.85546875" style="1" customWidth="1"/>
    <col min="741" max="741" width="5.5703125" style="1" bestFit="1" customWidth="1"/>
    <col min="742" max="742" width="68" style="1" customWidth="1"/>
    <col min="743" max="743" width="6.140625" style="1" customWidth="1"/>
    <col min="744" max="744" width="11.42578125" style="1"/>
    <col min="745" max="745" width="16.5703125" style="1" bestFit="1" customWidth="1"/>
    <col min="746" max="746" width="17.42578125" style="1" bestFit="1" customWidth="1"/>
    <col min="747" max="747" width="27.28515625" style="1" customWidth="1"/>
    <col min="748" max="748" width="16.28515625" style="1" customWidth="1"/>
    <col min="749" max="785" width="11.42578125" style="1"/>
    <col min="786" max="788" width="0" style="1" hidden="1" customWidth="1"/>
    <col min="789" max="995" width="11.42578125" style="1"/>
    <col min="996" max="996" width="2.85546875" style="1" customWidth="1"/>
    <col min="997" max="997" width="5.5703125" style="1" bestFit="1" customWidth="1"/>
    <col min="998" max="998" width="68" style="1" customWidth="1"/>
    <col min="999" max="999" width="6.140625" style="1" customWidth="1"/>
    <col min="1000" max="1000" width="11.42578125" style="1"/>
    <col min="1001" max="1001" width="16.5703125" style="1" bestFit="1" customWidth="1"/>
    <col min="1002" max="1002" width="17.42578125" style="1" bestFit="1" customWidth="1"/>
    <col min="1003" max="1003" width="27.28515625" style="1" customWidth="1"/>
    <col min="1004" max="1004" width="16.28515625" style="1" customWidth="1"/>
    <col min="1005" max="1041" width="11.42578125" style="1"/>
    <col min="1042" max="1044" width="0" style="1" hidden="1" customWidth="1"/>
    <col min="1045" max="1251" width="11.42578125" style="1"/>
    <col min="1252" max="1252" width="2.85546875" style="1" customWidth="1"/>
    <col min="1253" max="1253" width="5.5703125" style="1" bestFit="1" customWidth="1"/>
    <col min="1254" max="1254" width="68" style="1" customWidth="1"/>
    <col min="1255" max="1255" width="6.140625" style="1" customWidth="1"/>
    <col min="1256" max="1256" width="11.42578125" style="1"/>
    <col min="1257" max="1257" width="16.5703125" style="1" bestFit="1" customWidth="1"/>
    <col min="1258" max="1258" width="17.42578125" style="1" bestFit="1" customWidth="1"/>
    <col min="1259" max="1259" width="27.28515625" style="1" customWidth="1"/>
    <col min="1260" max="1260" width="16.28515625" style="1" customWidth="1"/>
    <col min="1261" max="1297" width="11.42578125" style="1"/>
    <col min="1298" max="1300" width="0" style="1" hidden="1" customWidth="1"/>
    <col min="1301" max="1507" width="11.42578125" style="1"/>
    <col min="1508" max="1508" width="2.85546875" style="1" customWidth="1"/>
    <col min="1509" max="1509" width="5.5703125" style="1" bestFit="1" customWidth="1"/>
    <col min="1510" max="1510" width="68" style="1" customWidth="1"/>
    <col min="1511" max="1511" width="6.140625" style="1" customWidth="1"/>
    <col min="1512" max="1512" width="11.42578125" style="1"/>
    <col min="1513" max="1513" width="16.5703125" style="1" bestFit="1" customWidth="1"/>
    <col min="1514" max="1514" width="17.42578125" style="1" bestFit="1" customWidth="1"/>
    <col min="1515" max="1515" width="27.28515625" style="1" customWidth="1"/>
    <col min="1516" max="1516" width="16.28515625" style="1" customWidth="1"/>
    <col min="1517" max="1553" width="11.42578125" style="1"/>
    <col min="1554" max="1556" width="0" style="1" hidden="1" customWidth="1"/>
    <col min="1557" max="1763" width="11.42578125" style="1"/>
    <col min="1764" max="1764" width="2.85546875" style="1" customWidth="1"/>
    <col min="1765" max="1765" width="5.5703125" style="1" bestFit="1" customWidth="1"/>
    <col min="1766" max="1766" width="68" style="1" customWidth="1"/>
    <col min="1767" max="1767" width="6.140625" style="1" customWidth="1"/>
    <col min="1768" max="1768" width="11.42578125" style="1"/>
    <col min="1769" max="1769" width="16.5703125" style="1" bestFit="1" customWidth="1"/>
    <col min="1770" max="1770" width="17.42578125" style="1" bestFit="1" customWidth="1"/>
    <col min="1771" max="1771" width="27.28515625" style="1" customWidth="1"/>
    <col min="1772" max="1772" width="16.28515625" style="1" customWidth="1"/>
    <col min="1773" max="1809" width="11.42578125" style="1"/>
    <col min="1810" max="1812" width="0" style="1" hidden="1" customWidth="1"/>
    <col min="1813" max="2019" width="11.42578125" style="1"/>
    <col min="2020" max="2020" width="2.85546875" style="1" customWidth="1"/>
    <col min="2021" max="2021" width="5.5703125" style="1" bestFit="1" customWidth="1"/>
    <col min="2022" max="2022" width="68" style="1" customWidth="1"/>
    <col min="2023" max="2023" width="6.140625" style="1" customWidth="1"/>
    <col min="2024" max="2024" width="11.42578125" style="1"/>
    <col min="2025" max="2025" width="16.5703125" style="1" bestFit="1" customWidth="1"/>
    <col min="2026" max="2026" width="17.42578125" style="1" bestFit="1" customWidth="1"/>
    <col min="2027" max="2027" width="27.28515625" style="1" customWidth="1"/>
    <col min="2028" max="2028" width="16.28515625" style="1" customWidth="1"/>
    <col min="2029" max="2065" width="11.42578125" style="1"/>
    <col min="2066" max="2068" width="0" style="1" hidden="1" customWidth="1"/>
    <col min="2069" max="2275" width="11.42578125" style="1"/>
    <col min="2276" max="2276" width="2.85546875" style="1" customWidth="1"/>
    <col min="2277" max="2277" width="5.5703125" style="1" bestFit="1" customWidth="1"/>
    <col min="2278" max="2278" width="68" style="1" customWidth="1"/>
    <col min="2279" max="2279" width="6.140625" style="1" customWidth="1"/>
    <col min="2280" max="2280" width="11.42578125" style="1"/>
    <col min="2281" max="2281" width="16.5703125" style="1" bestFit="1" customWidth="1"/>
    <col min="2282" max="2282" width="17.42578125" style="1" bestFit="1" customWidth="1"/>
    <col min="2283" max="2283" width="27.28515625" style="1" customWidth="1"/>
    <col min="2284" max="2284" width="16.28515625" style="1" customWidth="1"/>
    <col min="2285" max="2321" width="11.42578125" style="1"/>
    <col min="2322" max="2324" width="0" style="1" hidden="1" customWidth="1"/>
    <col min="2325" max="2531" width="11.42578125" style="1"/>
    <col min="2532" max="2532" width="2.85546875" style="1" customWidth="1"/>
    <col min="2533" max="2533" width="5.5703125" style="1" bestFit="1" customWidth="1"/>
    <col min="2534" max="2534" width="68" style="1" customWidth="1"/>
    <col min="2535" max="2535" width="6.140625" style="1" customWidth="1"/>
    <col min="2536" max="2536" width="11.42578125" style="1"/>
    <col min="2537" max="2537" width="16.5703125" style="1" bestFit="1" customWidth="1"/>
    <col min="2538" max="2538" width="17.42578125" style="1" bestFit="1" customWidth="1"/>
    <col min="2539" max="2539" width="27.28515625" style="1" customWidth="1"/>
    <col min="2540" max="2540" width="16.28515625" style="1" customWidth="1"/>
    <col min="2541" max="2577" width="11.42578125" style="1"/>
    <col min="2578" max="2580" width="0" style="1" hidden="1" customWidth="1"/>
    <col min="2581" max="2787" width="11.42578125" style="1"/>
    <col min="2788" max="2788" width="2.85546875" style="1" customWidth="1"/>
    <col min="2789" max="2789" width="5.5703125" style="1" bestFit="1" customWidth="1"/>
    <col min="2790" max="2790" width="68" style="1" customWidth="1"/>
    <col min="2791" max="2791" width="6.140625" style="1" customWidth="1"/>
    <col min="2792" max="2792" width="11.42578125" style="1"/>
    <col min="2793" max="2793" width="16.5703125" style="1" bestFit="1" customWidth="1"/>
    <col min="2794" max="2794" width="17.42578125" style="1" bestFit="1" customWidth="1"/>
    <col min="2795" max="2795" width="27.28515625" style="1" customWidth="1"/>
    <col min="2796" max="2796" width="16.28515625" style="1" customWidth="1"/>
    <col min="2797" max="2833" width="11.42578125" style="1"/>
    <col min="2834" max="2836" width="0" style="1" hidden="1" customWidth="1"/>
    <col min="2837" max="3043" width="11.42578125" style="1"/>
    <col min="3044" max="3044" width="2.85546875" style="1" customWidth="1"/>
    <col min="3045" max="3045" width="5.5703125" style="1" bestFit="1" customWidth="1"/>
    <col min="3046" max="3046" width="68" style="1" customWidth="1"/>
    <col min="3047" max="3047" width="6.140625" style="1" customWidth="1"/>
    <col min="3048" max="3048" width="11.42578125" style="1"/>
    <col min="3049" max="3049" width="16.5703125" style="1" bestFit="1" customWidth="1"/>
    <col min="3050" max="3050" width="17.42578125" style="1" bestFit="1" customWidth="1"/>
    <col min="3051" max="3051" width="27.28515625" style="1" customWidth="1"/>
    <col min="3052" max="3052" width="16.28515625" style="1" customWidth="1"/>
    <col min="3053" max="3089" width="11.42578125" style="1"/>
    <col min="3090" max="3092" width="0" style="1" hidden="1" customWidth="1"/>
    <col min="3093" max="3299" width="11.42578125" style="1"/>
    <col min="3300" max="3300" width="2.85546875" style="1" customWidth="1"/>
    <col min="3301" max="3301" width="5.5703125" style="1" bestFit="1" customWidth="1"/>
    <col min="3302" max="3302" width="68" style="1" customWidth="1"/>
    <col min="3303" max="3303" width="6.140625" style="1" customWidth="1"/>
    <col min="3304" max="3304" width="11.42578125" style="1"/>
    <col min="3305" max="3305" width="16.5703125" style="1" bestFit="1" customWidth="1"/>
    <col min="3306" max="3306" width="17.42578125" style="1" bestFit="1" customWidth="1"/>
    <col min="3307" max="3307" width="27.28515625" style="1" customWidth="1"/>
    <col min="3308" max="3308" width="16.28515625" style="1" customWidth="1"/>
    <col min="3309" max="3345" width="11.42578125" style="1"/>
    <col min="3346" max="3348" width="0" style="1" hidden="1" customWidth="1"/>
    <col min="3349" max="3555" width="11.42578125" style="1"/>
    <col min="3556" max="3556" width="2.85546875" style="1" customWidth="1"/>
    <col min="3557" max="3557" width="5.5703125" style="1" bestFit="1" customWidth="1"/>
    <col min="3558" max="3558" width="68" style="1" customWidth="1"/>
    <col min="3559" max="3559" width="6.140625" style="1" customWidth="1"/>
    <col min="3560" max="3560" width="11.42578125" style="1"/>
    <col min="3561" max="3561" width="16.5703125" style="1" bestFit="1" customWidth="1"/>
    <col min="3562" max="3562" width="17.42578125" style="1" bestFit="1" customWidth="1"/>
    <col min="3563" max="3563" width="27.28515625" style="1" customWidth="1"/>
    <col min="3564" max="3564" width="16.28515625" style="1" customWidth="1"/>
    <col min="3565" max="3601" width="11.42578125" style="1"/>
    <col min="3602" max="3604" width="0" style="1" hidden="1" customWidth="1"/>
    <col min="3605" max="3811" width="11.42578125" style="1"/>
    <col min="3812" max="3812" width="2.85546875" style="1" customWidth="1"/>
    <col min="3813" max="3813" width="5.5703125" style="1" bestFit="1" customWidth="1"/>
    <col min="3814" max="3814" width="68" style="1" customWidth="1"/>
    <col min="3815" max="3815" width="6.140625" style="1" customWidth="1"/>
    <col min="3816" max="3816" width="11.42578125" style="1"/>
    <col min="3817" max="3817" width="16.5703125" style="1" bestFit="1" customWidth="1"/>
    <col min="3818" max="3818" width="17.42578125" style="1" bestFit="1" customWidth="1"/>
    <col min="3819" max="3819" width="27.28515625" style="1" customWidth="1"/>
    <col min="3820" max="3820" width="16.28515625" style="1" customWidth="1"/>
    <col min="3821" max="3857" width="11.42578125" style="1"/>
    <col min="3858" max="3860" width="0" style="1" hidden="1" customWidth="1"/>
    <col min="3861" max="4067" width="11.42578125" style="1"/>
    <col min="4068" max="4068" width="2.85546875" style="1" customWidth="1"/>
    <col min="4069" max="4069" width="5.5703125" style="1" bestFit="1" customWidth="1"/>
    <col min="4070" max="4070" width="68" style="1" customWidth="1"/>
    <col min="4071" max="4071" width="6.140625" style="1" customWidth="1"/>
    <col min="4072" max="4072" width="11.42578125" style="1"/>
    <col min="4073" max="4073" width="16.5703125" style="1" bestFit="1" customWidth="1"/>
    <col min="4074" max="4074" width="17.42578125" style="1" bestFit="1" customWidth="1"/>
    <col min="4075" max="4075" width="27.28515625" style="1" customWidth="1"/>
    <col min="4076" max="4076" width="16.28515625" style="1" customWidth="1"/>
    <col min="4077" max="4113" width="11.42578125" style="1"/>
    <col min="4114" max="4116" width="0" style="1" hidden="1" customWidth="1"/>
    <col min="4117" max="4323" width="11.42578125" style="1"/>
    <col min="4324" max="4324" width="2.85546875" style="1" customWidth="1"/>
    <col min="4325" max="4325" width="5.5703125" style="1" bestFit="1" customWidth="1"/>
    <col min="4326" max="4326" width="68" style="1" customWidth="1"/>
    <col min="4327" max="4327" width="6.140625" style="1" customWidth="1"/>
    <col min="4328" max="4328" width="11.42578125" style="1"/>
    <col min="4329" max="4329" width="16.5703125" style="1" bestFit="1" customWidth="1"/>
    <col min="4330" max="4330" width="17.42578125" style="1" bestFit="1" customWidth="1"/>
    <col min="4331" max="4331" width="27.28515625" style="1" customWidth="1"/>
    <col min="4332" max="4332" width="16.28515625" style="1" customWidth="1"/>
    <col min="4333" max="4369" width="11.42578125" style="1"/>
    <col min="4370" max="4372" width="0" style="1" hidden="1" customWidth="1"/>
    <col min="4373" max="4579" width="11.42578125" style="1"/>
    <col min="4580" max="4580" width="2.85546875" style="1" customWidth="1"/>
    <col min="4581" max="4581" width="5.5703125" style="1" bestFit="1" customWidth="1"/>
    <col min="4582" max="4582" width="68" style="1" customWidth="1"/>
    <col min="4583" max="4583" width="6.140625" style="1" customWidth="1"/>
    <col min="4584" max="4584" width="11.42578125" style="1"/>
    <col min="4585" max="4585" width="16.5703125" style="1" bestFit="1" customWidth="1"/>
    <col min="4586" max="4586" width="17.42578125" style="1" bestFit="1" customWidth="1"/>
    <col min="4587" max="4587" width="27.28515625" style="1" customWidth="1"/>
    <col min="4588" max="4588" width="16.28515625" style="1" customWidth="1"/>
    <col min="4589" max="4625" width="11.42578125" style="1"/>
    <col min="4626" max="4628" width="0" style="1" hidden="1" customWidth="1"/>
    <col min="4629" max="4835" width="11.42578125" style="1"/>
    <col min="4836" max="4836" width="2.85546875" style="1" customWidth="1"/>
    <col min="4837" max="4837" width="5.5703125" style="1" bestFit="1" customWidth="1"/>
    <col min="4838" max="4838" width="68" style="1" customWidth="1"/>
    <col min="4839" max="4839" width="6.140625" style="1" customWidth="1"/>
    <col min="4840" max="4840" width="11.42578125" style="1"/>
    <col min="4841" max="4841" width="16.5703125" style="1" bestFit="1" customWidth="1"/>
    <col min="4842" max="4842" width="17.42578125" style="1" bestFit="1" customWidth="1"/>
    <col min="4843" max="4843" width="27.28515625" style="1" customWidth="1"/>
    <col min="4844" max="4844" width="16.28515625" style="1" customWidth="1"/>
    <col min="4845" max="4881" width="11.42578125" style="1"/>
    <col min="4882" max="4884" width="0" style="1" hidden="1" customWidth="1"/>
    <col min="4885" max="5091" width="11.42578125" style="1"/>
    <col min="5092" max="5092" width="2.85546875" style="1" customWidth="1"/>
    <col min="5093" max="5093" width="5.5703125" style="1" bestFit="1" customWidth="1"/>
    <col min="5094" max="5094" width="68" style="1" customWidth="1"/>
    <col min="5095" max="5095" width="6.140625" style="1" customWidth="1"/>
    <col min="5096" max="5096" width="11.42578125" style="1"/>
    <col min="5097" max="5097" width="16.5703125" style="1" bestFit="1" customWidth="1"/>
    <col min="5098" max="5098" width="17.42578125" style="1" bestFit="1" customWidth="1"/>
    <col min="5099" max="5099" width="27.28515625" style="1" customWidth="1"/>
    <col min="5100" max="5100" width="16.28515625" style="1" customWidth="1"/>
    <col min="5101" max="5137" width="11.42578125" style="1"/>
    <col min="5138" max="5140" width="0" style="1" hidden="1" customWidth="1"/>
    <col min="5141" max="5347" width="11.42578125" style="1"/>
    <col min="5348" max="5348" width="2.85546875" style="1" customWidth="1"/>
    <col min="5349" max="5349" width="5.5703125" style="1" bestFit="1" customWidth="1"/>
    <col min="5350" max="5350" width="68" style="1" customWidth="1"/>
    <col min="5351" max="5351" width="6.140625" style="1" customWidth="1"/>
    <col min="5352" max="5352" width="11.42578125" style="1"/>
    <col min="5353" max="5353" width="16.5703125" style="1" bestFit="1" customWidth="1"/>
    <col min="5354" max="5354" width="17.42578125" style="1" bestFit="1" customWidth="1"/>
    <col min="5355" max="5355" width="27.28515625" style="1" customWidth="1"/>
    <col min="5356" max="5356" width="16.28515625" style="1" customWidth="1"/>
    <col min="5357" max="5393" width="11.42578125" style="1"/>
    <col min="5394" max="5396" width="0" style="1" hidden="1" customWidth="1"/>
    <col min="5397" max="5603" width="11.42578125" style="1"/>
    <col min="5604" max="5604" width="2.85546875" style="1" customWidth="1"/>
    <col min="5605" max="5605" width="5.5703125" style="1" bestFit="1" customWidth="1"/>
    <col min="5606" max="5606" width="68" style="1" customWidth="1"/>
    <col min="5607" max="5607" width="6.140625" style="1" customWidth="1"/>
    <col min="5608" max="5608" width="11.42578125" style="1"/>
    <col min="5609" max="5609" width="16.5703125" style="1" bestFit="1" customWidth="1"/>
    <col min="5610" max="5610" width="17.42578125" style="1" bestFit="1" customWidth="1"/>
    <col min="5611" max="5611" width="27.28515625" style="1" customWidth="1"/>
    <col min="5612" max="5612" width="16.28515625" style="1" customWidth="1"/>
    <col min="5613" max="5649" width="11.42578125" style="1"/>
    <col min="5650" max="5652" width="0" style="1" hidden="1" customWidth="1"/>
    <col min="5653" max="5859" width="11.42578125" style="1"/>
    <col min="5860" max="5860" width="2.85546875" style="1" customWidth="1"/>
    <col min="5861" max="5861" width="5.5703125" style="1" bestFit="1" customWidth="1"/>
    <col min="5862" max="5862" width="68" style="1" customWidth="1"/>
    <col min="5863" max="5863" width="6.140625" style="1" customWidth="1"/>
    <col min="5864" max="5864" width="11.42578125" style="1"/>
    <col min="5865" max="5865" width="16.5703125" style="1" bestFit="1" customWidth="1"/>
    <col min="5866" max="5866" width="17.42578125" style="1" bestFit="1" customWidth="1"/>
    <col min="5867" max="5867" width="27.28515625" style="1" customWidth="1"/>
    <col min="5868" max="5868" width="16.28515625" style="1" customWidth="1"/>
    <col min="5869" max="5905" width="11.42578125" style="1"/>
    <col min="5906" max="5908" width="0" style="1" hidden="1" customWidth="1"/>
    <col min="5909" max="6115" width="11.42578125" style="1"/>
    <col min="6116" max="6116" width="2.85546875" style="1" customWidth="1"/>
    <col min="6117" max="6117" width="5.5703125" style="1" bestFit="1" customWidth="1"/>
    <col min="6118" max="6118" width="68" style="1" customWidth="1"/>
    <col min="6119" max="6119" width="6.140625" style="1" customWidth="1"/>
    <col min="6120" max="6120" width="11.42578125" style="1"/>
    <col min="6121" max="6121" width="16.5703125" style="1" bestFit="1" customWidth="1"/>
    <col min="6122" max="6122" width="17.42578125" style="1" bestFit="1" customWidth="1"/>
    <col min="6123" max="6123" width="27.28515625" style="1" customWidth="1"/>
    <col min="6124" max="6124" width="16.28515625" style="1" customWidth="1"/>
    <col min="6125" max="6161" width="11.42578125" style="1"/>
    <col min="6162" max="6164" width="0" style="1" hidden="1" customWidth="1"/>
    <col min="6165" max="6371" width="11.42578125" style="1"/>
    <col min="6372" max="6372" width="2.85546875" style="1" customWidth="1"/>
    <col min="6373" max="6373" width="5.5703125" style="1" bestFit="1" customWidth="1"/>
    <col min="6374" max="6374" width="68" style="1" customWidth="1"/>
    <col min="6375" max="6375" width="6.140625" style="1" customWidth="1"/>
    <col min="6376" max="6376" width="11.42578125" style="1"/>
    <col min="6377" max="6377" width="16.5703125" style="1" bestFit="1" customWidth="1"/>
    <col min="6378" max="6378" width="17.42578125" style="1" bestFit="1" customWidth="1"/>
    <col min="6379" max="6379" width="27.28515625" style="1" customWidth="1"/>
    <col min="6380" max="6380" width="16.28515625" style="1" customWidth="1"/>
    <col min="6381" max="6417" width="11.42578125" style="1"/>
    <col min="6418" max="6420" width="0" style="1" hidden="1" customWidth="1"/>
    <col min="6421" max="6627" width="11.42578125" style="1"/>
    <col min="6628" max="6628" width="2.85546875" style="1" customWidth="1"/>
    <col min="6629" max="6629" width="5.5703125" style="1" bestFit="1" customWidth="1"/>
    <col min="6630" max="6630" width="68" style="1" customWidth="1"/>
    <col min="6631" max="6631" width="6.140625" style="1" customWidth="1"/>
    <col min="6632" max="6632" width="11.42578125" style="1"/>
    <col min="6633" max="6633" width="16.5703125" style="1" bestFit="1" customWidth="1"/>
    <col min="6634" max="6634" width="17.42578125" style="1" bestFit="1" customWidth="1"/>
    <col min="6635" max="6635" width="27.28515625" style="1" customWidth="1"/>
    <col min="6636" max="6636" width="16.28515625" style="1" customWidth="1"/>
    <col min="6637" max="6673" width="11.42578125" style="1"/>
    <col min="6674" max="6676" width="0" style="1" hidden="1" customWidth="1"/>
    <col min="6677" max="6883" width="11.42578125" style="1"/>
    <col min="6884" max="6884" width="2.85546875" style="1" customWidth="1"/>
    <col min="6885" max="6885" width="5.5703125" style="1" bestFit="1" customWidth="1"/>
    <col min="6886" max="6886" width="68" style="1" customWidth="1"/>
    <col min="6887" max="6887" width="6.140625" style="1" customWidth="1"/>
    <col min="6888" max="6888" width="11.42578125" style="1"/>
    <col min="6889" max="6889" width="16.5703125" style="1" bestFit="1" customWidth="1"/>
    <col min="6890" max="6890" width="17.42578125" style="1" bestFit="1" customWidth="1"/>
    <col min="6891" max="6891" width="27.28515625" style="1" customWidth="1"/>
    <col min="6892" max="6892" width="16.28515625" style="1" customWidth="1"/>
    <col min="6893" max="6929" width="11.42578125" style="1"/>
    <col min="6930" max="6932" width="0" style="1" hidden="1" customWidth="1"/>
    <col min="6933" max="7139" width="11.42578125" style="1"/>
    <col min="7140" max="7140" width="2.85546875" style="1" customWidth="1"/>
    <col min="7141" max="7141" width="5.5703125" style="1" bestFit="1" customWidth="1"/>
    <col min="7142" max="7142" width="68" style="1" customWidth="1"/>
    <col min="7143" max="7143" width="6.140625" style="1" customWidth="1"/>
    <col min="7144" max="7144" width="11.42578125" style="1"/>
    <col min="7145" max="7145" width="16.5703125" style="1" bestFit="1" customWidth="1"/>
    <col min="7146" max="7146" width="17.42578125" style="1" bestFit="1" customWidth="1"/>
    <col min="7147" max="7147" width="27.28515625" style="1" customWidth="1"/>
    <col min="7148" max="7148" width="16.28515625" style="1" customWidth="1"/>
    <col min="7149" max="7185" width="11.42578125" style="1"/>
    <col min="7186" max="7188" width="0" style="1" hidden="1" customWidth="1"/>
    <col min="7189" max="7395" width="11.42578125" style="1"/>
    <col min="7396" max="7396" width="2.85546875" style="1" customWidth="1"/>
    <col min="7397" max="7397" width="5.5703125" style="1" bestFit="1" customWidth="1"/>
    <col min="7398" max="7398" width="68" style="1" customWidth="1"/>
    <col min="7399" max="7399" width="6.140625" style="1" customWidth="1"/>
    <col min="7400" max="7400" width="11.42578125" style="1"/>
    <col min="7401" max="7401" width="16.5703125" style="1" bestFit="1" customWidth="1"/>
    <col min="7402" max="7402" width="17.42578125" style="1" bestFit="1" customWidth="1"/>
    <col min="7403" max="7403" width="27.28515625" style="1" customWidth="1"/>
    <col min="7404" max="7404" width="16.28515625" style="1" customWidth="1"/>
    <col min="7405" max="7441" width="11.42578125" style="1"/>
    <col min="7442" max="7444" width="0" style="1" hidden="1" customWidth="1"/>
    <col min="7445" max="7651" width="11.42578125" style="1"/>
    <col min="7652" max="7652" width="2.85546875" style="1" customWidth="1"/>
    <col min="7653" max="7653" width="5.5703125" style="1" bestFit="1" customWidth="1"/>
    <col min="7654" max="7654" width="68" style="1" customWidth="1"/>
    <col min="7655" max="7655" width="6.140625" style="1" customWidth="1"/>
    <col min="7656" max="7656" width="11.42578125" style="1"/>
    <col min="7657" max="7657" width="16.5703125" style="1" bestFit="1" customWidth="1"/>
    <col min="7658" max="7658" width="17.42578125" style="1" bestFit="1" customWidth="1"/>
    <col min="7659" max="7659" width="27.28515625" style="1" customWidth="1"/>
    <col min="7660" max="7660" width="16.28515625" style="1" customWidth="1"/>
    <col min="7661" max="7697" width="11.42578125" style="1"/>
    <col min="7698" max="7700" width="0" style="1" hidden="1" customWidth="1"/>
    <col min="7701" max="7907" width="11.42578125" style="1"/>
    <col min="7908" max="7908" width="2.85546875" style="1" customWidth="1"/>
    <col min="7909" max="7909" width="5.5703125" style="1" bestFit="1" customWidth="1"/>
    <col min="7910" max="7910" width="68" style="1" customWidth="1"/>
    <col min="7911" max="7911" width="6.140625" style="1" customWidth="1"/>
    <col min="7912" max="7912" width="11.42578125" style="1"/>
    <col min="7913" max="7913" width="16.5703125" style="1" bestFit="1" customWidth="1"/>
    <col min="7914" max="7914" width="17.42578125" style="1" bestFit="1" customWidth="1"/>
    <col min="7915" max="7915" width="27.28515625" style="1" customWidth="1"/>
    <col min="7916" max="7916" width="16.28515625" style="1" customWidth="1"/>
    <col min="7917" max="7953" width="11.42578125" style="1"/>
    <col min="7954" max="7956" width="0" style="1" hidden="1" customWidth="1"/>
    <col min="7957" max="8163" width="11.42578125" style="1"/>
    <col min="8164" max="8164" width="2.85546875" style="1" customWidth="1"/>
    <col min="8165" max="8165" width="5.5703125" style="1" bestFit="1" customWidth="1"/>
    <col min="8166" max="8166" width="68" style="1" customWidth="1"/>
    <col min="8167" max="8167" width="6.140625" style="1" customWidth="1"/>
    <col min="8168" max="8168" width="11.42578125" style="1"/>
    <col min="8169" max="8169" width="16.5703125" style="1" bestFit="1" customWidth="1"/>
    <col min="8170" max="8170" width="17.42578125" style="1" bestFit="1" customWidth="1"/>
    <col min="8171" max="8171" width="27.28515625" style="1" customWidth="1"/>
    <col min="8172" max="8172" width="16.28515625" style="1" customWidth="1"/>
    <col min="8173" max="8209" width="11.42578125" style="1"/>
    <col min="8210" max="8212" width="0" style="1" hidden="1" customWidth="1"/>
    <col min="8213" max="8419" width="11.42578125" style="1"/>
    <col min="8420" max="8420" width="2.85546875" style="1" customWidth="1"/>
    <col min="8421" max="8421" width="5.5703125" style="1" bestFit="1" customWidth="1"/>
    <col min="8422" max="8422" width="68" style="1" customWidth="1"/>
    <col min="8423" max="8423" width="6.140625" style="1" customWidth="1"/>
    <col min="8424" max="8424" width="11.42578125" style="1"/>
    <col min="8425" max="8425" width="16.5703125" style="1" bestFit="1" customWidth="1"/>
    <col min="8426" max="8426" width="17.42578125" style="1" bestFit="1" customWidth="1"/>
    <col min="8427" max="8427" width="27.28515625" style="1" customWidth="1"/>
    <col min="8428" max="8428" width="16.28515625" style="1" customWidth="1"/>
    <col min="8429" max="8465" width="11.42578125" style="1"/>
    <col min="8466" max="8468" width="0" style="1" hidden="1" customWidth="1"/>
    <col min="8469" max="8675" width="11.42578125" style="1"/>
    <col min="8676" max="8676" width="2.85546875" style="1" customWidth="1"/>
    <col min="8677" max="8677" width="5.5703125" style="1" bestFit="1" customWidth="1"/>
    <col min="8678" max="8678" width="68" style="1" customWidth="1"/>
    <col min="8679" max="8679" width="6.140625" style="1" customWidth="1"/>
    <col min="8680" max="8680" width="11.42578125" style="1"/>
    <col min="8681" max="8681" width="16.5703125" style="1" bestFit="1" customWidth="1"/>
    <col min="8682" max="8682" width="17.42578125" style="1" bestFit="1" customWidth="1"/>
    <col min="8683" max="8683" width="27.28515625" style="1" customWidth="1"/>
    <col min="8684" max="8684" width="16.28515625" style="1" customWidth="1"/>
    <col min="8685" max="8721" width="11.42578125" style="1"/>
    <col min="8722" max="8724" width="0" style="1" hidden="1" customWidth="1"/>
    <col min="8725" max="8931" width="11.42578125" style="1"/>
    <col min="8932" max="8932" width="2.85546875" style="1" customWidth="1"/>
    <col min="8933" max="8933" width="5.5703125" style="1" bestFit="1" customWidth="1"/>
    <col min="8934" max="8934" width="68" style="1" customWidth="1"/>
    <col min="8935" max="8935" width="6.140625" style="1" customWidth="1"/>
    <col min="8936" max="8936" width="11.42578125" style="1"/>
    <col min="8937" max="8937" width="16.5703125" style="1" bestFit="1" customWidth="1"/>
    <col min="8938" max="8938" width="17.42578125" style="1" bestFit="1" customWidth="1"/>
    <col min="8939" max="8939" width="27.28515625" style="1" customWidth="1"/>
    <col min="8940" max="8940" width="16.28515625" style="1" customWidth="1"/>
    <col min="8941" max="8977" width="11.42578125" style="1"/>
    <col min="8978" max="8980" width="0" style="1" hidden="1" customWidth="1"/>
    <col min="8981" max="9187" width="11.42578125" style="1"/>
    <col min="9188" max="9188" width="2.85546875" style="1" customWidth="1"/>
    <col min="9189" max="9189" width="5.5703125" style="1" bestFit="1" customWidth="1"/>
    <col min="9190" max="9190" width="68" style="1" customWidth="1"/>
    <col min="9191" max="9191" width="6.140625" style="1" customWidth="1"/>
    <col min="9192" max="9192" width="11.42578125" style="1"/>
    <col min="9193" max="9193" width="16.5703125" style="1" bestFit="1" customWidth="1"/>
    <col min="9194" max="9194" width="17.42578125" style="1" bestFit="1" customWidth="1"/>
    <col min="9195" max="9195" width="27.28515625" style="1" customWidth="1"/>
    <col min="9196" max="9196" width="16.28515625" style="1" customWidth="1"/>
    <col min="9197" max="9233" width="11.42578125" style="1"/>
    <col min="9234" max="9236" width="0" style="1" hidden="1" customWidth="1"/>
    <col min="9237" max="9443" width="11.42578125" style="1"/>
    <col min="9444" max="9444" width="2.85546875" style="1" customWidth="1"/>
    <col min="9445" max="9445" width="5.5703125" style="1" bestFit="1" customWidth="1"/>
    <col min="9446" max="9446" width="68" style="1" customWidth="1"/>
    <col min="9447" max="9447" width="6.140625" style="1" customWidth="1"/>
    <col min="9448" max="9448" width="11.42578125" style="1"/>
    <col min="9449" max="9449" width="16.5703125" style="1" bestFit="1" customWidth="1"/>
    <col min="9450" max="9450" width="17.42578125" style="1" bestFit="1" customWidth="1"/>
    <col min="9451" max="9451" width="27.28515625" style="1" customWidth="1"/>
    <col min="9452" max="9452" width="16.28515625" style="1" customWidth="1"/>
    <col min="9453" max="9489" width="11.42578125" style="1"/>
    <col min="9490" max="9492" width="0" style="1" hidden="1" customWidth="1"/>
    <col min="9493" max="9699" width="11.42578125" style="1"/>
    <col min="9700" max="9700" width="2.85546875" style="1" customWidth="1"/>
    <col min="9701" max="9701" width="5.5703125" style="1" bestFit="1" customWidth="1"/>
    <col min="9702" max="9702" width="68" style="1" customWidth="1"/>
    <col min="9703" max="9703" width="6.140625" style="1" customWidth="1"/>
    <col min="9704" max="9704" width="11.42578125" style="1"/>
    <col min="9705" max="9705" width="16.5703125" style="1" bestFit="1" customWidth="1"/>
    <col min="9706" max="9706" width="17.42578125" style="1" bestFit="1" customWidth="1"/>
    <col min="9707" max="9707" width="27.28515625" style="1" customWidth="1"/>
    <col min="9708" max="9708" width="16.28515625" style="1" customWidth="1"/>
    <col min="9709" max="9745" width="11.42578125" style="1"/>
    <col min="9746" max="9748" width="0" style="1" hidden="1" customWidth="1"/>
    <col min="9749" max="9955" width="11.42578125" style="1"/>
    <col min="9956" max="9956" width="2.85546875" style="1" customWidth="1"/>
    <col min="9957" max="9957" width="5.5703125" style="1" bestFit="1" customWidth="1"/>
    <col min="9958" max="9958" width="68" style="1" customWidth="1"/>
    <col min="9959" max="9959" width="6.140625" style="1" customWidth="1"/>
    <col min="9960" max="9960" width="11.42578125" style="1"/>
    <col min="9961" max="9961" width="16.5703125" style="1" bestFit="1" customWidth="1"/>
    <col min="9962" max="9962" width="17.42578125" style="1" bestFit="1" customWidth="1"/>
    <col min="9963" max="9963" width="27.28515625" style="1" customWidth="1"/>
    <col min="9964" max="9964" width="16.28515625" style="1" customWidth="1"/>
    <col min="9965" max="10001" width="11.42578125" style="1"/>
    <col min="10002" max="10004" width="0" style="1" hidden="1" customWidth="1"/>
    <col min="10005" max="10211" width="11.42578125" style="1"/>
    <col min="10212" max="10212" width="2.85546875" style="1" customWidth="1"/>
    <col min="10213" max="10213" width="5.5703125" style="1" bestFit="1" customWidth="1"/>
    <col min="10214" max="10214" width="68" style="1" customWidth="1"/>
    <col min="10215" max="10215" width="6.140625" style="1" customWidth="1"/>
    <col min="10216" max="10216" width="11.42578125" style="1"/>
    <col min="10217" max="10217" width="16.5703125" style="1" bestFit="1" customWidth="1"/>
    <col min="10218" max="10218" width="17.42578125" style="1" bestFit="1" customWidth="1"/>
    <col min="10219" max="10219" width="27.28515625" style="1" customWidth="1"/>
    <col min="10220" max="10220" width="16.28515625" style="1" customWidth="1"/>
    <col min="10221" max="10257" width="11.42578125" style="1"/>
    <col min="10258" max="10260" width="0" style="1" hidden="1" customWidth="1"/>
    <col min="10261" max="10467" width="11.42578125" style="1"/>
    <col min="10468" max="10468" width="2.85546875" style="1" customWidth="1"/>
    <col min="10469" max="10469" width="5.5703125" style="1" bestFit="1" customWidth="1"/>
    <col min="10470" max="10470" width="68" style="1" customWidth="1"/>
    <col min="10471" max="10471" width="6.140625" style="1" customWidth="1"/>
    <col min="10472" max="10472" width="11.42578125" style="1"/>
    <col min="10473" max="10473" width="16.5703125" style="1" bestFit="1" customWidth="1"/>
    <col min="10474" max="10474" width="17.42578125" style="1" bestFit="1" customWidth="1"/>
    <col min="10475" max="10475" width="27.28515625" style="1" customWidth="1"/>
    <col min="10476" max="10476" width="16.28515625" style="1" customWidth="1"/>
    <col min="10477" max="10513" width="11.42578125" style="1"/>
    <col min="10514" max="10516" width="0" style="1" hidden="1" customWidth="1"/>
    <col min="10517" max="10723" width="11.42578125" style="1"/>
    <col min="10724" max="10724" width="2.85546875" style="1" customWidth="1"/>
    <col min="10725" max="10725" width="5.5703125" style="1" bestFit="1" customWidth="1"/>
    <col min="10726" max="10726" width="68" style="1" customWidth="1"/>
    <col min="10727" max="10727" width="6.140625" style="1" customWidth="1"/>
    <col min="10728" max="10728" width="11.42578125" style="1"/>
    <col min="10729" max="10729" width="16.5703125" style="1" bestFit="1" customWidth="1"/>
    <col min="10730" max="10730" width="17.42578125" style="1" bestFit="1" customWidth="1"/>
    <col min="10731" max="10731" width="27.28515625" style="1" customWidth="1"/>
    <col min="10732" max="10732" width="16.28515625" style="1" customWidth="1"/>
    <col min="10733" max="10769" width="11.42578125" style="1"/>
    <col min="10770" max="10772" width="0" style="1" hidden="1" customWidth="1"/>
    <col min="10773" max="10979" width="11.42578125" style="1"/>
    <col min="10980" max="10980" width="2.85546875" style="1" customWidth="1"/>
    <col min="10981" max="10981" width="5.5703125" style="1" bestFit="1" customWidth="1"/>
    <col min="10982" max="10982" width="68" style="1" customWidth="1"/>
    <col min="10983" max="10983" width="6.140625" style="1" customWidth="1"/>
    <col min="10984" max="10984" width="11.42578125" style="1"/>
    <col min="10985" max="10985" width="16.5703125" style="1" bestFit="1" customWidth="1"/>
    <col min="10986" max="10986" width="17.42578125" style="1" bestFit="1" customWidth="1"/>
    <col min="10987" max="10987" width="27.28515625" style="1" customWidth="1"/>
    <col min="10988" max="10988" width="16.28515625" style="1" customWidth="1"/>
    <col min="10989" max="11025" width="11.42578125" style="1"/>
    <col min="11026" max="11028" width="0" style="1" hidden="1" customWidth="1"/>
    <col min="11029" max="11235" width="11.42578125" style="1"/>
    <col min="11236" max="11236" width="2.85546875" style="1" customWidth="1"/>
    <col min="11237" max="11237" width="5.5703125" style="1" bestFit="1" customWidth="1"/>
    <col min="11238" max="11238" width="68" style="1" customWidth="1"/>
    <col min="11239" max="11239" width="6.140625" style="1" customWidth="1"/>
    <col min="11240" max="11240" width="11.42578125" style="1"/>
    <col min="11241" max="11241" width="16.5703125" style="1" bestFit="1" customWidth="1"/>
    <col min="11242" max="11242" width="17.42578125" style="1" bestFit="1" customWidth="1"/>
    <col min="11243" max="11243" width="27.28515625" style="1" customWidth="1"/>
    <col min="11244" max="11244" width="16.28515625" style="1" customWidth="1"/>
    <col min="11245" max="11281" width="11.42578125" style="1"/>
    <col min="11282" max="11284" width="0" style="1" hidden="1" customWidth="1"/>
    <col min="11285" max="11491" width="11.42578125" style="1"/>
    <col min="11492" max="11492" width="2.85546875" style="1" customWidth="1"/>
    <col min="11493" max="11493" width="5.5703125" style="1" bestFit="1" customWidth="1"/>
    <col min="11494" max="11494" width="68" style="1" customWidth="1"/>
    <col min="11495" max="11495" width="6.140625" style="1" customWidth="1"/>
    <col min="11496" max="11496" width="11.42578125" style="1"/>
    <col min="11497" max="11497" width="16.5703125" style="1" bestFit="1" customWidth="1"/>
    <col min="11498" max="11498" width="17.42578125" style="1" bestFit="1" customWidth="1"/>
    <col min="11499" max="11499" width="27.28515625" style="1" customWidth="1"/>
    <col min="11500" max="11500" width="16.28515625" style="1" customWidth="1"/>
    <col min="11501" max="11537" width="11.42578125" style="1"/>
    <col min="11538" max="11540" width="0" style="1" hidden="1" customWidth="1"/>
    <col min="11541" max="11747" width="11.42578125" style="1"/>
    <col min="11748" max="11748" width="2.85546875" style="1" customWidth="1"/>
    <col min="11749" max="11749" width="5.5703125" style="1" bestFit="1" customWidth="1"/>
    <col min="11750" max="11750" width="68" style="1" customWidth="1"/>
    <col min="11751" max="11751" width="6.140625" style="1" customWidth="1"/>
    <col min="11752" max="11752" width="11.42578125" style="1"/>
    <col min="11753" max="11753" width="16.5703125" style="1" bestFit="1" customWidth="1"/>
    <col min="11754" max="11754" width="17.42578125" style="1" bestFit="1" customWidth="1"/>
    <col min="11755" max="11755" width="27.28515625" style="1" customWidth="1"/>
    <col min="11756" max="11756" width="16.28515625" style="1" customWidth="1"/>
    <col min="11757" max="11793" width="11.42578125" style="1"/>
    <col min="11794" max="11796" width="0" style="1" hidden="1" customWidth="1"/>
    <col min="11797" max="12003" width="11.42578125" style="1"/>
    <col min="12004" max="12004" width="2.85546875" style="1" customWidth="1"/>
    <col min="12005" max="12005" width="5.5703125" style="1" bestFit="1" customWidth="1"/>
    <col min="12006" max="12006" width="68" style="1" customWidth="1"/>
    <col min="12007" max="12007" width="6.140625" style="1" customWidth="1"/>
    <col min="12008" max="12008" width="11.42578125" style="1"/>
    <col min="12009" max="12009" width="16.5703125" style="1" bestFit="1" customWidth="1"/>
    <col min="12010" max="12010" width="17.42578125" style="1" bestFit="1" customWidth="1"/>
    <col min="12011" max="12011" width="27.28515625" style="1" customWidth="1"/>
    <col min="12012" max="12012" width="16.28515625" style="1" customWidth="1"/>
    <col min="12013" max="12049" width="11.42578125" style="1"/>
    <col min="12050" max="12052" width="0" style="1" hidden="1" customWidth="1"/>
    <col min="12053" max="12259" width="11.42578125" style="1"/>
    <col min="12260" max="12260" width="2.85546875" style="1" customWidth="1"/>
    <col min="12261" max="12261" width="5.5703125" style="1" bestFit="1" customWidth="1"/>
    <col min="12262" max="12262" width="68" style="1" customWidth="1"/>
    <col min="12263" max="12263" width="6.140625" style="1" customWidth="1"/>
    <col min="12264" max="12264" width="11.42578125" style="1"/>
    <col min="12265" max="12265" width="16.5703125" style="1" bestFit="1" customWidth="1"/>
    <col min="12266" max="12266" width="17.42578125" style="1" bestFit="1" customWidth="1"/>
    <col min="12267" max="12267" width="27.28515625" style="1" customWidth="1"/>
    <col min="12268" max="12268" width="16.28515625" style="1" customWidth="1"/>
    <col min="12269" max="12305" width="11.42578125" style="1"/>
    <col min="12306" max="12308" width="0" style="1" hidden="1" customWidth="1"/>
    <col min="12309" max="12515" width="11.42578125" style="1"/>
    <col min="12516" max="12516" width="2.85546875" style="1" customWidth="1"/>
    <col min="12517" max="12517" width="5.5703125" style="1" bestFit="1" customWidth="1"/>
    <col min="12518" max="12518" width="68" style="1" customWidth="1"/>
    <col min="12519" max="12519" width="6.140625" style="1" customWidth="1"/>
    <col min="12520" max="12520" width="11.42578125" style="1"/>
    <col min="12521" max="12521" width="16.5703125" style="1" bestFit="1" customWidth="1"/>
    <col min="12522" max="12522" width="17.42578125" style="1" bestFit="1" customWidth="1"/>
    <col min="12523" max="12523" width="27.28515625" style="1" customWidth="1"/>
    <col min="12524" max="12524" width="16.28515625" style="1" customWidth="1"/>
    <col min="12525" max="12561" width="11.42578125" style="1"/>
    <col min="12562" max="12564" width="0" style="1" hidden="1" customWidth="1"/>
    <col min="12565" max="12771" width="11.42578125" style="1"/>
    <col min="12772" max="12772" width="2.85546875" style="1" customWidth="1"/>
    <col min="12773" max="12773" width="5.5703125" style="1" bestFit="1" customWidth="1"/>
    <col min="12774" max="12774" width="68" style="1" customWidth="1"/>
    <col min="12775" max="12775" width="6.140625" style="1" customWidth="1"/>
    <col min="12776" max="12776" width="11.42578125" style="1"/>
    <col min="12777" max="12777" width="16.5703125" style="1" bestFit="1" customWidth="1"/>
    <col min="12778" max="12778" width="17.42578125" style="1" bestFit="1" customWidth="1"/>
    <col min="12779" max="12779" width="27.28515625" style="1" customWidth="1"/>
    <col min="12780" max="12780" width="16.28515625" style="1" customWidth="1"/>
    <col min="12781" max="12817" width="11.42578125" style="1"/>
    <col min="12818" max="12820" width="0" style="1" hidden="1" customWidth="1"/>
    <col min="12821" max="13027" width="11.42578125" style="1"/>
    <col min="13028" max="13028" width="2.85546875" style="1" customWidth="1"/>
    <col min="13029" max="13029" width="5.5703125" style="1" bestFit="1" customWidth="1"/>
    <col min="13030" max="13030" width="68" style="1" customWidth="1"/>
    <col min="13031" max="13031" width="6.140625" style="1" customWidth="1"/>
    <col min="13032" max="13032" width="11.42578125" style="1"/>
    <col min="13033" max="13033" width="16.5703125" style="1" bestFit="1" customWidth="1"/>
    <col min="13034" max="13034" width="17.42578125" style="1" bestFit="1" customWidth="1"/>
    <col min="13035" max="13035" width="27.28515625" style="1" customWidth="1"/>
    <col min="13036" max="13036" width="16.28515625" style="1" customWidth="1"/>
    <col min="13037" max="13073" width="11.42578125" style="1"/>
    <col min="13074" max="13076" width="0" style="1" hidden="1" customWidth="1"/>
    <col min="13077" max="13283" width="11.42578125" style="1"/>
    <col min="13284" max="13284" width="2.85546875" style="1" customWidth="1"/>
    <col min="13285" max="13285" width="5.5703125" style="1" bestFit="1" customWidth="1"/>
    <col min="13286" max="13286" width="68" style="1" customWidth="1"/>
    <col min="13287" max="13287" width="6.140625" style="1" customWidth="1"/>
    <col min="13288" max="13288" width="11.42578125" style="1"/>
    <col min="13289" max="13289" width="16.5703125" style="1" bestFit="1" customWidth="1"/>
    <col min="13290" max="13290" width="17.42578125" style="1" bestFit="1" customWidth="1"/>
    <col min="13291" max="13291" width="27.28515625" style="1" customWidth="1"/>
    <col min="13292" max="13292" width="16.28515625" style="1" customWidth="1"/>
    <col min="13293" max="13329" width="11.42578125" style="1"/>
    <col min="13330" max="13332" width="0" style="1" hidden="1" customWidth="1"/>
    <col min="13333" max="13539" width="11.42578125" style="1"/>
    <col min="13540" max="13540" width="2.85546875" style="1" customWidth="1"/>
    <col min="13541" max="13541" width="5.5703125" style="1" bestFit="1" customWidth="1"/>
    <col min="13542" max="13542" width="68" style="1" customWidth="1"/>
    <col min="13543" max="13543" width="6.140625" style="1" customWidth="1"/>
    <col min="13544" max="13544" width="11.42578125" style="1"/>
    <col min="13545" max="13545" width="16.5703125" style="1" bestFit="1" customWidth="1"/>
    <col min="13546" max="13546" width="17.42578125" style="1" bestFit="1" customWidth="1"/>
    <col min="13547" max="13547" width="27.28515625" style="1" customWidth="1"/>
    <col min="13548" max="13548" width="16.28515625" style="1" customWidth="1"/>
    <col min="13549" max="13585" width="11.42578125" style="1"/>
    <col min="13586" max="13588" width="0" style="1" hidden="1" customWidth="1"/>
    <col min="13589" max="13795" width="11.42578125" style="1"/>
    <col min="13796" max="13796" width="2.85546875" style="1" customWidth="1"/>
    <col min="13797" max="13797" width="5.5703125" style="1" bestFit="1" customWidth="1"/>
    <col min="13798" max="13798" width="68" style="1" customWidth="1"/>
    <col min="13799" max="13799" width="6.140625" style="1" customWidth="1"/>
    <col min="13800" max="13800" width="11.42578125" style="1"/>
    <col min="13801" max="13801" width="16.5703125" style="1" bestFit="1" customWidth="1"/>
    <col min="13802" max="13802" width="17.42578125" style="1" bestFit="1" customWidth="1"/>
    <col min="13803" max="13803" width="27.28515625" style="1" customWidth="1"/>
    <col min="13804" max="13804" width="16.28515625" style="1" customWidth="1"/>
    <col min="13805" max="13841" width="11.42578125" style="1"/>
    <col min="13842" max="13844" width="0" style="1" hidden="1" customWidth="1"/>
    <col min="13845" max="14051" width="11.42578125" style="1"/>
    <col min="14052" max="14052" width="2.85546875" style="1" customWidth="1"/>
    <col min="14053" max="14053" width="5.5703125" style="1" bestFit="1" customWidth="1"/>
    <col min="14054" max="14054" width="68" style="1" customWidth="1"/>
    <col min="14055" max="14055" width="6.140625" style="1" customWidth="1"/>
    <col min="14056" max="14056" width="11.42578125" style="1"/>
    <col min="14057" max="14057" width="16.5703125" style="1" bestFit="1" customWidth="1"/>
    <col min="14058" max="14058" width="17.42578125" style="1" bestFit="1" customWidth="1"/>
    <col min="14059" max="14059" width="27.28515625" style="1" customWidth="1"/>
    <col min="14060" max="14060" width="16.28515625" style="1" customWidth="1"/>
    <col min="14061" max="14097" width="11.42578125" style="1"/>
    <col min="14098" max="14100" width="0" style="1" hidden="1" customWidth="1"/>
    <col min="14101" max="14307" width="11.42578125" style="1"/>
    <col min="14308" max="14308" width="2.85546875" style="1" customWidth="1"/>
    <col min="14309" max="14309" width="5.5703125" style="1" bestFit="1" customWidth="1"/>
    <col min="14310" max="14310" width="68" style="1" customWidth="1"/>
    <col min="14311" max="14311" width="6.140625" style="1" customWidth="1"/>
    <col min="14312" max="14312" width="11.42578125" style="1"/>
    <col min="14313" max="14313" width="16.5703125" style="1" bestFit="1" customWidth="1"/>
    <col min="14314" max="14314" width="17.42578125" style="1" bestFit="1" customWidth="1"/>
    <col min="14315" max="14315" width="27.28515625" style="1" customWidth="1"/>
    <col min="14316" max="14316" width="16.28515625" style="1" customWidth="1"/>
    <col min="14317" max="14353" width="11.42578125" style="1"/>
    <col min="14354" max="14356" width="0" style="1" hidden="1" customWidth="1"/>
    <col min="14357" max="14563" width="11.42578125" style="1"/>
    <col min="14564" max="14564" width="2.85546875" style="1" customWidth="1"/>
    <col min="14565" max="14565" width="5.5703125" style="1" bestFit="1" customWidth="1"/>
    <col min="14566" max="14566" width="68" style="1" customWidth="1"/>
    <col min="14567" max="14567" width="6.140625" style="1" customWidth="1"/>
    <col min="14568" max="14568" width="11.42578125" style="1"/>
    <col min="14569" max="14569" width="16.5703125" style="1" bestFit="1" customWidth="1"/>
    <col min="14570" max="14570" width="17.42578125" style="1" bestFit="1" customWidth="1"/>
    <col min="14571" max="14571" width="27.28515625" style="1" customWidth="1"/>
    <col min="14572" max="14572" width="16.28515625" style="1" customWidth="1"/>
    <col min="14573" max="14609" width="11.42578125" style="1"/>
    <col min="14610" max="14612" width="0" style="1" hidden="1" customWidth="1"/>
    <col min="14613" max="14819" width="11.42578125" style="1"/>
    <col min="14820" max="14820" width="2.85546875" style="1" customWidth="1"/>
    <col min="14821" max="14821" width="5.5703125" style="1" bestFit="1" customWidth="1"/>
    <col min="14822" max="14822" width="68" style="1" customWidth="1"/>
    <col min="14823" max="14823" width="6.140625" style="1" customWidth="1"/>
    <col min="14824" max="14824" width="11.42578125" style="1"/>
    <col min="14825" max="14825" width="16.5703125" style="1" bestFit="1" customWidth="1"/>
    <col min="14826" max="14826" width="17.42578125" style="1" bestFit="1" customWidth="1"/>
    <col min="14827" max="14827" width="27.28515625" style="1" customWidth="1"/>
    <col min="14828" max="14828" width="16.28515625" style="1" customWidth="1"/>
    <col min="14829" max="14865" width="11.42578125" style="1"/>
    <col min="14866" max="14868" width="0" style="1" hidden="1" customWidth="1"/>
    <col min="14869" max="15075" width="11.42578125" style="1"/>
    <col min="15076" max="15076" width="2.85546875" style="1" customWidth="1"/>
    <col min="15077" max="15077" width="5.5703125" style="1" bestFit="1" customWidth="1"/>
    <col min="15078" max="15078" width="68" style="1" customWidth="1"/>
    <col min="15079" max="15079" width="6.140625" style="1" customWidth="1"/>
    <col min="15080" max="15080" width="11.42578125" style="1"/>
    <col min="15081" max="15081" width="16.5703125" style="1" bestFit="1" customWidth="1"/>
    <col min="15082" max="15082" width="17.42578125" style="1" bestFit="1" customWidth="1"/>
    <col min="15083" max="15083" width="27.28515625" style="1" customWidth="1"/>
    <col min="15084" max="15084" width="16.28515625" style="1" customWidth="1"/>
    <col min="15085" max="15121" width="11.42578125" style="1"/>
    <col min="15122" max="15124" width="0" style="1" hidden="1" customWidth="1"/>
    <col min="15125" max="15331" width="11.42578125" style="1"/>
    <col min="15332" max="15332" width="2.85546875" style="1" customWidth="1"/>
    <col min="15333" max="15333" width="5.5703125" style="1" bestFit="1" customWidth="1"/>
    <col min="15334" max="15334" width="68" style="1" customWidth="1"/>
    <col min="15335" max="15335" width="6.140625" style="1" customWidth="1"/>
    <col min="15336" max="15336" width="11.42578125" style="1"/>
    <col min="15337" max="15337" width="16.5703125" style="1" bestFit="1" customWidth="1"/>
    <col min="15338" max="15338" width="17.42578125" style="1" bestFit="1" customWidth="1"/>
    <col min="15339" max="15339" width="27.28515625" style="1" customWidth="1"/>
    <col min="15340" max="15340" width="16.28515625" style="1" customWidth="1"/>
    <col min="15341" max="15377" width="11.42578125" style="1"/>
    <col min="15378" max="15380" width="0" style="1" hidden="1" customWidth="1"/>
    <col min="15381" max="15587" width="11.42578125" style="1"/>
    <col min="15588" max="15588" width="2.85546875" style="1" customWidth="1"/>
    <col min="15589" max="15589" width="5.5703125" style="1" bestFit="1" customWidth="1"/>
    <col min="15590" max="15590" width="68" style="1" customWidth="1"/>
    <col min="15591" max="15591" width="6.140625" style="1" customWidth="1"/>
    <col min="15592" max="15592" width="11.42578125" style="1"/>
    <col min="15593" max="15593" width="16.5703125" style="1" bestFit="1" customWidth="1"/>
    <col min="15594" max="15594" width="17.42578125" style="1" bestFit="1" customWidth="1"/>
    <col min="15595" max="15595" width="27.28515625" style="1" customWidth="1"/>
    <col min="15596" max="15596" width="16.28515625" style="1" customWidth="1"/>
    <col min="15597" max="15633" width="11.42578125" style="1"/>
    <col min="15634" max="15636" width="0" style="1" hidden="1" customWidth="1"/>
    <col min="15637" max="15843" width="11.42578125" style="1"/>
    <col min="15844" max="15844" width="2.85546875" style="1" customWidth="1"/>
    <col min="15845" max="15845" width="5.5703125" style="1" bestFit="1" customWidth="1"/>
    <col min="15846" max="15846" width="68" style="1" customWidth="1"/>
    <col min="15847" max="15847" width="6.140625" style="1" customWidth="1"/>
    <col min="15848" max="15848" width="11.42578125" style="1"/>
    <col min="15849" max="15849" width="16.5703125" style="1" bestFit="1" customWidth="1"/>
    <col min="15850" max="15850" width="17.42578125" style="1" bestFit="1" customWidth="1"/>
    <col min="15851" max="15851" width="27.28515625" style="1" customWidth="1"/>
    <col min="15852" max="15852" width="16.28515625" style="1" customWidth="1"/>
    <col min="15853" max="15889" width="11.42578125" style="1"/>
    <col min="15890" max="15892" width="0" style="1" hidden="1" customWidth="1"/>
    <col min="15893" max="16099" width="11.42578125" style="1"/>
    <col min="16100" max="16100" width="2.85546875" style="1" customWidth="1"/>
    <col min="16101" max="16101" width="5.5703125" style="1" bestFit="1" customWidth="1"/>
    <col min="16102" max="16102" width="68" style="1" customWidth="1"/>
    <col min="16103" max="16103" width="6.140625" style="1" customWidth="1"/>
    <col min="16104" max="16104" width="11.42578125" style="1"/>
    <col min="16105" max="16105" width="16.5703125" style="1" bestFit="1" customWidth="1"/>
    <col min="16106" max="16106" width="17.42578125" style="1" bestFit="1" customWidth="1"/>
    <col min="16107" max="16107" width="27.28515625" style="1" customWidth="1"/>
    <col min="16108" max="16108" width="16.28515625" style="1" customWidth="1"/>
    <col min="16109" max="16145" width="11.42578125" style="1"/>
    <col min="16146" max="16148" width="0" style="1" hidden="1" customWidth="1"/>
    <col min="16149" max="16384" width="11.42578125" style="1"/>
  </cols>
  <sheetData>
    <row r="1" spans="1:34" x14ac:dyDescent="0.25">
      <c r="J1" s="6">
        <f>SUM(J4:J195)</f>
        <v>23619485</v>
      </c>
      <c r="L1" s="6">
        <f>SUM(L4:L195)</f>
        <v>109400191</v>
      </c>
      <c r="N1" s="6">
        <f>SUM(N4:N195)</f>
        <v>112781695</v>
      </c>
      <c r="P1" s="6">
        <f>SUM(P4:P195)</f>
        <v>100359462</v>
      </c>
      <c r="R1" s="6">
        <f>SUM(R4:R195)</f>
        <v>967026874</v>
      </c>
      <c r="T1" s="6">
        <f>SUM(T4:T195)</f>
        <v>881169352</v>
      </c>
      <c r="V1" s="6">
        <f>SUM(V4:V195)</f>
        <v>372391828</v>
      </c>
      <c r="X1" s="6">
        <f>SUM(X4:X195)</f>
        <v>187356567</v>
      </c>
      <c r="Z1" s="6">
        <f>SUM(Z4:Z195)</f>
        <v>548553451</v>
      </c>
      <c r="AB1" s="6">
        <f>SUM(AB4:AB195)</f>
        <v>105137197</v>
      </c>
      <c r="AD1" s="6">
        <f>SUM(AD4:AD195)</f>
        <v>163506902</v>
      </c>
      <c r="AF1" s="6">
        <f>SUM(AF4:AF195)</f>
        <v>181459679</v>
      </c>
      <c r="AH1" s="6">
        <f>SUM(AH4:AH195)</f>
        <v>25002174</v>
      </c>
    </row>
    <row r="2" spans="1:34" s="15" customFormat="1" ht="38.25" customHeight="1" x14ac:dyDescent="0.25">
      <c r="A2" s="8" t="s">
        <v>0</v>
      </c>
      <c r="B2" s="9" t="s">
        <v>1</v>
      </c>
      <c r="C2" s="10" t="s">
        <v>2</v>
      </c>
      <c r="D2" s="10" t="s">
        <v>3</v>
      </c>
      <c r="E2" s="11" t="s">
        <v>4</v>
      </c>
      <c r="F2" s="12" t="s">
        <v>5</v>
      </c>
      <c r="G2" s="13" t="s">
        <v>6</v>
      </c>
      <c r="H2" s="13" t="s">
        <v>7</v>
      </c>
      <c r="I2" s="14">
        <v>43070</v>
      </c>
      <c r="J2" s="14"/>
      <c r="K2" s="14">
        <v>43101</v>
      </c>
      <c r="L2" s="14"/>
      <c r="M2" s="14">
        <v>43132</v>
      </c>
      <c r="N2" s="14"/>
      <c r="O2" s="14">
        <v>43160</v>
      </c>
      <c r="P2" s="14"/>
      <c r="Q2" s="14">
        <v>43191</v>
      </c>
      <c r="R2" s="14"/>
      <c r="S2" s="14">
        <v>43221</v>
      </c>
      <c r="T2" s="14"/>
      <c r="U2" s="14">
        <v>43252</v>
      </c>
      <c r="V2" s="14"/>
      <c r="W2" s="14">
        <v>43282</v>
      </c>
      <c r="X2" s="14"/>
      <c r="Y2" s="14">
        <v>43313</v>
      </c>
      <c r="Z2" s="14"/>
      <c r="AA2" s="14">
        <v>43344</v>
      </c>
      <c r="AB2" s="14"/>
      <c r="AC2" s="14">
        <v>43374</v>
      </c>
      <c r="AD2" s="14"/>
      <c r="AE2" s="14">
        <v>43405</v>
      </c>
      <c r="AF2" s="14"/>
      <c r="AG2" s="14">
        <v>43435</v>
      </c>
      <c r="AH2" s="14"/>
    </row>
    <row r="3" spans="1:34" s="22" customFormat="1" ht="15.75" thickBot="1" x14ac:dyDescent="0.3">
      <c r="A3" s="16"/>
      <c r="B3" s="17"/>
      <c r="C3" s="16"/>
      <c r="D3" s="16"/>
      <c r="E3" s="18"/>
      <c r="F3" s="19"/>
      <c r="G3" s="13"/>
      <c r="H3" s="13"/>
      <c r="I3" s="20" t="s">
        <v>8</v>
      </c>
      <c r="J3" s="21" t="s">
        <v>9</v>
      </c>
      <c r="K3" s="20" t="s">
        <v>8</v>
      </c>
      <c r="L3" s="21" t="s">
        <v>9</v>
      </c>
      <c r="M3" s="20" t="s">
        <v>8</v>
      </c>
      <c r="N3" s="21" t="s">
        <v>9</v>
      </c>
      <c r="O3" s="20" t="s">
        <v>8</v>
      </c>
      <c r="P3" s="21" t="s">
        <v>9</v>
      </c>
      <c r="Q3" s="20" t="s">
        <v>8</v>
      </c>
      <c r="R3" s="21" t="s">
        <v>9</v>
      </c>
      <c r="S3" s="20" t="s">
        <v>8</v>
      </c>
      <c r="T3" s="21" t="s">
        <v>9</v>
      </c>
      <c r="U3" s="20" t="s">
        <v>8</v>
      </c>
      <c r="V3" s="21" t="s">
        <v>9</v>
      </c>
      <c r="W3" s="20" t="s">
        <v>8</v>
      </c>
      <c r="X3" s="21" t="s">
        <v>9</v>
      </c>
      <c r="Y3" s="20" t="s">
        <v>8</v>
      </c>
      <c r="Z3" s="21" t="s">
        <v>9</v>
      </c>
      <c r="AA3" s="20" t="s">
        <v>8</v>
      </c>
      <c r="AB3" s="21" t="s">
        <v>9</v>
      </c>
      <c r="AC3" s="20" t="s">
        <v>8</v>
      </c>
      <c r="AD3" s="21" t="s">
        <v>9</v>
      </c>
      <c r="AE3" s="20" t="s">
        <v>8</v>
      </c>
      <c r="AF3" s="21" t="s">
        <v>9</v>
      </c>
      <c r="AG3" s="20" t="s">
        <v>8</v>
      </c>
      <c r="AH3" s="21" t="s">
        <v>9</v>
      </c>
    </row>
    <row r="4" spans="1:34" s="15" customFormat="1" x14ac:dyDescent="0.25">
      <c r="A4" s="23">
        <v>1</v>
      </c>
      <c r="B4" s="24" t="s">
        <v>10</v>
      </c>
      <c r="C4" s="25"/>
      <c r="D4" s="25"/>
      <c r="E4" s="26"/>
      <c r="F4" s="27"/>
      <c r="G4" s="28"/>
      <c r="H4" s="28"/>
      <c r="I4" s="29"/>
      <c r="J4" s="29"/>
      <c r="K4" s="30"/>
      <c r="L4" s="30"/>
      <c r="M4" s="30"/>
      <c r="N4" s="30"/>
      <c r="O4" s="30"/>
      <c r="P4" s="30"/>
      <c r="Q4" s="21"/>
      <c r="R4" s="30"/>
      <c r="S4" s="21"/>
      <c r="T4" s="30"/>
      <c r="U4" s="30"/>
      <c r="V4" s="30"/>
      <c r="W4" s="30"/>
      <c r="X4" s="30"/>
      <c r="Y4" s="30"/>
      <c r="Z4" s="30"/>
      <c r="AA4" s="30"/>
      <c r="AB4" s="30"/>
      <c r="AC4" s="21"/>
      <c r="AD4" s="30"/>
      <c r="AE4" s="30"/>
      <c r="AF4" s="30"/>
      <c r="AG4" s="30"/>
      <c r="AH4" s="30"/>
    </row>
    <row r="5" spans="1:34" s="15" customFormat="1" ht="25.5" x14ac:dyDescent="0.25">
      <c r="A5" s="31" t="s">
        <v>11</v>
      </c>
      <c r="B5" s="32" t="s">
        <v>12</v>
      </c>
      <c r="C5" s="33" t="s">
        <v>2</v>
      </c>
      <c r="D5" s="34">
        <v>3</v>
      </c>
      <c r="E5" s="35">
        <f>ROUND('[1]APU''S'!G46,0)</f>
        <v>202732108</v>
      </c>
      <c r="F5" s="36">
        <f>+E5*D5</f>
        <v>608196324</v>
      </c>
      <c r="G5" s="37">
        <f>F5/$F$197</f>
        <v>0.16099369521981871</v>
      </c>
      <c r="H5" s="38">
        <f>F5-(J5+L5+N5+P5+R5+T5+V5+X5+Z5+AB5+AD5+AF5+AH5)</f>
        <v>0</v>
      </c>
      <c r="I5" s="39"/>
      <c r="J5" s="40">
        <f>I5*$E5</f>
        <v>0</v>
      </c>
      <c r="K5" s="30"/>
      <c r="L5" s="40">
        <f>K5*$E5</f>
        <v>0</v>
      </c>
      <c r="M5" s="30"/>
      <c r="N5" s="40">
        <f>M5*$E5</f>
        <v>0</v>
      </c>
      <c r="O5" s="30"/>
      <c r="P5" s="40">
        <f>O5*$E5</f>
        <v>0</v>
      </c>
      <c r="Q5" s="21">
        <v>3</v>
      </c>
      <c r="R5" s="40">
        <f>Q5*$E5</f>
        <v>608196324</v>
      </c>
      <c r="S5" s="21"/>
      <c r="T5" s="40">
        <f>S5*$E5</f>
        <v>0</v>
      </c>
      <c r="U5" s="30"/>
      <c r="V5" s="40">
        <f>U5*$E5</f>
        <v>0</v>
      </c>
      <c r="W5" s="30"/>
      <c r="X5" s="40">
        <f>W5*$E5</f>
        <v>0</v>
      </c>
      <c r="Y5" s="30"/>
      <c r="Z5" s="40">
        <f>Y5*$E5</f>
        <v>0</v>
      </c>
      <c r="AA5" s="30"/>
      <c r="AB5" s="40">
        <f>AA5*$E5</f>
        <v>0</v>
      </c>
      <c r="AC5" s="21"/>
      <c r="AD5" s="40">
        <f>AC5*$E5</f>
        <v>0</v>
      </c>
      <c r="AE5" s="30"/>
      <c r="AF5" s="40">
        <f>AE5*$E5</f>
        <v>0</v>
      </c>
      <c r="AG5" s="30"/>
      <c r="AH5" s="40">
        <f>AG5*$E5</f>
        <v>0</v>
      </c>
    </row>
    <row r="6" spans="1:34" s="15" customFormat="1" hidden="1" x14ac:dyDescent="0.25">
      <c r="A6" s="31" t="s">
        <v>13</v>
      </c>
      <c r="B6" s="41" t="s">
        <v>14</v>
      </c>
      <c r="C6" s="33" t="s">
        <v>2</v>
      </c>
      <c r="D6" s="42">
        <v>0</v>
      </c>
      <c r="E6" s="35">
        <f>ROUND('[1]APU''S'!G96,0)</f>
        <v>241172105</v>
      </c>
      <c r="F6" s="36">
        <f>+E6*D6</f>
        <v>0</v>
      </c>
      <c r="G6" s="37">
        <f t="shared" ref="G6:G7" si="0">F6/$F$197</f>
        <v>0</v>
      </c>
      <c r="H6" s="37"/>
      <c r="I6" s="39"/>
      <c r="J6" s="40">
        <f t="shared" ref="J6:AH6" si="1">I6*E6</f>
        <v>0</v>
      </c>
      <c r="K6" s="30"/>
      <c r="L6" s="40">
        <f t="shared" si="1"/>
        <v>0</v>
      </c>
      <c r="M6" s="30"/>
      <c r="N6" s="40">
        <f t="shared" si="1"/>
        <v>0</v>
      </c>
      <c r="O6" s="30"/>
      <c r="P6" s="40">
        <f t="shared" si="1"/>
        <v>0</v>
      </c>
      <c r="Q6" s="21"/>
      <c r="R6" s="40">
        <f t="shared" si="1"/>
        <v>0</v>
      </c>
      <c r="S6" s="21"/>
      <c r="T6" s="40">
        <f t="shared" si="1"/>
        <v>0</v>
      </c>
      <c r="U6" s="30"/>
      <c r="V6" s="40">
        <f t="shared" si="1"/>
        <v>0</v>
      </c>
      <c r="W6" s="30"/>
      <c r="X6" s="40">
        <f t="shared" si="1"/>
        <v>0</v>
      </c>
      <c r="Y6" s="30"/>
      <c r="Z6" s="40">
        <f t="shared" si="1"/>
        <v>0</v>
      </c>
      <c r="AA6" s="30"/>
      <c r="AB6" s="40">
        <f t="shared" si="1"/>
        <v>0</v>
      </c>
      <c r="AC6" s="21"/>
      <c r="AD6" s="40">
        <f t="shared" si="1"/>
        <v>0</v>
      </c>
      <c r="AE6" s="30"/>
      <c r="AF6" s="40">
        <f t="shared" si="1"/>
        <v>0</v>
      </c>
      <c r="AG6" s="30"/>
      <c r="AH6" s="40">
        <f t="shared" si="1"/>
        <v>0</v>
      </c>
    </row>
    <row r="7" spans="1:34" s="15" customFormat="1" x14ac:dyDescent="0.25">
      <c r="A7" s="31" t="s">
        <v>15</v>
      </c>
      <c r="B7" s="41" t="s">
        <v>16</v>
      </c>
      <c r="C7" s="33" t="s">
        <v>17</v>
      </c>
      <c r="D7" s="34">
        <f>(50+20)*2+(50+18)</f>
        <v>208</v>
      </c>
      <c r="E7" s="35">
        <f>ROUND('[1]APU''S'!G146,0)</f>
        <v>314401</v>
      </c>
      <c r="F7" s="36">
        <f>+E7*D7</f>
        <v>65395408</v>
      </c>
      <c r="G7" s="37">
        <f t="shared" si="0"/>
        <v>1.7310608382315205E-2</v>
      </c>
      <c r="H7" s="38">
        <f>F7-(J7+L7+N7+P7+R7+T7+V7+X7+Z7+AB7+AD7+AF7+AH7)</f>
        <v>0</v>
      </c>
      <c r="I7" s="39"/>
      <c r="J7" s="40">
        <f>I7*$E7</f>
        <v>0</v>
      </c>
      <c r="K7" s="30"/>
      <c r="L7" s="40">
        <f>K7*$E7</f>
        <v>0</v>
      </c>
      <c r="M7" s="30"/>
      <c r="N7" s="40">
        <f>M7*$E7</f>
        <v>0</v>
      </c>
      <c r="O7" s="30"/>
      <c r="P7" s="40">
        <f>O7*$E7</f>
        <v>0</v>
      </c>
      <c r="Q7" s="21"/>
      <c r="R7" s="40">
        <f>Q7*$E7</f>
        <v>0</v>
      </c>
      <c r="S7" s="21">
        <v>208</v>
      </c>
      <c r="T7" s="40">
        <f>S7*$E7</f>
        <v>65395408</v>
      </c>
      <c r="U7" s="30"/>
      <c r="V7" s="40">
        <f>U7*$E7</f>
        <v>0</v>
      </c>
      <c r="W7" s="30"/>
      <c r="X7" s="40">
        <f>W7*$E7</f>
        <v>0</v>
      </c>
      <c r="Y7" s="30"/>
      <c r="Z7" s="40">
        <f>Y7*$E7</f>
        <v>0</v>
      </c>
      <c r="AA7" s="30"/>
      <c r="AB7" s="40">
        <f>AA7*$E7</f>
        <v>0</v>
      </c>
      <c r="AC7" s="21"/>
      <c r="AD7" s="40">
        <f>AC7*$E7</f>
        <v>0</v>
      </c>
      <c r="AE7" s="30"/>
      <c r="AF7" s="40">
        <f>AE7*$E7</f>
        <v>0</v>
      </c>
      <c r="AG7" s="30"/>
      <c r="AH7" s="40">
        <f>AG7*$E7</f>
        <v>0</v>
      </c>
    </row>
    <row r="8" spans="1:34" s="15" customFormat="1" ht="15.75" thickBot="1" x14ac:dyDescent="0.3">
      <c r="A8" s="43"/>
      <c r="B8" s="44" t="s">
        <v>18</v>
      </c>
      <c r="C8" s="45"/>
      <c r="D8" s="46"/>
      <c r="E8" s="47"/>
      <c r="F8" s="48">
        <f>SUM(F5:F7)</f>
        <v>673591732</v>
      </c>
      <c r="G8" s="49"/>
      <c r="H8" s="49"/>
      <c r="I8" s="50"/>
      <c r="J8" s="50"/>
      <c r="K8" s="30"/>
      <c r="L8" s="30"/>
      <c r="M8" s="30"/>
      <c r="N8" s="30"/>
      <c r="O8" s="30"/>
      <c r="P8" s="30"/>
      <c r="Q8" s="21"/>
      <c r="R8" s="30"/>
      <c r="S8" s="21"/>
      <c r="T8" s="30"/>
      <c r="U8" s="30"/>
      <c r="V8" s="30"/>
      <c r="W8" s="30"/>
      <c r="X8" s="30"/>
      <c r="Y8" s="30"/>
      <c r="Z8" s="30"/>
      <c r="AA8" s="30"/>
      <c r="AB8" s="30"/>
      <c r="AC8" s="21"/>
      <c r="AD8" s="30"/>
      <c r="AE8" s="30"/>
      <c r="AF8" s="30"/>
      <c r="AG8" s="30"/>
      <c r="AH8" s="30"/>
    </row>
    <row r="9" spans="1:34" s="15" customFormat="1" ht="15.75" thickBot="1" x14ac:dyDescent="0.3">
      <c r="A9" s="51"/>
      <c r="B9" s="52"/>
      <c r="C9" s="51"/>
      <c r="D9" s="51"/>
      <c r="E9" s="53"/>
      <c r="F9" s="53"/>
      <c r="G9" s="54"/>
      <c r="H9" s="54"/>
      <c r="I9" s="55"/>
      <c r="J9" s="55"/>
      <c r="K9" s="30"/>
      <c r="L9" s="30"/>
      <c r="M9" s="30"/>
      <c r="N9" s="30"/>
      <c r="O9" s="30"/>
      <c r="P9" s="30"/>
      <c r="Q9" s="21"/>
      <c r="R9" s="30"/>
      <c r="S9" s="21"/>
      <c r="T9" s="30"/>
      <c r="U9" s="30"/>
      <c r="V9" s="30"/>
      <c r="W9" s="30"/>
      <c r="X9" s="30"/>
      <c r="Y9" s="30"/>
      <c r="Z9" s="30"/>
      <c r="AA9" s="30"/>
      <c r="AB9" s="30"/>
      <c r="AC9" s="21"/>
      <c r="AD9" s="30"/>
      <c r="AE9" s="30"/>
      <c r="AF9" s="30"/>
      <c r="AG9" s="30"/>
      <c r="AH9" s="30"/>
    </row>
    <row r="10" spans="1:34" s="15" customFormat="1" x14ac:dyDescent="0.25">
      <c r="A10" s="23">
        <v>2</v>
      </c>
      <c r="B10" s="24" t="s">
        <v>19</v>
      </c>
      <c r="C10" s="25"/>
      <c r="D10" s="25"/>
      <c r="E10" s="26"/>
      <c r="F10" s="56"/>
      <c r="G10" s="28"/>
      <c r="H10" s="28"/>
      <c r="I10" s="29"/>
      <c r="J10" s="29"/>
      <c r="K10" s="30"/>
      <c r="L10" s="30"/>
      <c r="M10" s="30"/>
      <c r="N10" s="30"/>
      <c r="O10" s="30"/>
      <c r="P10" s="30"/>
      <c r="Q10" s="21"/>
      <c r="R10" s="30"/>
      <c r="S10" s="21"/>
      <c r="T10" s="30"/>
      <c r="U10" s="30"/>
      <c r="V10" s="30"/>
      <c r="W10" s="30"/>
      <c r="X10" s="30"/>
      <c r="Y10" s="30"/>
      <c r="Z10" s="30"/>
      <c r="AA10" s="30"/>
      <c r="AB10" s="30"/>
      <c r="AC10" s="21"/>
      <c r="AD10" s="30"/>
      <c r="AE10" s="30"/>
      <c r="AF10" s="30"/>
      <c r="AG10" s="30"/>
      <c r="AH10" s="30"/>
    </row>
    <row r="11" spans="1:34" s="15" customFormat="1" x14ac:dyDescent="0.25">
      <c r="A11" s="31" t="s">
        <v>20</v>
      </c>
      <c r="B11" s="41" t="s">
        <v>21</v>
      </c>
      <c r="C11" s="33" t="s">
        <v>17</v>
      </c>
      <c r="D11" s="34">
        <v>27</v>
      </c>
      <c r="E11" s="35">
        <f>ROUND('[1]APU''S'!G197,0)</f>
        <v>668880</v>
      </c>
      <c r="F11" s="36">
        <f t="shared" ref="F11:F20" si="2">+D11*E11</f>
        <v>18059760</v>
      </c>
      <c r="G11" s="37">
        <f t="shared" ref="G11:G20" si="3">F11/$F$197</f>
        <v>4.7805410563169946E-3</v>
      </c>
      <c r="H11" s="38">
        <f t="shared" ref="H11:H20" si="4">F11-(J11+L11+N11+P11+R11+T11+V11+X11+Z11+AB11+AD11+AF11+AH11)</f>
        <v>0</v>
      </c>
      <c r="I11" s="39"/>
      <c r="J11" s="40">
        <f t="shared" ref="J11:J74" si="5">I11*$E11</f>
        <v>0</v>
      </c>
      <c r="K11" s="30"/>
      <c r="L11" s="40">
        <f t="shared" ref="L11:L74" si="6">K11*$E11</f>
        <v>0</v>
      </c>
      <c r="M11" s="30"/>
      <c r="N11" s="40">
        <f t="shared" ref="N11:N74" si="7">M11*$E11</f>
        <v>0</v>
      </c>
      <c r="O11" s="30"/>
      <c r="P11" s="40">
        <f t="shared" ref="P11:P74" si="8">O11*$E11</f>
        <v>0</v>
      </c>
      <c r="Q11" s="21"/>
      <c r="R11" s="40">
        <f t="shared" ref="R11:R74" si="9">Q11*$E11</f>
        <v>0</v>
      </c>
      <c r="S11" s="21"/>
      <c r="T11" s="40">
        <f t="shared" ref="T11:T74" si="10">S11*$E11</f>
        <v>0</v>
      </c>
      <c r="U11" s="30"/>
      <c r="V11" s="40">
        <f t="shared" ref="V11:V74" si="11">U11*$E11</f>
        <v>0</v>
      </c>
      <c r="W11" s="30"/>
      <c r="X11" s="40">
        <f t="shared" ref="X11:X74" si="12">W11*$E11</f>
        <v>0</v>
      </c>
      <c r="Y11" s="30">
        <v>27</v>
      </c>
      <c r="Z11" s="40">
        <f t="shared" ref="Z11:Z74" si="13">Y11*$E11</f>
        <v>18059760</v>
      </c>
      <c r="AA11" s="30"/>
      <c r="AB11" s="40">
        <f t="shared" ref="AB11:AB74" si="14">AA11*$E11</f>
        <v>0</v>
      </c>
      <c r="AC11" s="21"/>
      <c r="AD11" s="40">
        <f t="shared" ref="AD11:AD74" si="15">AC11*$E11</f>
        <v>0</v>
      </c>
      <c r="AE11" s="30"/>
      <c r="AF11" s="40">
        <f t="shared" ref="AF11:AF74" si="16">AE11*$E11</f>
        <v>0</v>
      </c>
      <c r="AG11" s="30"/>
      <c r="AH11" s="40">
        <f t="shared" ref="AH11:AH74" si="17">AG11*$E11</f>
        <v>0</v>
      </c>
    </row>
    <row r="12" spans="1:34" s="15" customFormat="1" hidden="1" x14ac:dyDescent="0.25">
      <c r="A12" s="31" t="s">
        <v>22</v>
      </c>
      <c r="B12" s="41" t="s">
        <v>23</v>
      </c>
      <c r="C12" s="33" t="s">
        <v>17</v>
      </c>
      <c r="D12" s="34">
        <v>0</v>
      </c>
      <c r="E12" s="35">
        <v>0</v>
      </c>
      <c r="F12" s="36">
        <f t="shared" si="2"/>
        <v>0</v>
      </c>
      <c r="G12" s="37">
        <f t="shared" si="3"/>
        <v>0</v>
      </c>
      <c r="H12" s="38">
        <f t="shared" si="4"/>
        <v>0</v>
      </c>
      <c r="I12" s="39"/>
      <c r="J12" s="40">
        <f t="shared" si="5"/>
        <v>0</v>
      </c>
      <c r="K12" s="30"/>
      <c r="L12" s="40">
        <f t="shared" si="6"/>
        <v>0</v>
      </c>
      <c r="M12" s="30"/>
      <c r="N12" s="40">
        <f t="shared" si="7"/>
        <v>0</v>
      </c>
      <c r="O12" s="30"/>
      <c r="P12" s="40">
        <f t="shared" si="8"/>
        <v>0</v>
      </c>
      <c r="Q12" s="21"/>
      <c r="R12" s="40">
        <f t="shared" si="9"/>
        <v>0</v>
      </c>
      <c r="S12" s="21"/>
      <c r="T12" s="40">
        <f t="shared" si="10"/>
        <v>0</v>
      </c>
      <c r="U12" s="30"/>
      <c r="V12" s="40">
        <f t="shared" si="11"/>
        <v>0</v>
      </c>
      <c r="W12" s="30"/>
      <c r="X12" s="40">
        <f t="shared" si="12"/>
        <v>0</v>
      </c>
      <c r="Y12" s="30"/>
      <c r="Z12" s="40">
        <f t="shared" si="13"/>
        <v>0</v>
      </c>
      <c r="AA12" s="30"/>
      <c r="AB12" s="40">
        <f t="shared" si="14"/>
        <v>0</v>
      </c>
      <c r="AC12" s="21"/>
      <c r="AD12" s="40">
        <f t="shared" si="15"/>
        <v>0</v>
      </c>
      <c r="AE12" s="30"/>
      <c r="AF12" s="40">
        <f t="shared" si="16"/>
        <v>0</v>
      </c>
      <c r="AG12" s="30"/>
      <c r="AH12" s="40">
        <f t="shared" si="17"/>
        <v>0</v>
      </c>
    </row>
    <row r="13" spans="1:34" s="15" customFormat="1" hidden="1" x14ac:dyDescent="0.25">
      <c r="A13" s="31" t="s">
        <v>24</v>
      </c>
      <c r="B13" s="41" t="s">
        <v>25</v>
      </c>
      <c r="C13" s="33" t="s">
        <v>17</v>
      </c>
      <c r="D13" s="34">
        <v>0</v>
      </c>
      <c r="E13" s="35">
        <f>ROUND('[1]APU''S'!G297,0)</f>
        <v>1337052</v>
      </c>
      <c r="F13" s="36">
        <f t="shared" si="2"/>
        <v>0</v>
      </c>
      <c r="G13" s="37">
        <f t="shared" si="3"/>
        <v>0</v>
      </c>
      <c r="H13" s="38">
        <f t="shared" si="4"/>
        <v>0</v>
      </c>
      <c r="I13" s="39"/>
      <c r="J13" s="40">
        <f t="shared" si="5"/>
        <v>0</v>
      </c>
      <c r="K13" s="30"/>
      <c r="L13" s="40">
        <f t="shared" si="6"/>
        <v>0</v>
      </c>
      <c r="M13" s="30"/>
      <c r="N13" s="40">
        <f t="shared" si="7"/>
        <v>0</v>
      </c>
      <c r="O13" s="30"/>
      <c r="P13" s="40">
        <f t="shared" si="8"/>
        <v>0</v>
      </c>
      <c r="Q13" s="21"/>
      <c r="R13" s="40">
        <f t="shared" si="9"/>
        <v>0</v>
      </c>
      <c r="S13" s="21"/>
      <c r="T13" s="40">
        <f t="shared" si="10"/>
        <v>0</v>
      </c>
      <c r="U13" s="30"/>
      <c r="V13" s="40">
        <f t="shared" si="11"/>
        <v>0</v>
      </c>
      <c r="W13" s="30"/>
      <c r="X13" s="40">
        <f t="shared" si="12"/>
        <v>0</v>
      </c>
      <c r="Y13" s="30"/>
      <c r="Z13" s="40">
        <f t="shared" si="13"/>
        <v>0</v>
      </c>
      <c r="AA13" s="30"/>
      <c r="AB13" s="40">
        <f t="shared" si="14"/>
        <v>0</v>
      </c>
      <c r="AC13" s="21"/>
      <c r="AD13" s="40">
        <f t="shared" si="15"/>
        <v>0</v>
      </c>
      <c r="AE13" s="30"/>
      <c r="AF13" s="40">
        <f t="shared" si="16"/>
        <v>0</v>
      </c>
      <c r="AG13" s="30"/>
      <c r="AH13" s="40">
        <f t="shared" si="17"/>
        <v>0</v>
      </c>
    </row>
    <row r="14" spans="1:34" s="15" customFormat="1" x14ac:dyDescent="0.25">
      <c r="A14" s="31" t="s">
        <v>26</v>
      </c>
      <c r="B14" s="41" t="s">
        <v>27</v>
      </c>
      <c r="C14" s="33" t="s">
        <v>17</v>
      </c>
      <c r="D14" s="34">
        <f>17+5+3+75</f>
        <v>100</v>
      </c>
      <c r="E14" s="35">
        <f>ROUND('[1]APU''S'!G347,0)</f>
        <v>1518809</v>
      </c>
      <c r="F14" s="36">
        <f t="shared" si="2"/>
        <v>151880900</v>
      </c>
      <c r="G14" s="37">
        <f t="shared" si="3"/>
        <v>4.0203905152691718E-2</v>
      </c>
      <c r="H14" s="38">
        <f t="shared" si="4"/>
        <v>0</v>
      </c>
      <c r="I14" s="39"/>
      <c r="J14" s="40">
        <f t="shared" si="5"/>
        <v>0</v>
      </c>
      <c r="K14" s="30"/>
      <c r="L14" s="40">
        <f t="shared" si="6"/>
        <v>0</v>
      </c>
      <c r="M14" s="30"/>
      <c r="N14" s="40">
        <f t="shared" si="7"/>
        <v>0</v>
      </c>
      <c r="O14" s="30"/>
      <c r="P14" s="40">
        <f t="shared" si="8"/>
        <v>0</v>
      </c>
      <c r="Q14" s="21"/>
      <c r="R14" s="40">
        <f t="shared" si="9"/>
        <v>0</v>
      </c>
      <c r="S14" s="21">
        <v>100</v>
      </c>
      <c r="T14" s="40">
        <f t="shared" si="10"/>
        <v>151880900</v>
      </c>
      <c r="U14" s="30"/>
      <c r="V14" s="40">
        <f t="shared" si="11"/>
        <v>0</v>
      </c>
      <c r="W14" s="30"/>
      <c r="X14" s="40">
        <f t="shared" si="12"/>
        <v>0</v>
      </c>
      <c r="Y14" s="30"/>
      <c r="Z14" s="40">
        <f t="shared" si="13"/>
        <v>0</v>
      </c>
      <c r="AA14" s="30"/>
      <c r="AB14" s="40">
        <f t="shared" si="14"/>
        <v>0</v>
      </c>
      <c r="AC14" s="21"/>
      <c r="AD14" s="40">
        <f t="shared" si="15"/>
        <v>0</v>
      </c>
      <c r="AE14" s="30"/>
      <c r="AF14" s="40">
        <f t="shared" si="16"/>
        <v>0</v>
      </c>
      <c r="AG14" s="30"/>
      <c r="AH14" s="40">
        <f t="shared" si="17"/>
        <v>0</v>
      </c>
    </row>
    <row r="15" spans="1:34" s="15" customFormat="1" x14ac:dyDescent="0.25">
      <c r="A15" s="31" t="s">
        <v>28</v>
      </c>
      <c r="B15" s="41" t="s">
        <v>29</v>
      </c>
      <c r="C15" s="33" t="s">
        <v>17</v>
      </c>
      <c r="D15" s="34">
        <f>(76+18)*2+12+(14+18+18)*2+6</f>
        <v>306</v>
      </c>
      <c r="E15" s="35">
        <f>ROUND('[1]APU''S'!G397,0)</f>
        <v>1927270</v>
      </c>
      <c r="F15" s="36">
        <f t="shared" si="2"/>
        <v>589744620</v>
      </c>
      <c r="G15" s="37">
        <f t="shared" si="3"/>
        <v>0.1561094039263016</v>
      </c>
      <c r="H15" s="38">
        <f t="shared" si="4"/>
        <v>0</v>
      </c>
      <c r="I15" s="39"/>
      <c r="J15" s="40">
        <f t="shared" si="5"/>
        <v>0</v>
      </c>
      <c r="K15" s="30"/>
      <c r="L15" s="40">
        <f t="shared" si="6"/>
        <v>0</v>
      </c>
      <c r="M15" s="30"/>
      <c r="N15" s="40">
        <f t="shared" si="7"/>
        <v>0</v>
      </c>
      <c r="O15" s="30"/>
      <c r="P15" s="40">
        <f t="shared" si="8"/>
        <v>0</v>
      </c>
      <c r="Q15" s="21"/>
      <c r="R15" s="40">
        <f t="shared" si="9"/>
        <v>0</v>
      </c>
      <c r="S15" s="21">
        <v>100</v>
      </c>
      <c r="T15" s="40">
        <f t="shared" si="10"/>
        <v>192727000</v>
      </c>
      <c r="U15" s="30"/>
      <c r="V15" s="40">
        <f t="shared" si="11"/>
        <v>0</v>
      </c>
      <c r="W15" s="30"/>
      <c r="X15" s="40">
        <f t="shared" si="12"/>
        <v>0</v>
      </c>
      <c r="Y15" s="30">
        <v>206</v>
      </c>
      <c r="Z15" s="40">
        <f t="shared" si="13"/>
        <v>397017620</v>
      </c>
      <c r="AA15" s="30"/>
      <c r="AB15" s="40">
        <f t="shared" si="14"/>
        <v>0</v>
      </c>
      <c r="AC15" s="21"/>
      <c r="AD15" s="40">
        <f t="shared" si="15"/>
        <v>0</v>
      </c>
      <c r="AE15" s="30"/>
      <c r="AF15" s="40">
        <f t="shared" si="16"/>
        <v>0</v>
      </c>
      <c r="AG15" s="30"/>
      <c r="AH15" s="40">
        <f t="shared" si="17"/>
        <v>0</v>
      </c>
    </row>
    <row r="16" spans="1:34" s="15" customFormat="1" hidden="1" x14ac:dyDescent="0.25">
      <c r="A16" s="31" t="s">
        <v>30</v>
      </c>
      <c r="B16" s="41" t="s">
        <v>31</v>
      </c>
      <c r="C16" s="33" t="s">
        <v>17</v>
      </c>
      <c r="D16" s="34">
        <v>0</v>
      </c>
      <c r="E16" s="35">
        <f>ROUND('[1]APU''S'!G447,0)</f>
        <v>2187898</v>
      </c>
      <c r="F16" s="36">
        <f t="shared" si="2"/>
        <v>0</v>
      </c>
      <c r="G16" s="37">
        <f t="shared" si="3"/>
        <v>0</v>
      </c>
      <c r="H16" s="38">
        <f t="shared" si="4"/>
        <v>0</v>
      </c>
      <c r="I16" s="39"/>
      <c r="J16" s="40">
        <f t="shared" si="5"/>
        <v>0</v>
      </c>
      <c r="K16" s="30"/>
      <c r="L16" s="40">
        <f t="shared" si="6"/>
        <v>0</v>
      </c>
      <c r="M16" s="30"/>
      <c r="N16" s="40">
        <f t="shared" si="7"/>
        <v>0</v>
      </c>
      <c r="O16" s="30"/>
      <c r="P16" s="40">
        <f t="shared" si="8"/>
        <v>0</v>
      </c>
      <c r="Q16" s="21"/>
      <c r="R16" s="40">
        <f t="shared" si="9"/>
        <v>0</v>
      </c>
      <c r="S16" s="21"/>
      <c r="T16" s="40">
        <f t="shared" si="10"/>
        <v>0</v>
      </c>
      <c r="U16" s="30"/>
      <c r="V16" s="40">
        <f t="shared" si="11"/>
        <v>0</v>
      </c>
      <c r="W16" s="30"/>
      <c r="X16" s="40">
        <f t="shared" si="12"/>
        <v>0</v>
      </c>
      <c r="Y16" s="30"/>
      <c r="Z16" s="40">
        <f t="shared" si="13"/>
        <v>0</v>
      </c>
      <c r="AA16" s="30"/>
      <c r="AB16" s="40">
        <f t="shared" si="14"/>
        <v>0</v>
      </c>
      <c r="AC16" s="21"/>
      <c r="AD16" s="40">
        <f t="shared" si="15"/>
        <v>0</v>
      </c>
      <c r="AE16" s="30"/>
      <c r="AF16" s="40">
        <f t="shared" si="16"/>
        <v>0</v>
      </c>
      <c r="AG16" s="30"/>
      <c r="AH16" s="40">
        <f t="shared" si="17"/>
        <v>0</v>
      </c>
    </row>
    <row r="17" spans="1:34" s="15" customFormat="1" ht="25.5" x14ac:dyDescent="0.25">
      <c r="A17" s="31" t="s">
        <v>32</v>
      </c>
      <c r="B17" s="41" t="s">
        <v>33</v>
      </c>
      <c r="C17" s="33" t="s">
        <v>2</v>
      </c>
      <c r="D17" s="34">
        <f>1+1+1</f>
        <v>3</v>
      </c>
      <c r="E17" s="35">
        <f>ROUND('[1]APU''S'!G497,0)</f>
        <v>3500329</v>
      </c>
      <c r="F17" s="36">
        <f t="shared" si="2"/>
        <v>10500987</v>
      </c>
      <c r="G17" s="37">
        <f t="shared" si="3"/>
        <v>2.779682536498327E-3</v>
      </c>
      <c r="H17" s="38">
        <f t="shared" si="4"/>
        <v>0</v>
      </c>
      <c r="I17" s="39"/>
      <c r="J17" s="40">
        <f t="shared" si="5"/>
        <v>0</v>
      </c>
      <c r="K17" s="30"/>
      <c r="L17" s="40">
        <f t="shared" si="6"/>
        <v>0</v>
      </c>
      <c r="M17" s="30"/>
      <c r="N17" s="40">
        <f t="shared" si="7"/>
        <v>0</v>
      </c>
      <c r="O17" s="30"/>
      <c r="P17" s="40">
        <f t="shared" si="8"/>
        <v>0</v>
      </c>
      <c r="Q17" s="21"/>
      <c r="R17" s="40">
        <f t="shared" si="9"/>
        <v>0</v>
      </c>
      <c r="S17" s="21"/>
      <c r="T17" s="40">
        <f t="shared" si="10"/>
        <v>0</v>
      </c>
      <c r="U17" s="30"/>
      <c r="V17" s="40">
        <f t="shared" si="11"/>
        <v>0</v>
      </c>
      <c r="W17" s="30"/>
      <c r="X17" s="40">
        <f t="shared" si="12"/>
        <v>0</v>
      </c>
      <c r="Y17" s="30">
        <v>3</v>
      </c>
      <c r="Z17" s="40">
        <f t="shared" si="13"/>
        <v>10500987</v>
      </c>
      <c r="AA17" s="30"/>
      <c r="AB17" s="40">
        <f t="shared" si="14"/>
        <v>0</v>
      </c>
      <c r="AC17" s="21"/>
      <c r="AD17" s="40">
        <f t="shared" si="15"/>
        <v>0</v>
      </c>
      <c r="AE17" s="30"/>
      <c r="AF17" s="40">
        <f t="shared" si="16"/>
        <v>0</v>
      </c>
      <c r="AG17" s="30"/>
      <c r="AH17" s="40">
        <f t="shared" si="17"/>
        <v>0</v>
      </c>
    </row>
    <row r="18" spans="1:34" s="15" customFormat="1" ht="25.5" x14ac:dyDescent="0.25">
      <c r="A18" s="31" t="s">
        <v>34</v>
      </c>
      <c r="B18" s="41" t="s">
        <v>35</v>
      </c>
      <c r="C18" s="33" t="s">
        <v>2</v>
      </c>
      <c r="D18" s="34">
        <f>4+1+1+1+1+1+1+2+2+2</f>
        <v>16</v>
      </c>
      <c r="E18" s="35">
        <f>ROUND('[1]APU''S'!G547,0)</f>
        <v>2068354</v>
      </c>
      <c r="F18" s="36">
        <f t="shared" si="2"/>
        <v>33093664</v>
      </c>
      <c r="G18" s="37">
        <f t="shared" si="3"/>
        <v>8.7601174908171365E-3</v>
      </c>
      <c r="H18" s="38">
        <f t="shared" si="4"/>
        <v>0</v>
      </c>
      <c r="I18" s="39"/>
      <c r="J18" s="40">
        <f t="shared" si="5"/>
        <v>0</v>
      </c>
      <c r="K18" s="30"/>
      <c r="L18" s="40">
        <f t="shared" si="6"/>
        <v>0</v>
      </c>
      <c r="M18" s="30"/>
      <c r="N18" s="40">
        <f t="shared" si="7"/>
        <v>0</v>
      </c>
      <c r="O18" s="30"/>
      <c r="P18" s="40">
        <f t="shared" si="8"/>
        <v>0</v>
      </c>
      <c r="Q18" s="21"/>
      <c r="R18" s="40">
        <f t="shared" si="9"/>
        <v>0</v>
      </c>
      <c r="S18" s="21"/>
      <c r="T18" s="40">
        <f t="shared" si="10"/>
        <v>0</v>
      </c>
      <c r="U18" s="30"/>
      <c r="V18" s="40">
        <f t="shared" si="11"/>
        <v>0</v>
      </c>
      <c r="W18" s="30"/>
      <c r="X18" s="40">
        <f t="shared" si="12"/>
        <v>0</v>
      </c>
      <c r="Y18" s="30">
        <v>16</v>
      </c>
      <c r="Z18" s="40">
        <f t="shared" si="13"/>
        <v>33093664</v>
      </c>
      <c r="AA18" s="30"/>
      <c r="AB18" s="40">
        <f t="shared" si="14"/>
        <v>0</v>
      </c>
      <c r="AC18" s="21"/>
      <c r="AD18" s="40">
        <f t="shared" si="15"/>
        <v>0</v>
      </c>
      <c r="AE18" s="30"/>
      <c r="AF18" s="40">
        <f t="shared" si="16"/>
        <v>0</v>
      </c>
      <c r="AG18" s="30"/>
      <c r="AH18" s="40">
        <f t="shared" si="17"/>
        <v>0</v>
      </c>
    </row>
    <row r="19" spans="1:34" s="15" customFormat="1" ht="25.5" x14ac:dyDescent="0.25">
      <c r="A19" s="31" t="s">
        <v>36</v>
      </c>
      <c r="B19" s="41" t="s">
        <v>37</v>
      </c>
      <c r="C19" s="33" t="s">
        <v>2</v>
      </c>
      <c r="D19" s="34">
        <f>3+2+2</f>
        <v>7</v>
      </c>
      <c r="E19" s="35">
        <f>ROUND('[1]APU''S'!G597,0)</f>
        <v>1737235</v>
      </c>
      <c r="F19" s="36">
        <f t="shared" si="2"/>
        <v>12160645</v>
      </c>
      <c r="G19" s="37">
        <f t="shared" si="3"/>
        <v>3.219005274366657E-3</v>
      </c>
      <c r="H19" s="38">
        <f t="shared" si="4"/>
        <v>0</v>
      </c>
      <c r="I19" s="39"/>
      <c r="J19" s="40">
        <f t="shared" si="5"/>
        <v>0</v>
      </c>
      <c r="K19" s="30"/>
      <c r="L19" s="40">
        <f t="shared" si="6"/>
        <v>0</v>
      </c>
      <c r="M19" s="30"/>
      <c r="N19" s="40">
        <f t="shared" si="7"/>
        <v>0</v>
      </c>
      <c r="O19" s="30"/>
      <c r="P19" s="40">
        <f t="shared" si="8"/>
        <v>0</v>
      </c>
      <c r="Q19" s="21"/>
      <c r="R19" s="40">
        <f t="shared" si="9"/>
        <v>0</v>
      </c>
      <c r="S19" s="21"/>
      <c r="T19" s="40">
        <f t="shared" si="10"/>
        <v>0</v>
      </c>
      <c r="U19" s="30"/>
      <c r="V19" s="40">
        <f t="shared" si="11"/>
        <v>0</v>
      </c>
      <c r="W19" s="30"/>
      <c r="X19" s="40">
        <f t="shared" si="12"/>
        <v>0</v>
      </c>
      <c r="Y19" s="30">
        <v>7</v>
      </c>
      <c r="Z19" s="40">
        <f t="shared" si="13"/>
        <v>12160645</v>
      </c>
      <c r="AA19" s="30"/>
      <c r="AB19" s="40">
        <f t="shared" si="14"/>
        <v>0</v>
      </c>
      <c r="AC19" s="21"/>
      <c r="AD19" s="40">
        <f t="shared" si="15"/>
        <v>0</v>
      </c>
      <c r="AE19" s="30"/>
      <c r="AF19" s="40">
        <f t="shared" si="16"/>
        <v>0</v>
      </c>
      <c r="AG19" s="30"/>
      <c r="AH19" s="40">
        <f t="shared" si="17"/>
        <v>0</v>
      </c>
    </row>
    <row r="20" spans="1:34" s="15" customFormat="1" ht="25.5" x14ac:dyDescent="0.25">
      <c r="A20" s="31" t="s">
        <v>38</v>
      </c>
      <c r="B20" s="41" t="s">
        <v>39</v>
      </c>
      <c r="C20" s="33" t="s">
        <v>2</v>
      </c>
      <c r="D20" s="34">
        <v>13</v>
      </c>
      <c r="E20" s="35">
        <f>ROUND('[1]APU''S'!G647,0)</f>
        <v>1702717</v>
      </c>
      <c r="F20" s="36">
        <f t="shared" si="2"/>
        <v>22135321</v>
      </c>
      <c r="G20" s="37">
        <f t="shared" si="3"/>
        <v>5.8593697167213599E-3</v>
      </c>
      <c r="H20" s="38">
        <f t="shared" si="4"/>
        <v>0</v>
      </c>
      <c r="I20" s="39"/>
      <c r="J20" s="40">
        <f t="shared" si="5"/>
        <v>0</v>
      </c>
      <c r="K20" s="30"/>
      <c r="L20" s="40">
        <f t="shared" si="6"/>
        <v>0</v>
      </c>
      <c r="M20" s="30"/>
      <c r="N20" s="40">
        <f t="shared" si="7"/>
        <v>0</v>
      </c>
      <c r="O20" s="30"/>
      <c r="P20" s="40">
        <f t="shared" si="8"/>
        <v>0</v>
      </c>
      <c r="Q20" s="21"/>
      <c r="R20" s="40">
        <f t="shared" si="9"/>
        <v>0</v>
      </c>
      <c r="S20" s="21"/>
      <c r="T20" s="40">
        <f t="shared" si="10"/>
        <v>0</v>
      </c>
      <c r="U20" s="30"/>
      <c r="V20" s="40">
        <f t="shared" si="11"/>
        <v>0</v>
      </c>
      <c r="W20" s="30"/>
      <c r="X20" s="40">
        <f t="shared" si="12"/>
        <v>0</v>
      </c>
      <c r="Y20" s="30">
        <v>13</v>
      </c>
      <c r="Z20" s="40">
        <f t="shared" si="13"/>
        <v>22135321</v>
      </c>
      <c r="AA20" s="30"/>
      <c r="AB20" s="40">
        <f t="shared" si="14"/>
        <v>0</v>
      </c>
      <c r="AC20" s="21"/>
      <c r="AD20" s="40">
        <f t="shared" si="15"/>
        <v>0</v>
      </c>
      <c r="AE20" s="30"/>
      <c r="AF20" s="40">
        <f t="shared" si="16"/>
        <v>0</v>
      </c>
      <c r="AG20" s="30"/>
      <c r="AH20" s="40">
        <f t="shared" si="17"/>
        <v>0</v>
      </c>
    </row>
    <row r="21" spans="1:34" s="15" customFormat="1" ht="15.75" thickBot="1" x14ac:dyDescent="0.3">
      <c r="A21" s="43"/>
      <c r="B21" s="44" t="s">
        <v>40</v>
      </c>
      <c r="C21" s="45"/>
      <c r="D21" s="46"/>
      <c r="E21" s="47"/>
      <c r="F21" s="48">
        <f>SUM(F11:F20)</f>
        <v>837575897</v>
      </c>
      <c r="G21" s="49"/>
      <c r="H21" s="49"/>
      <c r="I21" s="50"/>
      <c r="J21" s="40">
        <f t="shared" si="5"/>
        <v>0</v>
      </c>
      <c r="K21" s="30"/>
      <c r="L21" s="40">
        <f t="shared" si="6"/>
        <v>0</v>
      </c>
      <c r="M21" s="30"/>
      <c r="N21" s="40">
        <f t="shared" si="7"/>
        <v>0</v>
      </c>
      <c r="O21" s="30"/>
      <c r="P21" s="40">
        <f t="shared" si="8"/>
        <v>0</v>
      </c>
      <c r="Q21" s="21"/>
      <c r="R21" s="40">
        <f t="shared" si="9"/>
        <v>0</v>
      </c>
      <c r="S21" s="21"/>
      <c r="T21" s="40">
        <f t="shared" si="10"/>
        <v>0</v>
      </c>
      <c r="U21" s="30"/>
      <c r="V21" s="40">
        <f t="shared" si="11"/>
        <v>0</v>
      </c>
      <c r="W21" s="30"/>
      <c r="X21" s="40">
        <f t="shared" si="12"/>
        <v>0</v>
      </c>
      <c r="Y21" s="30"/>
      <c r="Z21" s="40">
        <f t="shared" si="13"/>
        <v>0</v>
      </c>
      <c r="AA21" s="30"/>
      <c r="AB21" s="40">
        <f t="shared" si="14"/>
        <v>0</v>
      </c>
      <c r="AC21" s="21"/>
      <c r="AD21" s="40">
        <f t="shared" si="15"/>
        <v>0</v>
      </c>
      <c r="AE21" s="30"/>
      <c r="AF21" s="40">
        <f t="shared" si="16"/>
        <v>0</v>
      </c>
      <c r="AG21" s="30"/>
      <c r="AH21" s="40">
        <f t="shared" si="17"/>
        <v>0</v>
      </c>
    </row>
    <row r="22" spans="1:34" s="15" customFormat="1" ht="15.75" thickBot="1" x14ac:dyDescent="0.3">
      <c r="A22" s="51"/>
      <c r="B22" s="52"/>
      <c r="C22" s="51"/>
      <c r="D22" s="51"/>
      <c r="E22" s="53"/>
      <c r="F22" s="53"/>
      <c r="G22" s="54"/>
      <c r="H22" s="54"/>
      <c r="I22" s="55"/>
      <c r="J22" s="40">
        <f t="shared" si="5"/>
        <v>0</v>
      </c>
      <c r="K22" s="30"/>
      <c r="L22" s="40">
        <f t="shared" si="6"/>
        <v>0</v>
      </c>
      <c r="M22" s="30"/>
      <c r="N22" s="40">
        <f t="shared" si="7"/>
        <v>0</v>
      </c>
      <c r="O22" s="30"/>
      <c r="P22" s="40">
        <f t="shared" si="8"/>
        <v>0</v>
      </c>
      <c r="Q22" s="21"/>
      <c r="R22" s="40">
        <f t="shared" si="9"/>
        <v>0</v>
      </c>
      <c r="S22" s="21"/>
      <c r="T22" s="40">
        <f t="shared" si="10"/>
        <v>0</v>
      </c>
      <c r="U22" s="30"/>
      <c r="V22" s="40">
        <f t="shared" si="11"/>
        <v>0</v>
      </c>
      <c r="W22" s="30"/>
      <c r="X22" s="40">
        <f t="shared" si="12"/>
        <v>0</v>
      </c>
      <c r="Y22" s="30"/>
      <c r="Z22" s="40">
        <f t="shared" si="13"/>
        <v>0</v>
      </c>
      <c r="AA22" s="30"/>
      <c r="AB22" s="40">
        <f t="shared" si="14"/>
        <v>0</v>
      </c>
      <c r="AC22" s="21"/>
      <c r="AD22" s="40">
        <f t="shared" si="15"/>
        <v>0</v>
      </c>
      <c r="AE22" s="30"/>
      <c r="AF22" s="40">
        <f t="shared" si="16"/>
        <v>0</v>
      </c>
      <c r="AG22" s="30"/>
      <c r="AH22" s="40">
        <f t="shared" si="17"/>
        <v>0</v>
      </c>
    </row>
    <row r="23" spans="1:34" s="15" customFormat="1" x14ac:dyDescent="0.25">
      <c r="A23" s="23">
        <v>3</v>
      </c>
      <c r="B23" s="57" t="s">
        <v>41</v>
      </c>
      <c r="C23" s="25"/>
      <c r="D23" s="25"/>
      <c r="E23" s="26"/>
      <c r="F23" s="56"/>
      <c r="G23" s="28"/>
      <c r="H23" s="28"/>
      <c r="I23" s="29"/>
      <c r="J23" s="40">
        <f t="shared" si="5"/>
        <v>0</v>
      </c>
      <c r="K23" s="30"/>
      <c r="L23" s="40">
        <f t="shared" si="6"/>
        <v>0</v>
      </c>
      <c r="M23" s="30"/>
      <c r="N23" s="40">
        <f t="shared" si="7"/>
        <v>0</v>
      </c>
      <c r="O23" s="30"/>
      <c r="P23" s="40">
        <f t="shared" si="8"/>
        <v>0</v>
      </c>
      <c r="Q23" s="21"/>
      <c r="R23" s="40">
        <f t="shared" si="9"/>
        <v>0</v>
      </c>
      <c r="S23" s="21"/>
      <c r="T23" s="40">
        <f t="shared" si="10"/>
        <v>0</v>
      </c>
      <c r="U23" s="30"/>
      <c r="V23" s="40">
        <f t="shared" si="11"/>
        <v>0</v>
      </c>
      <c r="W23" s="30"/>
      <c r="X23" s="40">
        <f t="shared" si="12"/>
        <v>0</v>
      </c>
      <c r="Y23" s="30"/>
      <c r="Z23" s="40">
        <f t="shared" si="13"/>
        <v>0</v>
      </c>
      <c r="AA23" s="30"/>
      <c r="AB23" s="40">
        <f t="shared" si="14"/>
        <v>0</v>
      </c>
      <c r="AC23" s="21"/>
      <c r="AD23" s="40">
        <f t="shared" si="15"/>
        <v>0</v>
      </c>
      <c r="AE23" s="30"/>
      <c r="AF23" s="40">
        <f t="shared" si="16"/>
        <v>0</v>
      </c>
      <c r="AG23" s="30"/>
      <c r="AH23" s="40">
        <f t="shared" si="17"/>
        <v>0</v>
      </c>
    </row>
    <row r="24" spans="1:34" s="15" customFormat="1" x14ac:dyDescent="0.25">
      <c r="A24" s="31" t="s">
        <v>42</v>
      </c>
      <c r="B24" s="41" t="s">
        <v>43</v>
      </c>
      <c r="C24" s="33" t="s">
        <v>2</v>
      </c>
      <c r="D24" s="34">
        <f>75+45+6+148+148+148+148+148+148+92</f>
        <v>1106</v>
      </c>
      <c r="E24" s="35">
        <f>ROUND('[1]APU''S'!G698,0)</f>
        <v>210347</v>
      </c>
      <c r="F24" s="58">
        <f t="shared" ref="F24:F32" si="18">+E24*D24</f>
        <v>232643782</v>
      </c>
      <c r="G24" s="37">
        <f t="shared" ref="G24:G32" si="19">F24/$F$197</f>
        <v>6.1582388212681707E-2</v>
      </c>
      <c r="H24" s="38">
        <f t="shared" ref="H24:H32" si="20">F24-(J24+L24+N24+P24+R24+T24+V24+X24+Z24+AB24+AD24+AF24+AH24)</f>
        <v>0</v>
      </c>
      <c r="I24" s="39"/>
      <c r="J24" s="40">
        <f t="shared" si="5"/>
        <v>0</v>
      </c>
      <c r="K24" s="30"/>
      <c r="L24" s="40">
        <f t="shared" si="6"/>
        <v>0</v>
      </c>
      <c r="M24" s="30"/>
      <c r="N24" s="40">
        <f t="shared" si="7"/>
        <v>0</v>
      </c>
      <c r="O24" s="30"/>
      <c r="P24" s="40">
        <f t="shared" si="8"/>
        <v>0</v>
      </c>
      <c r="Q24" s="21"/>
      <c r="R24" s="40">
        <f t="shared" si="9"/>
        <v>0</v>
      </c>
      <c r="S24" s="21"/>
      <c r="T24" s="40">
        <f t="shared" si="10"/>
        <v>0</v>
      </c>
      <c r="U24" s="30">
        <f>95+97+418</f>
        <v>610</v>
      </c>
      <c r="V24" s="40">
        <f t="shared" si="11"/>
        <v>128311670</v>
      </c>
      <c r="W24" s="30">
        <v>200</v>
      </c>
      <c r="X24" s="40">
        <f t="shared" si="12"/>
        <v>42069400</v>
      </c>
      <c r="Y24" s="30"/>
      <c r="Z24" s="40">
        <f t="shared" si="13"/>
        <v>0</v>
      </c>
      <c r="AA24" s="30">
        <v>200</v>
      </c>
      <c r="AB24" s="40">
        <f t="shared" si="14"/>
        <v>42069400</v>
      </c>
      <c r="AC24" s="21">
        <v>96</v>
      </c>
      <c r="AD24" s="40">
        <f t="shared" si="15"/>
        <v>20193312</v>
      </c>
      <c r="AE24" s="30"/>
      <c r="AF24" s="40">
        <f t="shared" si="16"/>
        <v>0</v>
      </c>
      <c r="AG24" s="30"/>
      <c r="AH24" s="40">
        <f t="shared" si="17"/>
        <v>0</v>
      </c>
    </row>
    <row r="25" spans="1:34" s="15" customFormat="1" x14ac:dyDescent="0.25">
      <c r="A25" s="31" t="s">
        <v>44</v>
      </c>
      <c r="B25" s="41" t="s">
        <v>45</v>
      </c>
      <c r="C25" s="33" t="s">
        <v>2</v>
      </c>
      <c r="D25" s="34">
        <f>19+12+11+10+10+10+10+10+10+8</f>
        <v>110</v>
      </c>
      <c r="E25" s="35">
        <f>ROUND('[1]APU''S'!G748,0)</f>
        <v>207766</v>
      </c>
      <c r="F25" s="58">
        <f t="shared" si="18"/>
        <v>22854260</v>
      </c>
      <c r="G25" s="37">
        <f t="shared" si="19"/>
        <v>6.0496777499669564E-3</v>
      </c>
      <c r="H25" s="38">
        <f t="shared" si="20"/>
        <v>0</v>
      </c>
      <c r="I25" s="39"/>
      <c r="J25" s="40">
        <f t="shared" si="5"/>
        <v>0</v>
      </c>
      <c r="K25" s="30"/>
      <c r="L25" s="40">
        <f t="shared" si="6"/>
        <v>0</v>
      </c>
      <c r="M25" s="30"/>
      <c r="N25" s="40">
        <f t="shared" si="7"/>
        <v>0</v>
      </c>
      <c r="O25" s="30"/>
      <c r="P25" s="40">
        <f t="shared" si="8"/>
        <v>0</v>
      </c>
      <c r="Q25" s="21"/>
      <c r="R25" s="40">
        <f t="shared" si="9"/>
        <v>0</v>
      </c>
      <c r="S25" s="21"/>
      <c r="T25" s="40">
        <f t="shared" si="10"/>
        <v>0</v>
      </c>
      <c r="U25" s="30"/>
      <c r="V25" s="40">
        <f t="shared" si="11"/>
        <v>0</v>
      </c>
      <c r="W25" s="30"/>
      <c r="X25" s="40">
        <f t="shared" si="12"/>
        <v>0</v>
      </c>
      <c r="Y25" s="30"/>
      <c r="Z25" s="40">
        <f t="shared" si="13"/>
        <v>0</v>
      </c>
      <c r="AA25" s="30"/>
      <c r="AB25" s="40">
        <f t="shared" si="14"/>
        <v>0</v>
      </c>
      <c r="AC25" s="21"/>
      <c r="AD25" s="40">
        <f t="shared" si="15"/>
        <v>0</v>
      </c>
      <c r="AE25" s="30">
        <v>110</v>
      </c>
      <c r="AF25" s="40">
        <f t="shared" si="16"/>
        <v>22854260</v>
      </c>
      <c r="AG25" s="30"/>
      <c r="AH25" s="40">
        <f t="shared" si="17"/>
        <v>0</v>
      </c>
    </row>
    <row r="26" spans="1:34" s="15" customFormat="1" x14ac:dyDescent="0.25">
      <c r="A26" s="31" t="s">
        <v>46</v>
      </c>
      <c r="B26" s="41" t="s">
        <v>47</v>
      </c>
      <c r="C26" s="33" t="s">
        <v>2</v>
      </c>
      <c r="D26" s="34">
        <f>598</f>
        <v>598</v>
      </c>
      <c r="E26" s="35">
        <f>ROUND('[1]APU''S'!G798,0)</f>
        <v>228926</v>
      </c>
      <c r="F26" s="58">
        <f t="shared" si="18"/>
        <v>136897748</v>
      </c>
      <c r="G26" s="37">
        <f t="shared" si="19"/>
        <v>3.6237763117081163E-2</v>
      </c>
      <c r="H26" s="38">
        <f t="shared" si="20"/>
        <v>0</v>
      </c>
      <c r="I26" s="39"/>
      <c r="J26" s="40">
        <f t="shared" si="5"/>
        <v>0</v>
      </c>
      <c r="K26" s="30"/>
      <c r="L26" s="40">
        <f t="shared" si="6"/>
        <v>0</v>
      </c>
      <c r="M26" s="30"/>
      <c r="N26" s="40">
        <f t="shared" si="7"/>
        <v>0</v>
      </c>
      <c r="O26" s="30"/>
      <c r="P26" s="40">
        <f t="shared" si="8"/>
        <v>0</v>
      </c>
      <c r="Q26" s="21"/>
      <c r="R26" s="40">
        <f t="shared" si="9"/>
        <v>0</v>
      </c>
      <c r="S26" s="21"/>
      <c r="T26" s="40">
        <f t="shared" si="10"/>
        <v>0</v>
      </c>
      <c r="U26" s="30"/>
      <c r="V26" s="40">
        <f t="shared" si="11"/>
        <v>0</v>
      </c>
      <c r="W26" s="30"/>
      <c r="X26" s="40">
        <f t="shared" si="12"/>
        <v>0</v>
      </c>
      <c r="Y26" s="30"/>
      <c r="Z26" s="40">
        <f t="shared" si="13"/>
        <v>0</v>
      </c>
      <c r="AA26" s="30">
        <v>150</v>
      </c>
      <c r="AB26" s="40">
        <f t="shared" si="14"/>
        <v>34338900</v>
      </c>
      <c r="AC26" s="21">
        <v>150</v>
      </c>
      <c r="AD26" s="40">
        <f t="shared" si="15"/>
        <v>34338900</v>
      </c>
      <c r="AE26" s="30">
        <v>298</v>
      </c>
      <c r="AF26" s="40">
        <f t="shared" si="16"/>
        <v>68219948</v>
      </c>
      <c r="AG26" s="30"/>
      <c r="AH26" s="40">
        <f t="shared" si="17"/>
        <v>0</v>
      </c>
    </row>
    <row r="27" spans="1:34" s="15" customFormat="1" x14ac:dyDescent="0.25">
      <c r="A27" s="31" t="s">
        <v>48</v>
      </c>
      <c r="B27" s="41" t="s">
        <v>49</v>
      </c>
      <c r="C27" s="33" t="s">
        <v>2</v>
      </c>
      <c r="D27" s="34">
        <f>1+3+1+8+8+8+8+8+8+6</f>
        <v>59</v>
      </c>
      <c r="E27" s="35">
        <f>ROUND('[1]APU''S'!G848,0)</f>
        <v>226344</v>
      </c>
      <c r="F27" s="58">
        <f t="shared" si="18"/>
        <v>13354296</v>
      </c>
      <c r="G27" s="37">
        <f t="shared" si="19"/>
        <v>3.5349727962171043E-3</v>
      </c>
      <c r="H27" s="38">
        <f t="shared" si="20"/>
        <v>0</v>
      </c>
      <c r="I27" s="39"/>
      <c r="J27" s="40">
        <f t="shared" si="5"/>
        <v>0</v>
      </c>
      <c r="K27" s="30"/>
      <c r="L27" s="40">
        <f t="shared" si="6"/>
        <v>0</v>
      </c>
      <c r="M27" s="30"/>
      <c r="N27" s="40">
        <f t="shared" si="7"/>
        <v>0</v>
      </c>
      <c r="O27" s="30"/>
      <c r="P27" s="40">
        <f t="shared" si="8"/>
        <v>0</v>
      </c>
      <c r="Q27" s="21"/>
      <c r="R27" s="40">
        <f t="shared" si="9"/>
        <v>0</v>
      </c>
      <c r="S27" s="21"/>
      <c r="T27" s="40">
        <f t="shared" si="10"/>
        <v>0</v>
      </c>
      <c r="U27" s="30"/>
      <c r="V27" s="40">
        <f t="shared" si="11"/>
        <v>0</v>
      </c>
      <c r="W27" s="30"/>
      <c r="X27" s="40">
        <f t="shared" si="12"/>
        <v>0</v>
      </c>
      <c r="Y27" s="30"/>
      <c r="Z27" s="40">
        <f t="shared" si="13"/>
        <v>0</v>
      </c>
      <c r="AA27" s="30"/>
      <c r="AB27" s="40">
        <f t="shared" si="14"/>
        <v>0</v>
      </c>
      <c r="AC27" s="21"/>
      <c r="AD27" s="40">
        <f t="shared" si="15"/>
        <v>0</v>
      </c>
      <c r="AE27" s="30">
        <v>59</v>
      </c>
      <c r="AF27" s="40">
        <f t="shared" si="16"/>
        <v>13354296</v>
      </c>
      <c r="AG27" s="30"/>
      <c r="AH27" s="40">
        <f t="shared" si="17"/>
        <v>0</v>
      </c>
    </row>
    <row r="28" spans="1:34" s="15" customFormat="1" x14ac:dyDescent="0.25">
      <c r="A28" s="31" t="s">
        <v>50</v>
      </c>
      <c r="B28" s="41" t="s">
        <v>51</v>
      </c>
      <c r="C28" s="33" t="s">
        <v>2</v>
      </c>
      <c r="D28" s="34">
        <v>38</v>
      </c>
      <c r="E28" s="35">
        <f>ROUND('[1]APU''S'!G898,0)</f>
        <v>604738</v>
      </c>
      <c r="F28" s="58">
        <f t="shared" si="18"/>
        <v>22980044</v>
      </c>
      <c r="G28" s="37">
        <f t="shared" si="19"/>
        <v>6.0829736285515981E-3</v>
      </c>
      <c r="H28" s="38">
        <f t="shared" si="20"/>
        <v>0</v>
      </c>
      <c r="I28" s="39"/>
      <c r="J28" s="40">
        <f t="shared" si="5"/>
        <v>0</v>
      </c>
      <c r="K28" s="30"/>
      <c r="L28" s="40">
        <f t="shared" si="6"/>
        <v>0</v>
      </c>
      <c r="M28" s="30"/>
      <c r="N28" s="40">
        <f t="shared" si="7"/>
        <v>0</v>
      </c>
      <c r="O28" s="30"/>
      <c r="P28" s="40">
        <f t="shared" si="8"/>
        <v>0</v>
      </c>
      <c r="Q28" s="21"/>
      <c r="R28" s="40">
        <f t="shared" si="9"/>
        <v>0</v>
      </c>
      <c r="S28" s="21"/>
      <c r="T28" s="40">
        <f t="shared" si="10"/>
        <v>0</v>
      </c>
      <c r="U28" s="30"/>
      <c r="V28" s="40">
        <f t="shared" si="11"/>
        <v>0</v>
      </c>
      <c r="W28" s="30"/>
      <c r="X28" s="40">
        <f t="shared" si="12"/>
        <v>0</v>
      </c>
      <c r="Y28" s="30">
        <v>38</v>
      </c>
      <c r="Z28" s="40">
        <f t="shared" si="13"/>
        <v>22980044</v>
      </c>
      <c r="AA28" s="30"/>
      <c r="AB28" s="40">
        <f t="shared" si="14"/>
        <v>0</v>
      </c>
      <c r="AC28" s="21"/>
      <c r="AD28" s="40">
        <f t="shared" si="15"/>
        <v>0</v>
      </c>
      <c r="AE28" s="30"/>
      <c r="AF28" s="40">
        <f t="shared" si="16"/>
        <v>0</v>
      </c>
      <c r="AG28" s="30"/>
      <c r="AH28" s="40">
        <f t="shared" si="17"/>
        <v>0</v>
      </c>
    </row>
    <row r="29" spans="1:34" s="15" customFormat="1" x14ac:dyDescent="0.25">
      <c r="A29" s="31" t="s">
        <v>52</v>
      </c>
      <c r="B29" s="41" t="s">
        <v>53</v>
      </c>
      <c r="C29" s="33" t="s">
        <v>2</v>
      </c>
      <c r="D29" s="34">
        <f>1</f>
        <v>1</v>
      </c>
      <c r="E29" s="35">
        <f>ROUND('[1]APU''S'!G948,0)</f>
        <v>292456</v>
      </c>
      <c r="F29" s="58">
        <f t="shared" si="18"/>
        <v>292456</v>
      </c>
      <c r="G29" s="37">
        <f t="shared" si="19"/>
        <v>7.7415088304952167E-5</v>
      </c>
      <c r="H29" s="38">
        <f t="shared" si="20"/>
        <v>0</v>
      </c>
      <c r="I29" s="39"/>
      <c r="J29" s="40">
        <f t="shared" si="5"/>
        <v>0</v>
      </c>
      <c r="K29" s="30"/>
      <c r="L29" s="40">
        <f t="shared" si="6"/>
        <v>0</v>
      </c>
      <c r="M29" s="30"/>
      <c r="N29" s="40">
        <f t="shared" si="7"/>
        <v>0</v>
      </c>
      <c r="O29" s="30"/>
      <c r="P29" s="40">
        <f t="shared" si="8"/>
        <v>0</v>
      </c>
      <c r="Q29" s="21"/>
      <c r="R29" s="40">
        <f t="shared" si="9"/>
        <v>0</v>
      </c>
      <c r="S29" s="21"/>
      <c r="T29" s="40">
        <f t="shared" si="10"/>
        <v>0</v>
      </c>
      <c r="U29" s="30"/>
      <c r="V29" s="40">
        <f t="shared" si="11"/>
        <v>0</v>
      </c>
      <c r="W29" s="30"/>
      <c r="X29" s="40">
        <f t="shared" si="12"/>
        <v>0</v>
      </c>
      <c r="Y29" s="30">
        <v>1</v>
      </c>
      <c r="Z29" s="40">
        <f t="shared" si="13"/>
        <v>292456</v>
      </c>
      <c r="AA29" s="30"/>
      <c r="AB29" s="40">
        <f t="shared" si="14"/>
        <v>0</v>
      </c>
      <c r="AC29" s="21"/>
      <c r="AD29" s="40">
        <f t="shared" si="15"/>
        <v>0</v>
      </c>
      <c r="AE29" s="30"/>
      <c r="AF29" s="40">
        <f t="shared" si="16"/>
        <v>0</v>
      </c>
      <c r="AG29" s="30"/>
      <c r="AH29" s="40">
        <f t="shared" si="17"/>
        <v>0</v>
      </c>
    </row>
    <row r="30" spans="1:34" s="15" customFormat="1" x14ac:dyDescent="0.25">
      <c r="A30" s="31" t="s">
        <v>54</v>
      </c>
      <c r="B30" s="41" t="s">
        <v>55</v>
      </c>
      <c r="C30" s="33" t="s">
        <v>2</v>
      </c>
      <c r="D30" s="34">
        <f>2+6+2</f>
        <v>10</v>
      </c>
      <c r="E30" s="35">
        <f>ROUND('[1]APU''S'!G998,0)</f>
        <v>311499</v>
      </c>
      <c r="F30" s="58">
        <f t="shared" si="18"/>
        <v>3114990</v>
      </c>
      <c r="G30" s="37">
        <f t="shared" si="19"/>
        <v>8.2455899663211882E-4</v>
      </c>
      <c r="H30" s="38">
        <f t="shared" si="20"/>
        <v>0</v>
      </c>
      <c r="I30" s="39"/>
      <c r="J30" s="40">
        <f t="shared" si="5"/>
        <v>0</v>
      </c>
      <c r="K30" s="30"/>
      <c r="L30" s="40">
        <f t="shared" si="6"/>
        <v>0</v>
      </c>
      <c r="M30" s="30"/>
      <c r="N30" s="40">
        <f t="shared" si="7"/>
        <v>0</v>
      </c>
      <c r="O30" s="30"/>
      <c r="P30" s="40">
        <f t="shared" si="8"/>
        <v>0</v>
      </c>
      <c r="Q30" s="21"/>
      <c r="R30" s="40">
        <f t="shared" si="9"/>
        <v>0</v>
      </c>
      <c r="S30" s="21"/>
      <c r="T30" s="40">
        <f t="shared" si="10"/>
        <v>0</v>
      </c>
      <c r="U30" s="30"/>
      <c r="V30" s="40">
        <f t="shared" si="11"/>
        <v>0</v>
      </c>
      <c r="W30" s="30"/>
      <c r="X30" s="40">
        <f t="shared" si="12"/>
        <v>0</v>
      </c>
      <c r="Y30" s="30"/>
      <c r="Z30" s="40">
        <f t="shared" si="13"/>
        <v>0</v>
      </c>
      <c r="AA30" s="30"/>
      <c r="AB30" s="40">
        <f t="shared" si="14"/>
        <v>0</v>
      </c>
      <c r="AC30" s="21"/>
      <c r="AD30" s="40">
        <f t="shared" si="15"/>
        <v>0</v>
      </c>
      <c r="AE30" s="30">
        <v>10</v>
      </c>
      <c r="AF30" s="40">
        <f t="shared" si="16"/>
        <v>3114990</v>
      </c>
      <c r="AG30" s="30"/>
      <c r="AH30" s="40">
        <f t="shared" si="17"/>
        <v>0</v>
      </c>
    </row>
    <row r="31" spans="1:34" s="15" customFormat="1" x14ac:dyDescent="0.25">
      <c r="A31" s="31" t="s">
        <v>56</v>
      </c>
      <c r="B31" s="41" t="s">
        <v>57</v>
      </c>
      <c r="C31" s="33" t="s">
        <v>2</v>
      </c>
      <c r="D31" s="34">
        <f>13+7+10+7+7+7+7+7+7+7</f>
        <v>79</v>
      </c>
      <c r="E31" s="35">
        <f>ROUND('[1]APU''S'!G1048,0)</f>
        <v>80709</v>
      </c>
      <c r="F31" s="58">
        <f t="shared" si="18"/>
        <v>6376011</v>
      </c>
      <c r="G31" s="37">
        <f t="shared" si="19"/>
        <v>1.6877733901795361E-3</v>
      </c>
      <c r="H31" s="38">
        <f t="shared" si="20"/>
        <v>0</v>
      </c>
      <c r="I31" s="39"/>
      <c r="J31" s="40">
        <f t="shared" si="5"/>
        <v>0</v>
      </c>
      <c r="K31" s="30"/>
      <c r="L31" s="40">
        <f t="shared" si="6"/>
        <v>0</v>
      </c>
      <c r="M31" s="30"/>
      <c r="N31" s="40">
        <f t="shared" si="7"/>
        <v>0</v>
      </c>
      <c r="O31" s="30"/>
      <c r="P31" s="40">
        <f t="shared" si="8"/>
        <v>0</v>
      </c>
      <c r="Q31" s="21"/>
      <c r="R31" s="40">
        <f t="shared" si="9"/>
        <v>0</v>
      </c>
      <c r="S31" s="21"/>
      <c r="T31" s="40">
        <f t="shared" si="10"/>
        <v>0</v>
      </c>
      <c r="U31" s="30">
        <v>27</v>
      </c>
      <c r="V31" s="40">
        <f t="shared" si="11"/>
        <v>2179143</v>
      </c>
      <c r="W31" s="30">
        <v>9</v>
      </c>
      <c r="X31" s="40">
        <f t="shared" si="12"/>
        <v>726381</v>
      </c>
      <c r="Y31" s="30">
        <v>10</v>
      </c>
      <c r="Z31" s="40">
        <f t="shared" si="13"/>
        <v>807090</v>
      </c>
      <c r="AA31" s="30">
        <v>10</v>
      </c>
      <c r="AB31" s="40">
        <f t="shared" si="14"/>
        <v>807090</v>
      </c>
      <c r="AC31" s="21">
        <v>10</v>
      </c>
      <c r="AD31" s="40">
        <f t="shared" si="15"/>
        <v>807090</v>
      </c>
      <c r="AE31" s="30">
        <v>13</v>
      </c>
      <c r="AF31" s="40">
        <f t="shared" si="16"/>
        <v>1049217</v>
      </c>
      <c r="AG31" s="30"/>
      <c r="AH31" s="40">
        <f t="shared" si="17"/>
        <v>0</v>
      </c>
    </row>
    <row r="32" spans="1:34" s="15" customFormat="1" x14ac:dyDescent="0.25">
      <c r="A32" s="31" t="s">
        <v>58</v>
      </c>
      <c r="B32" s="41" t="s">
        <v>59</v>
      </c>
      <c r="C32" s="33" t="s">
        <v>2</v>
      </c>
      <c r="D32" s="34">
        <f>11+9+10+11+11+11+11+11+9</f>
        <v>94</v>
      </c>
      <c r="E32" s="35">
        <f>ROUND('[1]APU''S'!G1098,0)</f>
        <v>38940</v>
      </c>
      <c r="F32" s="58">
        <f t="shared" si="18"/>
        <v>3660360</v>
      </c>
      <c r="G32" s="37">
        <f t="shared" si="19"/>
        <v>9.6892213744260579E-4</v>
      </c>
      <c r="H32" s="38">
        <f t="shared" si="20"/>
        <v>0</v>
      </c>
      <c r="I32" s="39"/>
      <c r="J32" s="40">
        <f t="shared" si="5"/>
        <v>0</v>
      </c>
      <c r="K32" s="30"/>
      <c r="L32" s="40">
        <f t="shared" si="6"/>
        <v>0</v>
      </c>
      <c r="M32" s="30"/>
      <c r="N32" s="40">
        <f t="shared" si="7"/>
        <v>0</v>
      </c>
      <c r="O32" s="30"/>
      <c r="P32" s="40">
        <f t="shared" si="8"/>
        <v>0</v>
      </c>
      <c r="Q32" s="21"/>
      <c r="R32" s="40">
        <f t="shared" si="9"/>
        <v>0</v>
      </c>
      <c r="S32" s="21"/>
      <c r="T32" s="40">
        <f t="shared" si="10"/>
        <v>0</v>
      </c>
      <c r="U32" s="30">
        <v>30</v>
      </c>
      <c r="V32" s="40">
        <f t="shared" si="11"/>
        <v>1168200</v>
      </c>
      <c r="W32" s="30">
        <v>10</v>
      </c>
      <c r="X32" s="40">
        <f t="shared" si="12"/>
        <v>389400</v>
      </c>
      <c r="Y32" s="30">
        <v>10</v>
      </c>
      <c r="Z32" s="40">
        <f t="shared" si="13"/>
        <v>389400</v>
      </c>
      <c r="AA32" s="30">
        <v>10</v>
      </c>
      <c r="AB32" s="40">
        <f t="shared" si="14"/>
        <v>389400</v>
      </c>
      <c r="AC32" s="21">
        <v>10</v>
      </c>
      <c r="AD32" s="40">
        <f t="shared" si="15"/>
        <v>389400</v>
      </c>
      <c r="AE32" s="30">
        <v>24</v>
      </c>
      <c r="AF32" s="40">
        <f t="shared" si="16"/>
        <v>934560</v>
      </c>
      <c r="AG32" s="30"/>
      <c r="AH32" s="40">
        <f t="shared" si="17"/>
        <v>0</v>
      </c>
    </row>
    <row r="33" spans="1:34" s="15" customFormat="1" ht="15.75" thickBot="1" x14ac:dyDescent="0.3">
      <c r="A33" s="43"/>
      <c r="B33" s="44" t="s">
        <v>60</v>
      </c>
      <c r="C33" s="45"/>
      <c r="D33" s="46"/>
      <c r="E33" s="59"/>
      <c r="F33" s="60">
        <f>SUM(F24:F32)</f>
        <v>442173947</v>
      </c>
      <c r="G33" s="49"/>
      <c r="H33" s="49"/>
      <c r="I33" s="50"/>
      <c r="J33" s="40">
        <f t="shared" si="5"/>
        <v>0</v>
      </c>
      <c r="K33" s="30"/>
      <c r="L33" s="40">
        <f t="shared" si="6"/>
        <v>0</v>
      </c>
      <c r="M33" s="30"/>
      <c r="N33" s="40">
        <f t="shared" si="7"/>
        <v>0</v>
      </c>
      <c r="O33" s="30"/>
      <c r="P33" s="40">
        <f t="shared" si="8"/>
        <v>0</v>
      </c>
      <c r="Q33" s="21"/>
      <c r="R33" s="40">
        <f t="shared" si="9"/>
        <v>0</v>
      </c>
      <c r="S33" s="21"/>
      <c r="T33" s="40">
        <f t="shared" si="10"/>
        <v>0</v>
      </c>
      <c r="U33" s="30"/>
      <c r="V33" s="40">
        <f t="shared" si="11"/>
        <v>0</v>
      </c>
      <c r="W33" s="30"/>
      <c r="X33" s="40">
        <f t="shared" si="12"/>
        <v>0</v>
      </c>
      <c r="Y33" s="30"/>
      <c r="Z33" s="40">
        <f t="shared" si="13"/>
        <v>0</v>
      </c>
      <c r="AA33" s="30"/>
      <c r="AB33" s="40">
        <f t="shared" si="14"/>
        <v>0</v>
      </c>
      <c r="AC33" s="21"/>
      <c r="AD33" s="40">
        <f t="shared" si="15"/>
        <v>0</v>
      </c>
      <c r="AE33" s="30"/>
      <c r="AF33" s="40">
        <f t="shared" si="16"/>
        <v>0</v>
      </c>
      <c r="AG33" s="30"/>
      <c r="AH33" s="40">
        <f t="shared" si="17"/>
        <v>0</v>
      </c>
    </row>
    <row r="34" spans="1:34" s="15" customFormat="1" ht="15.75" thickBot="1" x14ac:dyDescent="0.3">
      <c r="A34" s="51"/>
      <c r="B34" s="52"/>
      <c r="C34" s="51"/>
      <c r="D34" s="51"/>
      <c r="E34" s="53"/>
      <c r="F34" s="53"/>
      <c r="G34" s="54"/>
      <c r="H34" s="54"/>
      <c r="I34" s="55"/>
      <c r="J34" s="40">
        <f t="shared" si="5"/>
        <v>0</v>
      </c>
      <c r="K34" s="30"/>
      <c r="L34" s="40">
        <f t="shared" si="6"/>
        <v>0</v>
      </c>
      <c r="M34" s="30"/>
      <c r="N34" s="40">
        <f t="shared" si="7"/>
        <v>0</v>
      </c>
      <c r="O34" s="30"/>
      <c r="P34" s="40">
        <f t="shared" si="8"/>
        <v>0</v>
      </c>
      <c r="Q34" s="21"/>
      <c r="R34" s="40">
        <f t="shared" si="9"/>
        <v>0</v>
      </c>
      <c r="S34" s="21"/>
      <c r="T34" s="40">
        <f t="shared" si="10"/>
        <v>0</v>
      </c>
      <c r="U34" s="30"/>
      <c r="V34" s="40">
        <f t="shared" si="11"/>
        <v>0</v>
      </c>
      <c r="W34" s="30"/>
      <c r="X34" s="40">
        <f t="shared" si="12"/>
        <v>0</v>
      </c>
      <c r="Y34" s="30"/>
      <c r="Z34" s="40">
        <f t="shared" si="13"/>
        <v>0</v>
      </c>
      <c r="AA34" s="30"/>
      <c r="AB34" s="40">
        <f t="shared" si="14"/>
        <v>0</v>
      </c>
      <c r="AC34" s="21"/>
      <c r="AD34" s="40">
        <f t="shared" si="15"/>
        <v>0</v>
      </c>
      <c r="AE34" s="30"/>
      <c r="AF34" s="40">
        <f t="shared" si="16"/>
        <v>0</v>
      </c>
      <c r="AG34" s="30"/>
      <c r="AH34" s="40">
        <f t="shared" si="17"/>
        <v>0</v>
      </c>
    </row>
    <row r="35" spans="1:34" s="15" customFormat="1" x14ac:dyDescent="0.25">
      <c r="A35" s="23">
        <v>4</v>
      </c>
      <c r="B35" s="24" t="s">
        <v>61</v>
      </c>
      <c r="C35" s="25"/>
      <c r="D35" s="25"/>
      <c r="E35" s="26"/>
      <c r="F35" s="56"/>
      <c r="G35" s="28"/>
      <c r="H35" s="28"/>
      <c r="I35" s="29"/>
      <c r="J35" s="40">
        <f t="shared" si="5"/>
        <v>0</v>
      </c>
      <c r="K35" s="30"/>
      <c r="L35" s="40">
        <f t="shared" si="6"/>
        <v>0</v>
      </c>
      <c r="M35" s="30"/>
      <c r="N35" s="40">
        <f t="shared" si="7"/>
        <v>0</v>
      </c>
      <c r="O35" s="30"/>
      <c r="P35" s="40">
        <f t="shared" si="8"/>
        <v>0</v>
      </c>
      <c r="Q35" s="21"/>
      <c r="R35" s="40">
        <f t="shared" si="9"/>
        <v>0</v>
      </c>
      <c r="S35" s="21"/>
      <c r="T35" s="40">
        <f t="shared" si="10"/>
        <v>0</v>
      </c>
      <c r="U35" s="30"/>
      <c r="V35" s="40">
        <f t="shared" si="11"/>
        <v>0</v>
      </c>
      <c r="W35" s="30"/>
      <c r="X35" s="40">
        <f t="shared" si="12"/>
        <v>0</v>
      </c>
      <c r="Y35" s="30"/>
      <c r="Z35" s="40">
        <f t="shared" si="13"/>
        <v>0</v>
      </c>
      <c r="AA35" s="30"/>
      <c r="AB35" s="40">
        <f t="shared" si="14"/>
        <v>0</v>
      </c>
      <c r="AC35" s="21"/>
      <c r="AD35" s="40">
        <f t="shared" si="15"/>
        <v>0</v>
      </c>
      <c r="AE35" s="30"/>
      <c r="AF35" s="40">
        <f t="shared" si="16"/>
        <v>0</v>
      </c>
      <c r="AG35" s="30"/>
      <c r="AH35" s="40">
        <f t="shared" si="17"/>
        <v>0</v>
      </c>
    </row>
    <row r="36" spans="1:34" s="15" customFormat="1" x14ac:dyDescent="0.25">
      <c r="A36" s="31" t="s">
        <v>62</v>
      </c>
      <c r="B36" s="61" t="s">
        <v>63</v>
      </c>
      <c r="C36" s="33" t="s">
        <v>2</v>
      </c>
      <c r="D36" s="34">
        <v>3</v>
      </c>
      <c r="E36" s="35">
        <f>ROUND('[1]APU''S'!G1149,0)</f>
        <v>14616636</v>
      </c>
      <c r="F36" s="58">
        <f>+D36*E36</f>
        <v>43849908</v>
      </c>
      <c r="G36" s="37">
        <f t="shared" ref="G36:G48" si="21">F36/$F$197</f>
        <v>1.160736828782459E-2</v>
      </c>
      <c r="H36" s="38">
        <f t="shared" ref="H36:H48" si="22">F36-(J36+L36+N36+P36+R36+T36+V36+X36+Z36+AB36+AD36+AF36+AH36)</f>
        <v>0</v>
      </c>
      <c r="I36" s="39"/>
      <c r="J36" s="40">
        <f t="shared" si="5"/>
        <v>0</v>
      </c>
      <c r="K36" s="30"/>
      <c r="L36" s="40">
        <f t="shared" si="6"/>
        <v>0</v>
      </c>
      <c r="M36" s="30"/>
      <c r="N36" s="40">
        <f t="shared" si="7"/>
        <v>0</v>
      </c>
      <c r="O36" s="30"/>
      <c r="P36" s="40">
        <f t="shared" si="8"/>
        <v>0</v>
      </c>
      <c r="Q36" s="21">
        <v>3</v>
      </c>
      <c r="R36" s="40">
        <f t="shared" si="9"/>
        <v>43849908</v>
      </c>
      <c r="S36" s="21"/>
      <c r="T36" s="40">
        <f t="shared" si="10"/>
        <v>0</v>
      </c>
      <c r="U36" s="30"/>
      <c r="V36" s="40">
        <f t="shared" si="11"/>
        <v>0</v>
      </c>
      <c r="W36" s="30"/>
      <c r="X36" s="40">
        <f t="shared" si="12"/>
        <v>0</v>
      </c>
      <c r="Y36" s="30"/>
      <c r="Z36" s="40">
        <f t="shared" si="13"/>
        <v>0</v>
      </c>
      <c r="AA36" s="30"/>
      <c r="AB36" s="40">
        <f t="shared" si="14"/>
        <v>0</v>
      </c>
      <c r="AC36" s="21"/>
      <c r="AD36" s="40">
        <f t="shared" si="15"/>
        <v>0</v>
      </c>
      <c r="AE36" s="30"/>
      <c r="AF36" s="40">
        <f t="shared" si="16"/>
        <v>0</v>
      </c>
      <c r="AG36" s="30"/>
      <c r="AH36" s="40">
        <f t="shared" si="17"/>
        <v>0</v>
      </c>
    </row>
    <row r="37" spans="1:34" s="15" customFormat="1" x14ac:dyDescent="0.25">
      <c r="A37" s="62" t="s">
        <v>64</v>
      </c>
      <c r="B37" s="41" t="s">
        <v>65</v>
      </c>
      <c r="C37" s="33" t="s">
        <v>2</v>
      </c>
      <c r="D37" s="34">
        <v>1</v>
      </c>
      <c r="E37" s="35">
        <f>ROUND('[1]APU''S'!G1199,0)</f>
        <v>4986140</v>
      </c>
      <c r="F37" s="58">
        <f>+D37*E37</f>
        <v>4986140</v>
      </c>
      <c r="G37" s="37">
        <f t="shared" si="21"/>
        <v>1.3198651024456814E-3</v>
      </c>
      <c r="H37" s="38">
        <f t="shared" si="22"/>
        <v>0</v>
      </c>
      <c r="I37" s="39"/>
      <c r="J37" s="40">
        <f t="shared" si="5"/>
        <v>0</v>
      </c>
      <c r="K37" s="30"/>
      <c r="L37" s="40">
        <f t="shared" si="6"/>
        <v>0</v>
      </c>
      <c r="M37" s="30"/>
      <c r="N37" s="40">
        <f t="shared" si="7"/>
        <v>0</v>
      </c>
      <c r="O37" s="30"/>
      <c r="P37" s="40">
        <f t="shared" si="8"/>
        <v>0</v>
      </c>
      <c r="Q37" s="21">
        <v>1</v>
      </c>
      <c r="R37" s="40">
        <f t="shared" si="9"/>
        <v>4986140</v>
      </c>
      <c r="S37" s="21"/>
      <c r="T37" s="40">
        <f t="shared" si="10"/>
        <v>0</v>
      </c>
      <c r="U37" s="30"/>
      <c r="V37" s="40">
        <f t="shared" si="11"/>
        <v>0</v>
      </c>
      <c r="W37" s="30"/>
      <c r="X37" s="40">
        <f t="shared" si="12"/>
        <v>0</v>
      </c>
      <c r="Y37" s="30"/>
      <c r="Z37" s="40">
        <f t="shared" si="13"/>
        <v>0</v>
      </c>
      <c r="AA37" s="30"/>
      <c r="AB37" s="40">
        <f t="shared" si="14"/>
        <v>0</v>
      </c>
      <c r="AC37" s="21"/>
      <c r="AD37" s="40">
        <f t="shared" si="15"/>
        <v>0</v>
      </c>
      <c r="AE37" s="30"/>
      <c r="AF37" s="40">
        <f t="shared" si="16"/>
        <v>0</v>
      </c>
      <c r="AG37" s="30"/>
      <c r="AH37" s="40">
        <f t="shared" si="17"/>
        <v>0</v>
      </c>
    </row>
    <row r="38" spans="1:34" s="15" customFormat="1" x14ac:dyDescent="0.25">
      <c r="A38" s="31" t="s">
        <v>66</v>
      </c>
      <c r="B38" s="41" t="s">
        <v>67</v>
      </c>
      <c r="C38" s="33" t="s">
        <v>17</v>
      </c>
      <c r="D38" s="34">
        <f>37+15+20+10</f>
        <v>82</v>
      </c>
      <c r="E38" s="35">
        <f>ROUND('[1]APU''S'!G1249,0)</f>
        <v>85646</v>
      </c>
      <c r="F38" s="58">
        <f>+D38*E38</f>
        <v>7022972</v>
      </c>
      <c r="G38" s="37">
        <f t="shared" si="21"/>
        <v>1.8590283582597263E-3</v>
      </c>
      <c r="H38" s="38">
        <f t="shared" si="22"/>
        <v>0</v>
      </c>
      <c r="I38" s="39"/>
      <c r="J38" s="40">
        <f t="shared" si="5"/>
        <v>0</v>
      </c>
      <c r="K38" s="30"/>
      <c r="L38" s="40">
        <f t="shared" si="6"/>
        <v>0</v>
      </c>
      <c r="M38" s="30"/>
      <c r="N38" s="40">
        <f t="shared" si="7"/>
        <v>0</v>
      </c>
      <c r="O38" s="30"/>
      <c r="P38" s="40">
        <f t="shared" si="8"/>
        <v>0</v>
      </c>
      <c r="Q38" s="21"/>
      <c r="R38" s="40">
        <f t="shared" si="9"/>
        <v>0</v>
      </c>
      <c r="S38" s="21"/>
      <c r="T38" s="40">
        <f t="shared" si="10"/>
        <v>0</v>
      </c>
      <c r="U38" s="30"/>
      <c r="V38" s="40">
        <f t="shared" si="11"/>
        <v>0</v>
      </c>
      <c r="W38" s="30"/>
      <c r="X38" s="40">
        <f t="shared" si="12"/>
        <v>0</v>
      </c>
      <c r="Y38" s="30"/>
      <c r="Z38" s="40">
        <f t="shared" si="13"/>
        <v>0</v>
      </c>
      <c r="AA38" s="30"/>
      <c r="AB38" s="40">
        <f t="shared" si="14"/>
        <v>0</v>
      </c>
      <c r="AC38" s="21">
        <v>82</v>
      </c>
      <c r="AD38" s="40">
        <f t="shared" si="15"/>
        <v>7022972</v>
      </c>
      <c r="AE38" s="30"/>
      <c r="AF38" s="40">
        <f t="shared" si="16"/>
        <v>0</v>
      </c>
      <c r="AG38" s="30"/>
      <c r="AH38" s="40">
        <f t="shared" si="17"/>
        <v>0</v>
      </c>
    </row>
    <row r="39" spans="1:34" s="15" customFormat="1" x14ac:dyDescent="0.25">
      <c r="A39" s="63" t="s">
        <v>68</v>
      </c>
      <c r="B39" s="61" t="s">
        <v>69</v>
      </c>
      <c r="C39" s="64" t="s">
        <v>2</v>
      </c>
      <c r="D39" s="34">
        <v>1</v>
      </c>
      <c r="E39" s="35">
        <f>ROUND('[1]APU''S'!G1299,0)</f>
        <v>19009643</v>
      </c>
      <c r="F39" s="58">
        <f t="shared" ref="F39:F48" si="23">+D39*E39</f>
        <v>19009643</v>
      </c>
      <c r="G39" s="37">
        <f t="shared" si="21"/>
        <v>5.0319815339422537E-3</v>
      </c>
      <c r="H39" s="38">
        <f t="shared" si="22"/>
        <v>0</v>
      </c>
      <c r="I39" s="39"/>
      <c r="J39" s="40">
        <f t="shared" si="5"/>
        <v>0</v>
      </c>
      <c r="K39" s="30"/>
      <c r="L39" s="40">
        <f t="shared" si="6"/>
        <v>0</v>
      </c>
      <c r="M39" s="30"/>
      <c r="N39" s="40">
        <f t="shared" si="7"/>
        <v>0</v>
      </c>
      <c r="O39" s="30"/>
      <c r="P39" s="40">
        <f t="shared" si="8"/>
        <v>0</v>
      </c>
      <c r="Q39" s="21">
        <v>1</v>
      </c>
      <c r="R39" s="40">
        <f t="shared" si="9"/>
        <v>19009643</v>
      </c>
      <c r="S39" s="21"/>
      <c r="T39" s="40">
        <f t="shared" si="10"/>
        <v>0</v>
      </c>
      <c r="U39" s="30"/>
      <c r="V39" s="40">
        <f t="shared" si="11"/>
        <v>0</v>
      </c>
      <c r="W39" s="30"/>
      <c r="X39" s="40">
        <f t="shared" si="12"/>
        <v>0</v>
      </c>
      <c r="Y39" s="30"/>
      <c r="Z39" s="40">
        <f t="shared" si="13"/>
        <v>0</v>
      </c>
      <c r="AA39" s="30"/>
      <c r="AB39" s="40">
        <f t="shared" si="14"/>
        <v>0</v>
      </c>
      <c r="AC39" s="21"/>
      <c r="AD39" s="40">
        <f t="shared" si="15"/>
        <v>0</v>
      </c>
      <c r="AE39" s="30"/>
      <c r="AF39" s="40">
        <f t="shared" si="16"/>
        <v>0</v>
      </c>
      <c r="AG39" s="30"/>
      <c r="AH39" s="40">
        <f t="shared" si="17"/>
        <v>0</v>
      </c>
    </row>
    <row r="40" spans="1:34" s="15" customFormat="1" x14ac:dyDescent="0.25">
      <c r="A40" s="62" t="s">
        <v>70</v>
      </c>
      <c r="B40" s="41" t="s">
        <v>71</v>
      </c>
      <c r="C40" s="33" t="s">
        <v>2</v>
      </c>
      <c r="D40" s="34">
        <v>1</v>
      </c>
      <c r="E40" s="35">
        <f>ROUND('[1]APU''S'!G1349,0)</f>
        <v>4938540</v>
      </c>
      <c r="F40" s="58">
        <f t="shared" si="23"/>
        <v>4938540</v>
      </c>
      <c r="G40" s="37">
        <f t="shared" si="21"/>
        <v>1.3072650593509399E-3</v>
      </c>
      <c r="H40" s="38">
        <f t="shared" si="22"/>
        <v>0</v>
      </c>
      <c r="I40" s="39"/>
      <c r="J40" s="40">
        <f t="shared" si="5"/>
        <v>0</v>
      </c>
      <c r="K40" s="30"/>
      <c r="L40" s="40">
        <f t="shared" si="6"/>
        <v>0</v>
      </c>
      <c r="M40" s="30"/>
      <c r="N40" s="40">
        <f t="shared" si="7"/>
        <v>0</v>
      </c>
      <c r="O40" s="30"/>
      <c r="P40" s="40">
        <f t="shared" si="8"/>
        <v>0</v>
      </c>
      <c r="Q40" s="21">
        <v>1</v>
      </c>
      <c r="R40" s="40">
        <f t="shared" si="9"/>
        <v>4938540</v>
      </c>
      <c r="S40" s="21"/>
      <c r="T40" s="40">
        <f t="shared" si="10"/>
        <v>0</v>
      </c>
      <c r="U40" s="30"/>
      <c r="V40" s="40">
        <f t="shared" si="11"/>
        <v>0</v>
      </c>
      <c r="W40" s="30"/>
      <c r="X40" s="40">
        <f t="shared" si="12"/>
        <v>0</v>
      </c>
      <c r="Y40" s="30"/>
      <c r="Z40" s="40">
        <f t="shared" si="13"/>
        <v>0</v>
      </c>
      <c r="AA40" s="30"/>
      <c r="AB40" s="40">
        <f t="shared" si="14"/>
        <v>0</v>
      </c>
      <c r="AC40" s="21"/>
      <c r="AD40" s="40">
        <f t="shared" si="15"/>
        <v>0</v>
      </c>
      <c r="AE40" s="30"/>
      <c r="AF40" s="40">
        <f t="shared" si="16"/>
        <v>0</v>
      </c>
      <c r="AG40" s="30"/>
      <c r="AH40" s="40">
        <f t="shared" si="17"/>
        <v>0</v>
      </c>
    </row>
    <row r="41" spans="1:34" s="15" customFormat="1" x14ac:dyDescent="0.25">
      <c r="A41" s="65" t="s">
        <v>72</v>
      </c>
      <c r="B41" s="66" t="s">
        <v>73</v>
      </c>
      <c r="C41" s="67" t="s">
        <v>74</v>
      </c>
      <c r="D41" s="68">
        <v>3.5</v>
      </c>
      <c r="E41" s="69">
        <f>ROUND('[1]APU''S'!G1399,0)</f>
        <v>5250000</v>
      </c>
      <c r="F41" s="70">
        <f t="shared" si="23"/>
        <v>18375000</v>
      </c>
      <c r="G41" s="37">
        <f t="shared" si="21"/>
        <v>4.8639872240730095E-3</v>
      </c>
      <c r="H41" s="38">
        <f t="shared" si="22"/>
        <v>0</v>
      </c>
      <c r="I41" s="71"/>
      <c r="J41" s="40">
        <f t="shared" si="5"/>
        <v>0</v>
      </c>
      <c r="K41" s="30"/>
      <c r="L41" s="40">
        <f t="shared" si="6"/>
        <v>0</v>
      </c>
      <c r="M41" s="30"/>
      <c r="N41" s="40">
        <f t="shared" si="7"/>
        <v>0</v>
      </c>
      <c r="O41" s="30"/>
      <c r="P41" s="40">
        <f t="shared" si="8"/>
        <v>0</v>
      </c>
      <c r="Q41" s="21">
        <v>3.5</v>
      </c>
      <c r="R41" s="40">
        <f t="shared" si="9"/>
        <v>18375000</v>
      </c>
      <c r="S41" s="21"/>
      <c r="T41" s="40">
        <f t="shared" si="10"/>
        <v>0</v>
      </c>
      <c r="U41" s="30"/>
      <c r="V41" s="40">
        <f t="shared" si="11"/>
        <v>0</v>
      </c>
      <c r="W41" s="30"/>
      <c r="X41" s="40">
        <f t="shared" si="12"/>
        <v>0</v>
      </c>
      <c r="Y41" s="30"/>
      <c r="Z41" s="40">
        <f t="shared" si="13"/>
        <v>0</v>
      </c>
      <c r="AA41" s="30"/>
      <c r="AB41" s="40">
        <f t="shared" si="14"/>
        <v>0</v>
      </c>
      <c r="AC41" s="21"/>
      <c r="AD41" s="40">
        <f t="shared" si="15"/>
        <v>0</v>
      </c>
      <c r="AE41" s="30"/>
      <c r="AF41" s="40">
        <f t="shared" si="16"/>
        <v>0</v>
      </c>
      <c r="AG41" s="30"/>
      <c r="AH41" s="40">
        <f t="shared" si="17"/>
        <v>0</v>
      </c>
    </row>
    <row r="42" spans="1:34" s="15" customFormat="1" x14ac:dyDescent="0.25">
      <c r="A42" s="65" t="s">
        <v>75</v>
      </c>
      <c r="B42" s="72" t="s">
        <v>76</v>
      </c>
      <c r="C42" s="73" t="s">
        <v>2</v>
      </c>
      <c r="D42" s="42">
        <v>1</v>
      </c>
      <c r="E42" s="69">
        <f>ROUND('[1]APU''S'!G1449,0)</f>
        <v>7350000</v>
      </c>
      <c r="F42" s="70">
        <f t="shared" si="23"/>
        <v>7350000</v>
      </c>
      <c r="G42" s="37">
        <f t="shared" si="21"/>
        <v>1.9455948896292038E-3</v>
      </c>
      <c r="H42" s="38">
        <f t="shared" si="22"/>
        <v>0</v>
      </c>
      <c r="I42" s="71"/>
      <c r="J42" s="40">
        <f t="shared" si="5"/>
        <v>0</v>
      </c>
      <c r="K42" s="30"/>
      <c r="L42" s="40">
        <f t="shared" si="6"/>
        <v>0</v>
      </c>
      <c r="M42" s="30"/>
      <c r="N42" s="40">
        <f t="shared" si="7"/>
        <v>0</v>
      </c>
      <c r="O42" s="30"/>
      <c r="P42" s="40">
        <f t="shared" si="8"/>
        <v>0</v>
      </c>
      <c r="Q42" s="21">
        <v>1</v>
      </c>
      <c r="R42" s="40">
        <f t="shared" si="9"/>
        <v>7350000</v>
      </c>
      <c r="S42" s="21"/>
      <c r="T42" s="40">
        <f t="shared" si="10"/>
        <v>0</v>
      </c>
      <c r="U42" s="30"/>
      <c r="V42" s="40">
        <f t="shared" si="11"/>
        <v>0</v>
      </c>
      <c r="W42" s="30"/>
      <c r="X42" s="40">
        <f t="shared" si="12"/>
        <v>0</v>
      </c>
      <c r="Y42" s="30"/>
      <c r="Z42" s="40">
        <f t="shared" si="13"/>
        <v>0</v>
      </c>
      <c r="AA42" s="30"/>
      <c r="AB42" s="40">
        <f t="shared" si="14"/>
        <v>0</v>
      </c>
      <c r="AC42" s="21"/>
      <c r="AD42" s="40">
        <f t="shared" si="15"/>
        <v>0</v>
      </c>
      <c r="AE42" s="30"/>
      <c r="AF42" s="40">
        <f t="shared" si="16"/>
        <v>0</v>
      </c>
      <c r="AG42" s="30"/>
      <c r="AH42" s="40">
        <f t="shared" si="17"/>
        <v>0</v>
      </c>
    </row>
    <row r="43" spans="1:34" s="15" customFormat="1" x14ac:dyDescent="0.25">
      <c r="A43" s="65" t="s">
        <v>77</v>
      </c>
      <c r="B43" s="66" t="s">
        <v>78</v>
      </c>
      <c r="C43" s="67" t="s">
        <v>74</v>
      </c>
      <c r="D43" s="68">
        <v>3.5</v>
      </c>
      <c r="E43" s="74">
        <f>ROUND('[1]APU''S'!G1499,0)</f>
        <v>13650000</v>
      </c>
      <c r="F43" s="70">
        <f t="shared" si="23"/>
        <v>47775000</v>
      </c>
      <c r="G43" s="37">
        <f t="shared" si="21"/>
        <v>1.2646366782589825E-2</v>
      </c>
      <c r="H43" s="38">
        <f t="shared" si="22"/>
        <v>0</v>
      </c>
      <c r="I43" s="71"/>
      <c r="J43" s="40">
        <f t="shared" si="5"/>
        <v>0</v>
      </c>
      <c r="K43" s="30"/>
      <c r="L43" s="40">
        <f t="shared" si="6"/>
        <v>0</v>
      </c>
      <c r="M43" s="30"/>
      <c r="N43" s="40">
        <f t="shared" si="7"/>
        <v>0</v>
      </c>
      <c r="O43" s="30"/>
      <c r="P43" s="40">
        <f t="shared" si="8"/>
        <v>0</v>
      </c>
      <c r="Q43" s="21">
        <v>3.5</v>
      </c>
      <c r="R43" s="40">
        <f t="shared" si="9"/>
        <v>47775000</v>
      </c>
      <c r="S43" s="21"/>
      <c r="T43" s="40">
        <f t="shared" si="10"/>
        <v>0</v>
      </c>
      <c r="U43" s="30"/>
      <c r="V43" s="40">
        <f t="shared" si="11"/>
        <v>0</v>
      </c>
      <c r="W43" s="30"/>
      <c r="X43" s="40">
        <f t="shared" si="12"/>
        <v>0</v>
      </c>
      <c r="Y43" s="30"/>
      <c r="Z43" s="40">
        <f t="shared" si="13"/>
        <v>0</v>
      </c>
      <c r="AA43" s="30"/>
      <c r="AB43" s="40">
        <f t="shared" si="14"/>
        <v>0</v>
      </c>
      <c r="AC43" s="21"/>
      <c r="AD43" s="40">
        <f t="shared" si="15"/>
        <v>0</v>
      </c>
      <c r="AE43" s="30"/>
      <c r="AF43" s="40">
        <f t="shared" si="16"/>
        <v>0</v>
      </c>
      <c r="AG43" s="30"/>
      <c r="AH43" s="40">
        <f t="shared" si="17"/>
        <v>0</v>
      </c>
    </row>
    <row r="44" spans="1:34" s="15" customFormat="1" x14ac:dyDescent="0.25">
      <c r="A44" s="31" t="s">
        <v>79</v>
      </c>
      <c r="B44" s="41" t="s">
        <v>80</v>
      </c>
      <c r="C44" s="33" t="s">
        <v>2</v>
      </c>
      <c r="D44" s="34">
        <v>6</v>
      </c>
      <c r="E44" s="35">
        <f>ROUND('[1]APU''S'!G1549,0)</f>
        <v>459398</v>
      </c>
      <c r="F44" s="58">
        <f t="shared" si="23"/>
        <v>2756388</v>
      </c>
      <c r="G44" s="37">
        <f t="shared" si="21"/>
        <v>7.2963461314765467E-4</v>
      </c>
      <c r="H44" s="38">
        <f t="shared" si="22"/>
        <v>0</v>
      </c>
      <c r="I44" s="39"/>
      <c r="J44" s="40">
        <f t="shared" si="5"/>
        <v>0</v>
      </c>
      <c r="K44" s="30"/>
      <c r="L44" s="40">
        <f t="shared" si="6"/>
        <v>0</v>
      </c>
      <c r="M44" s="30"/>
      <c r="N44" s="40">
        <f t="shared" si="7"/>
        <v>0</v>
      </c>
      <c r="O44" s="30"/>
      <c r="P44" s="40">
        <f t="shared" si="8"/>
        <v>0</v>
      </c>
      <c r="Q44" s="21"/>
      <c r="R44" s="40">
        <f t="shared" si="9"/>
        <v>0</v>
      </c>
      <c r="S44" s="21"/>
      <c r="T44" s="40">
        <f t="shared" si="10"/>
        <v>0</v>
      </c>
      <c r="U44" s="30"/>
      <c r="V44" s="40">
        <f t="shared" si="11"/>
        <v>0</v>
      </c>
      <c r="W44" s="30"/>
      <c r="X44" s="40">
        <f t="shared" si="12"/>
        <v>0</v>
      </c>
      <c r="Y44" s="30"/>
      <c r="Z44" s="40">
        <f t="shared" si="13"/>
        <v>0</v>
      </c>
      <c r="AA44" s="30"/>
      <c r="AB44" s="40">
        <f t="shared" si="14"/>
        <v>0</v>
      </c>
      <c r="AC44" s="21">
        <v>6</v>
      </c>
      <c r="AD44" s="40">
        <f t="shared" si="15"/>
        <v>2756388</v>
      </c>
      <c r="AE44" s="30"/>
      <c r="AF44" s="40">
        <f t="shared" si="16"/>
        <v>0</v>
      </c>
      <c r="AG44" s="30"/>
      <c r="AH44" s="40">
        <f t="shared" si="17"/>
        <v>0</v>
      </c>
    </row>
    <row r="45" spans="1:34" s="15" customFormat="1" x14ac:dyDescent="0.25">
      <c r="A45" s="31" t="s">
        <v>81</v>
      </c>
      <c r="B45" s="41" t="s">
        <v>82</v>
      </c>
      <c r="C45" s="33" t="s">
        <v>17</v>
      </c>
      <c r="D45" s="34">
        <f>90+14+50</f>
        <v>154</v>
      </c>
      <c r="E45" s="35">
        <f>ROUND('[1]APU''S'!G1599,0)</f>
        <v>127273</v>
      </c>
      <c r="F45" s="58">
        <f t="shared" si="23"/>
        <v>19600042</v>
      </c>
      <c r="G45" s="37">
        <f t="shared" si="21"/>
        <v>5.1882641566962937E-3</v>
      </c>
      <c r="H45" s="38">
        <f t="shared" si="22"/>
        <v>0</v>
      </c>
      <c r="I45" s="39"/>
      <c r="J45" s="40">
        <f t="shared" si="5"/>
        <v>0</v>
      </c>
      <c r="K45" s="30"/>
      <c r="L45" s="40">
        <f t="shared" si="6"/>
        <v>0</v>
      </c>
      <c r="M45" s="30"/>
      <c r="N45" s="40">
        <f t="shared" si="7"/>
        <v>0</v>
      </c>
      <c r="O45" s="30"/>
      <c r="P45" s="40">
        <f t="shared" si="8"/>
        <v>0</v>
      </c>
      <c r="Q45" s="21"/>
      <c r="R45" s="40">
        <f t="shared" si="9"/>
        <v>0</v>
      </c>
      <c r="S45" s="21"/>
      <c r="T45" s="40">
        <f t="shared" si="10"/>
        <v>0</v>
      </c>
      <c r="U45" s="30"/>
      <c r="V45" s="40">
        <f t="shared" si="11"/>
        <v>0</v>
      </c>
      <c r="W45" s="30"/>
      <c r="X45" s="40">
        <f t="shared" si="12"/>
        <v>0</v>
      </c>
      <c r="Y45" s="30"/>
      <c r="Z45" s="40">
        <f t="shared" si="13"/>
        <v>0</v>
      </c>
      <c r="AA45" s="30"/>
      <c r="AB45" s="40">
        <f t="shared" si="14"/>
        <v>0</v>
      </c>
      <c r="AC45" s="21">
        <v>154</v>
      </c>
      <c r="AD45" s="40">
        <f t="shared" si="15"/>
        <v>19600042</v>
      </c>
      <c r="AE45" s="30"/>
      <c r="AF45" s="40">
        <f t="shared" si="16"/>
        <v>0</v>
      </c>
      <c r="AG45" s="30"/>
      <c r="AH45" s="40">
        <f t="shared" si="17"/>
        <v>0</v>
      </c>
    </row>
    <row r="46" spans="1:34" s="15" customFormat="1" ht="25.5" x14ac:dyDescent="0.25">
      <c r="A46" s="31" t="s">
        <v>83</v>
      </c>
      <c r="B46" s="41" t="s">
        <v>84</v>
      </c>
      <c r="C46" s="33" t="s">
        <v>85</v>
      </c>
      <c r="D46" s="34">
        <v>1</v>
      </c>
      <c r="E46" s="35">
        <f>ROUND('[1]APU''S'!G1649,0)</f>
        <v>531892</v>
      </c>
      <c r="F46" s="58">
        <f t="shared" si="23"/>
        <v>531892</v>
      </c>
      <c r="G46" s="37">
        <f t="shared" si="21"/>
        <v>1.4079542272580359E-4</v>
      </c>
      <c r="H46" s="38">
        <f t="shared" si="22"/>
        <v>0</v>
      </c>
      <c r="I46" s="39"/>
      <c r="J46" s="40">
        <f t="shared" si="5"/>
        <v>0</v>
      </c>
      <c r="K46" s="30"/>
      <c r="L46" s="40">
        <f t="shared" si="6"/>
        <v>0</v>
      </c>
      <c r="M46" s="30"/>
      <c r="N46" s="40">
        <f t="shared" si="7"/>
        <v>0</v>
      </c>
      <c r="O46" s="30"/>
      <c r="P46" s="40">
        <f t="shared" si="8"/>
        <v>0</v>
      </c>
      <c r="Q46" s="21"/>
      <c r="R46" s="40">
        <f t="shared" si="9"/>
        <v>0</v>
      </c>
      <c r="S46" s="21"/>
      <c r="T46" s="40">
        <f t="shared" si="10"/>
        <v>0</v>
      </c>
      <c r="U46" s="30"/>
      <c r="V46" s="40">
        <f t="shared" si="11"/>
        <v>0</v>
      </c>
      <c r="W46" s="30"/>
      <c r="X46" s="40">
        <f t="shared" si="12"/>
        <v>0</v>
      </c>
      <c r="Y46" s="30"/>
      <c r="Z46" s="40">
        <f t="shared" si="13"/>
        <v>0</v>
      </c>
      <c r="AA46" s="30"/>
      <c r="AB46" s="40">
        <f t="shared" si="14"/>
        <v>0</v>
      </c>
      <c r="AC46" s="21">
        <v>1</v>
      </c>
      <c r="AD46" s="40">
        <f t="shared" si="15"/>
        <v>531892</v>
      </c>
      <c r="AE46" s="30"/>
      <c r="AF46" s="40">
        <f t="shared" si="16"/>
        <v>0</v>
      </c>
      <c r="AG46" s="30"/>
      <c r="AH46" s="40">
        <f t="shared" si="17"/>
        <v>0</v>
      </c>
    </row>
    <row r="47" spans="1:34" s="15" customFormat="1" ht="25.5" x14ac:dyDescent="0.25">
      <c r="A47" s="31" t="s">
        <v>86</v>
      </c>
      <c r="B47" s="41" t="s">
        <v>87</v>
      </c>
      <c r="C47" s="33" t="s">
        <v>85</v>
      </c>
      <c r="D47" s="34">
        <v>9</v>
      </c>
      <c r="E47" s="35">
        <f>ROUND('[1]APU''S'!G1699,0)</f>
        <v>409609</v>
      </c>
      <c r="F47" s="58">
        <f t="shared" si="23"/>
        <v>3686481</v>
      </c>
      <c r="G47" s="37">
        <f t="shared" si="21"/>
        <v>9.7583654344423904E-4</v>
      </c>
      <c r="H47" s="38">
        <f t="shared" si="22"/>
        <v>0</v>
      </c>
      <c r="I47" s="39"/>
      <c r="J47" s="40">
        <f t="shared" si="5"/>
        <v>0</v>
      </c>
      <c r="K47" s="30"/>
      <c r="L47" s="40">
        <f t="shared" si="6"/>
        <v>0</v>
      </c>
      <c r="M47" s="30"/>
      <c r="N47" s="40">
        <f t="shared" si="7"/>
        <v>0</v>
      </c>
      <c r="O47" s="30"/>
      <c r="P47" s="40">
        <f t="shared" si="8"/>
        <v>0</v>
      </c>
      <c r="Q47" s="21"/>
      <c r="R47" s="40">
        <f t="shared" si="9"/>
        <v>0</v>
      </c>
      <c r="S47" s="21"/>
      <c r="T47" s="40">
        <f t="shared" si="10"/>
        <v>0</v>
      </c>
      <c r="U47" s="30"/>
      <c r="V47" s="40">
        <f t="shared" si="11"/>
        <v>0</v>
      </c>
      <c r="W47" s="30"/>
      <c r="X47" s="40">
        <f t="shared" si="12"/>
        <v>0</v>
      </c>
      <c r="Y47" s="30"/>
      <c r="Z47" s="40">
        <f t="shared" si="13"/>
        <v>0</v>
      </c>
      <c r="AA47" s="30"/>
      <c r="AB47" s="40">
        <f t="shared" si="14"/>
        <v>0</v>
      </c>
      <c r="AC47" s="21">
        <v>9</v>
      </c>
      <c r="AD47" s="40">
        <f t="shared" si="15"/>
        <v>3686481</v>
      </c>
      <c r="AE47" s="30"/>
      <c r="AF47" s="40">
        <f t="shared" si="16"/>
        <v>0</v>
      </c>
      <c r="AG47" s="30"/>
      <c r="AH47" s="40">
        <f t="shared" si="17"/>
        <v>0</v>
      </c>
    </row>
    <row r="48" spans="1:34" s="15" customFormat="1" x14ac:dyDescent="0.25">
      <c r="A48" s="31" t="s">
        <v>88</v>
      </c>
      <c r="B48" s="41" t="s">
        <v>89</v>
      </c>
      <c r="C48" s="33" t="s">
        <v>17</v>
      </c>
      <c r="D48" s="34">
        <v>50</v>
      </c>
      <c r="E48" s="35">
        <f>ROUND('[1]APU''S'!G1749,0)</f>
        <v>84885</v>
      </c>
      <c r="F48" s="58">
        <f t="shared" si="23"/>
        <v>4244250</v>
      </c>
      <c r="G48" s="37">
        <f t="shared" si="21"/>
        <v>1.1234817837154759E-3</v>
      </c>
      <c r="H48" s="38">
        <f t="shared" si="22"/>
        <v>0</v>
      </c>
      <c r="I48" s="39"/>
      <c r="J48" s="40">
        <f t="shared" si="5"/>
        <v>0</v>
      </c>
      <c r="K48" s="30"/>
      <c r="L48" s="40">
        <f t="shared" si="6"/>
        <v>0</v>
      </c>
      <c r="M48" s="30"/>
      <c r="N48" s="40">
        <f t="shared" si="7"/>
        <v>0</v>
      </c>
      <c r="O48" s="30"/>
      <c r="P48" s="40">
        <f t="shared" si="8"/>
        <v>0</v>
      </c>
      <c r="Q48" s="21"/>
      <c r="R48" s="40">
        <f t="shared" si="9"/>
        <v>0</v>
      </c>
      <c r="S48" s="21"/>
      <c r="T48" s="40">
        <f t="shared" si="10"/>
        <v>0</v>
      </c>
      <c r="U48" s="30"/>
      <c r="V48" s="40">
        <f t="shared" si="11"/>
        <v>0</v>
      </c>
      <c r="W48" s="30"/>
      <c r="X48" s="40">
        <f t="shared" si="12"/>
        <v>0</v>
      </c>
      <c r="Y48" s="30"/>
      <c r="Z48" s="40">
        <f t="shared" si="13"/>
        <v>0</v>
      </c>
      <c r="AA48" s="30"/>
      <c r="AB48" s="40">
        <f t="shared" si="14"/>
        <v>0</v>
      </c>
      <c r="AC48" s="21">
        <v>50</v>
      </c>
      <c r="AD48" s="40">
        <f t="shared" si="15"/>
        <v>4244250</v>
      </c>
      <c r="AE48" s="30"/>
      <c r="AF48" s="40">
        <f t="shared" si="16"/>
        <v>0</v>
      </c>
      <c r="AG48" s="30"/>
      <c r="AH48" s="40">
        <f t="shared" si="17"/>
        <v>0</v>
      </c>
    </row>
    <row r="49" spans="1:34" s="15" customFormat="1" ht="15.75" thickBot="1" x14ac:dyDescent="0.3">
      <c r="A49" s="43"/>
      <c r="B49" s="44" t="s">
        <v>90</v>
      </c>
      <c r="C49" s="45"/>
      <c r="D49" s="46"/>
      <c r="E49" s="46"/>
      <c r="F49" s="60">
        <f>SUM(F36:F48)</f>
        <v>184126256</v>
      </c>
      <c r="G49" s="49"/>
      <c r="H49" s="49"/>
      <c r="I49" s="50"/>
      <c r="J49" s="40">
        <f t="shared" si="5"/>
        <v>0</v>
      </c>
      <c r="K49" s="30"/>
      <c r="L49" s="40">
        <f t="shared" si="6"/>
        <v>0</v>
      </c>
      <c r="M49" s="30"/>
      <c r="N49" s="40">
        <f t="shared" si="7"/>
        <v>0</v>
      </c>
      <c r="O49" s="30"/>
      <c r="P49" s="40">
        <f t="shared" si="8"/>
        <v>0</v>
      </c>
      <c r="Q49" s="21"/>
      <c r="R49" s="40">
        <f t="shared" si="9"/>
        <v>0</v>
      </c>
      <c r="S49" s="21"/>
      <c r="T49" s="40">
        <f t="shared" si="10"/>
        <v>0</v>
      </c>
      <c r="U49" s="30"/>
      <c r="V49" s="40">
        <f t="shared" si="11"/>
        <v>0</v>
      </c>
      <c r="W49" s="30"/>
      <c r="X49" s="40">
        <f t="shared" si="12"/>
        <v>0</v>
      </c>
      <c r="Y49" s="30"/>
      <c r="Z49" s="40">
        <f t="shared" si="13"/>
        <v>0</v>
      </c>
      <c r="AA49" s="30"/>
      <c r="AB49" s="40">
        <f t="shared" si="14"/>
        <v>0</v>
      </c>
      <c r="AC49" s="21"/>
      <c r="AD49" s="40">
        <f t="shared" si="15"/>
        <v>0</v>
      </c>
      <c r="AE49" s="30"/>
      <c r="AF49" s="40">
        <f t="shared" si="16"/>
        <v>0</v>
      </c>
      <c r="AG49" s="30"/>
      <c r="AH49" s="40">
        <f t="shared" si="17"/>
        <v>0</v>
      </c>
    </row>
    <row r="50" spans="1:34" s="15" customFormat="1" ht="15.75" thickBot="1" x14ac:dyDescent="0.3">
      <c r="A50" s="51"/>
      <c r="B50" s="52"/>
      <c r="C50" s="51"/>
      <c r="D50" s="51"/>
      <c r="E50" s="35"/>
      <c r="F50" s="53"/>
      <c r="G50" s="54"/>
      <c r="H50" s="54"/>
      <c r="I50" s="55"/>
      <c r="J50" s="40">
        <f t="shared" si="5"/>
        <v>0</v>
      </c>
      <c r="K50" s="30"/>
      <c r="L50" s="40">
        <f t="shared" si="6"/>
        <v>0</v>
      </c>
      <c r="M50" s="30"/>
      <c r="N50" s="40">
        <f t="shared" si="7"/>
        <v>0</v>
      </c>
      <c r="O50" s="30"/>
      <c r="P50" s="40">
        <f t="shared" si="8"/>
        <v>0</v>
      </c>
      <c r="Q50" s="21"/>
      <c r="R50" s="40">
        <f t="shared" si="9"/>
        <v>0</v>
      </c>
      <c r="S50" s="21"/>
      <c r="T50" s="40">
        <f t="shared" si="10"/>
        <v>0</v>
      </c>
      <c r="U50" s="30"/>
      <c r="V50" s="40">
        <f t="shared" si="11"/>
        <v>0</v>
      </c>
      <c r="W50" s="30"/>
      <c r="X50" s="40">
        <f t="shared" si="12"/>
        <v>0</v>
      </c>
      <c r="Y50" s="30"/>
      <c r="Z50" s="40">
        <f t="shared" si="13"/>
        <v>0</v>
      </c>
      <c r="AA50" s="30"/>
      <c r="AB50" s="40">
        <f t="shared" si="14"/>
        <v>0</v>
      </c>
      <c r="AC50" s="21"/>
      <c r="AD50" s="40">
        <f t="shared" si="15"/>
        <v>0</v>
      </c>
      <c r="AE50" s="30"/>
      <c r="AF50" s="40">
        <f t="shared" si="16"/>
        <v>0</v>
      </c>
      <c r="AG50" s="30"/>
      <c r="AH50" s="40">
        <f t="shared" si="17"/>
        <v>0</v>
      </c>
    </row>
    <row r="51" spans="1:34" s="15" customFormat="1" ht="15.75" thickBot="1" x14ac:dyDescent="0.3">
      <c r="A51" s="75">
        <v>5</v>
      </c>
      <c r="B51" s="76" t="s">
        <v>91</v>
      </c>
      <c r="C51" s="77"/>
      <c r="D51" s="77"/>
      <c r="E51" s="77"/>
      <c r="F51" s="77"/>
      <c r="G51" s="78"/>
      <c r="H51" s="78"/>
      <c r="I51" s="79"/>
      <c r="J51" s="40">
        <f t="shared" si="5"/>
        <v>0</v>
      </c>
      <c r="K51" s="30"/>
      <c r="L51" s="40">
        <f t="shared" si="6"/>
        <v>0</v>
      </c>
      <c r="M51" s="30"/>
      <c r="N51" s="40">
        <f t="shared" si="7"/>
        <v>0</v>
      </c>
      <c r="O51" s="30"/>
      <c r="P51" s="40">
        <f t="shared" si="8"/>
        <v>0</v>
      </c>
      <c r="Q51" s="21"/>
      <c r="R51" s="40">
        <f t="shared" si="9"/>
        <v>0</v>
      </c>
      <c r="S51" s="21"/>
      <c r="T51" s="40">
        <f t="shared" si="10"/>
        <v>0</v>
      </c>
      <c r="U51" s="30"/>
      <c r="V51" s="40">
        <f t="shared" si="11"/>
        <v>0</v>
      </c>
      <c r="W51" s="30"/>
      <c r="X51" s="40">
        <f t="shared" si="12"/>
        <v>0</v>
      </c>
      <c r="Y51" s="30"/>
      <c r="Z51" s="40">
        <f t="shared" si="13"/>
        <v>0</v>
      </c>
      <c r="AA51" s="30"/>
      <c r="AB51" s="40">
        <f t="shared" si="14"/>
        <v>0</v>
      </c>
      <c r="AC51" s="21"/>
      <c r="AD51" s="40">
        <f t="shared" si="15"/>
        <v>0</v>
      </c>
      <c r="AE51" s="30"/>
      <c r="AF51" s="40">
        <f t="shared" si="16"/>
        <v>0</v>
      </c>
      <c r="AG51" s="30"/>
      <c r="AH51" s="40">
        <f t="shared" si="17"/>
        <v>0</v>
      </c>
    </row>
    <row r="52" spans="1:34" s="15" customFormat="1" x14ac:dyDescent="0.25">
      <c r="A52" s="80" t="s">
        <v>92</v>
      </c>
      <c r="B52" s="81" t="s">
        <v>93</v>
      </c>
      <c r="C52" s="82" t="s">
        <v>2</v>
      </c>
      <c r="D52" s="83">
        <v>1</v>
      </c>
      <c r="E52" s="84">
        <f>ROUND('[1]APU''S'!G1800,0)</f>
        <v>28845640</v>
      </c>
      <c r="F52" s="85">
        <f>+E52*D52</f>
        <v>28845640</v>
      </c>
      <c r="G52" s="37">
        <f t="shared" ref="G52:G73" si="24">F52/$F$197</f>
        <v>7.6356367036848633E-3</v>
      </c>
      <c r="H52" s="38">
        <f t="shared" ref="H52:H73" si="25">F52-(J52+L52+N52+P52+R52+T52+V52+X52+Z52+AB52+AD52+AF52+AH52)</f>
        <v>0</v>
      </c>
      <c r="I52" s="39"/>
      <c r="J52" s="40">
        <f t="shared" si="5"/>
        <v>0</v>
      </c>
      <c r="K52" s="30"/>
      <c r="L52" s="40">
        <f t="shared" si="6"/>
        <v>0</v>
      </c>
      <c r="M52" s="30"/>
      <c r="N52" s="40">
        <f t="shared" si="7"/>
        <v>0</v>
      </c>
      <c r="O52" s="30"/>
      <c r="P52" s="40">
        <f t="shared" si="8"/>
        <v>0</v>
      </c>
      <c r="Q52" s="21">
        <v>1</v>
      </c>
      <c r="R52" s="40">
        <f t="shared" si="9"/>
        <v>28845640</v>
      </c>
      <c r="S52" s="21"/>
      <c r="T52" s="40">
        <f t="shared" si="10"/>
        <v>0</v>
      </c>
      <c r="U52" s="30"/>
      <c r="V52" s="40">
        <f t="shared" si="11"/>
        <v>0</v>
      </c>
      <c r="W52" s="30"/>
      <c r="X52" s="40">
        <f t="shared" si="12"/>
        <v>0</v>
      </c>
      <c r="Y52" s="30"/>
      <c r="Z52" s="40">
        <f t="shared" si="13"/>
        <v>0</v>
      </c>
      <c r="AA52" s="30"/>
      <c r="AB52" s="40">
        <f t="shared" si="14"/>
        <v>0</v>
      </c>
      <c r="AC52" s="21"/>
      <c r="AD52" s="40">
        <f t="shared" si="15"/>
        <v>0</v>
      </c>
      <c r="AE52" s="30"/>
      <c r="AF52" s="40">
        <f t="shared" si="16"/>
        <v>0</v>
      </c>
      <c r="AG52" s="30"/>
      <c r="AH52" s="40">
        <f t="shared" si="17"/>
        <v>0</v>
      </c>
    </row>
    <row r="53" spans="1:34" s="15" customFormat="1" x14ac:dyDescent="0.25">
      <c r="A53" s="86" t="s">
        <v>94</v>
      </c>
      <c r="B53" s="72" t="s">
        <v>95</v>
      </c>
      <c r="C53" s="73" t="s">
        <v>2</v>
      </c>
      <c r="D53" s="42">
        <v>1</v>
      </c>
      <c r="E53" s="69">
        <f>ROUND('[1]APU''S'!G1850,0)</f>
        <v>89635000</v>
      </c>
      <c r="F53" s="70">
        <f>+E53*D53</f>
        <v>89635000</v>
      </c>
      <c r="G53" s="37">
        <f t="shared" si="24"/>
        <v>2.3726992915906624E-2</v>
      </c>
      <c r="H53" s="38">
        <f t="shared" si="25"/>
        <v>0</v>
      </c>
      <c r="I53" s="71"/>
      <c r="J53" s="40">
        <f t="shared" si="5"/>
        <v>0</v>
      </c>
      <c r="K53" s="30"/>
      <c r="L53" s="40">
        <f t="shared" si="6"/>
        <v>0</v>
      </c>
      <c r="M53" s="30"/>
      <c r="N53" s="40">
        <f t="shared" si="7"/>
        <v>0</v>
      </c>
      <c r="O53" s="30"/>
      <c r="P53" s="40">
        <f t="shared" si="8"/>
        <v>0</v>
      </c>
      <c r="Q53" s="21">
        <v>1</v>
      </c>
      <c r="R53" s="40">
        <f t="shared" si="9"/>
        <v>89635000</v>
      </c>
      <c r="S53" s="21"/>
      <c r="T53" s="40">
        <f t="shared" si="10"/>
        <v>0</v>
      </c>
      <c r="U53" s="30"/>
      <c r="V53" s="40">
        <f t="shared" si="11"/>
        <v>0</v>
      </c>
      <c r="W53" s="30"/>
      <c r="X53" s="40">
        <f t="shared" si="12"/>
        <v>0</v>
      </c>
      <c r="Y53" s="30"/>
      <c r="Z53" s="40">
        <f t="shared" si="13"/>
        <v>0</v>
      </c>
      <c r="AA53" s="30"/>
      <c r="AB53" s="40">
        <f t="shared" si="14"/>
        <v>0</v>
      </c>
      <c r="AC53" s="21"/>
      <c r="AD53" s="40">
        <f t="shared" si="15"/>
        <v>0</v>
      </c>
      <c r="AE53" s="30"/>
      <c r="AF53" s="40">
        <f t="shared" si="16"/>
        <v>0</v>
      </c>
      <c r="AG53" s="30"/>
      <c r="AH53" s="40">
        <f t="shared" si="17"/>
        <v>0</v>
      </c>
    </row>
    <row r="54" spans="1:34" s="15" customFormat="1" x14ac:dyDescent="0.25">
      <c r="A54" s="87" t="s">
        <v>96</v>
      </c>
      <c r="B54" s="41" t="s">
        <v>97</v>
      </c>
      <c r="C54" s="33" t="s">
        <v>2</v>
      </c>
      <c r="D54" s="34">
        <v>1</v>
      </c>
      <c r="E54" s="35">
        <f>ROUND('[1]APU''S'!G1900,0)</f>
        <v>9505760</v>
      </c>
      <c r="F54" s="58">
        <f>+E54*D54</f>
        <v>9505760</v>
      </c>
      <c r="G54" s="37">
        <f t="shared" si="24"/>
        <v>2.5162391942913876E-3</v>
      </c>
      <c r="H54" s="38">
        <f t="shared" si="25"/>
        <v>0</v>
      </c>
      <c r="I54" s="39"/>
      <c r="J54" s="40">
        <f t="shared" si="5"/>
        <v>0</v>
      </c>
      <c r="K54" s="30"/>
      <c r="L54" s="40">
        <f t="shared" si="6"/>
        <v>0</v>
      </c>
      <c r="M54" s="30"/>
      <c r="N54" s="40">
        <f t="shared" si="7"/>
        <v>0</v>
      </c>
      <c r="O54" s="30"/>
      <c r="P54" s="40">
        <f t="shared" si="8"/>
        <v>0</v>
      </c>
      <c r="Q54" s="21">
        <v>1</v>
      </c>
      <c r="R54" s="40">
        <f t="shared" si="9"/>
        <v>9505760</v>
      </c>
      <c r="S54" s="21"/>
      <c r="T54" s="40">
        <f t="shared" si="10"/>
        <v>0</v>
      </c>
      <c r="U54" s="30"/>
      <c r="V54" s="40">
        <f t="shared" si="11"/>
        <v>0</v>
      </c>
      <c r="W54" s="30"/>
      <c r="X54" s="40">
        <f t="shared" si="12"/>
        <v>0</v>
      </c>
      <c r="Y54" s="30"/>
      <c r="Z54" s="40">
        <f t="shared" si="13"/>
        <v>0</v>
      </c>
      <c r="AA54" s="30"/>
      <c r="AB54" s="40">
        <f t="shared" si="14"/>
        <v>0</v>
      </c>
      <c r="AC54" s="21"/>
      <c r="AD54" s="40">
        <f t="shared" si="15"/>
        <v>0</v>
      </c>
      <c r="AE54" s="30"/>
      <c r="AF54" s="40">
        <f t="shared" si="16"/>
        <v>0</v>
      </c>
      <c r="AG54" s="30"/>
      <c r="AH54" s="40">
        <f t="shared" si="17"/>
        <v>0</v>
      </c>
    </row>
    <row r="55" spans="1:34" s="15" customFormat="1" x14ac:dyDescent="0.25">
      <c r="A55" s="87" t="s">
        <v>98</v>
      </c>
      <c r="B55" s="41" t="s">
        <v>99</v>
      </c>
      <c r="C55" s="33" t="s">
        <v>2</v>
      </c>
      <c r="D55" s="34">
        <v>9</v>
      </c>
      <c r="E55" s="35">
        <f>ROUND('[1]APU''S'!G1950,0)</f>
        <v>12238000</v>
      </c>
      <c r="F55" s="58">
        <f>+E55*D55</f>
        <v>110142000</v>
      </c>
      <c r="G55" s="37">
        <f t="shared" si="24"/>
        <v>2.9155335011365954E-2</v>
      </c>
      <c r="H55" s="38">
        <f t="shared" si="25"/>
        <v>0</v>
      </c>
      <c r="I55" s="39"/>
      <c r="J55" s="40">
        <f t="shared" si="5"/>
        <v>0</v>
      </c>
      <c r="K55" s="30"/>
      <c r="L55" s="40">
        <f t="shared" si="6"/>
        <v>0</v>
      </c>
      <c r="M55" s="30"/>
      <c r="N55" s="40">
        <f t="shared" si="7"/>
        <v>0</v>
      </c>
      <c r="O55" s="30"/>
      <c r="P55" s="40">
        <f t="shared" si="8"/>
        <v>0</v>
      </c>
      <c r="Q55" s="21"/>
      <c r="R55" s="40">
        <f t="shared" si="9"/>
        <v>0</v>
      </c>
      <c r="S55" s="21">
        <v>5</v>
      </c>
      <c r="T55" s="40">
        <f t="shared" si="10"/>
        <v>61190000</v>
      </c>
      <c r="U55" s="30">
        <v>4</v>
      </c>
      <c r="V55" s="40">
        <f t="shared" si="11"/>
        <v>48952000</v>
      </c>
      <c r="W55" s="30"/>
      <c r="X55" s="40">
        <f t="shared" si="12"/>
        <v>0</v>
      </c>
      <c r="Y55" s="30"/>
      <c r="Z55" s="40">
        <f t="shared" si="13"/>
        <v>0</v>
      </c>
      <c r="AA55" s="30"/>
      <c r="AB55" s="40">
        <f t="shared" si="14"/>
        <v>0</v>
      </c>
      <c r="AC55" s="21"/>
      <c r="AD55" s="40">
        <f t="shared" si="15"/>
        <v>0</v>
      </c>
      <c r="AE55" s="30"/>
      <c r="AF55" s="40">
        <f t="shared" si="16"/>
        <v>0</v>
      </c>
      <c r="AG55" s="30"/>
      <c r="AH55" s="40">
        <f t="shared" si="17"/>
        <v>0</v>
      </c>
    </row>
    <row r="56" spans="1:34" s="15" customFormat="1" hidden="1" x14ac:dyDescent="0.25">
      <c r="A56" s="87" t="s">
        <v>100</v>
      </c>
      <c r="B56" s="41" t="s">
        <v>101</v>
      </c>
      <c r="C56" s="33" t="s">
        <v>2</v>
      </c>
      <c r="D56" s="34"/>
      <c r="E56" s="35"/>
      <c r="F56" s="58">
        <f t="shared" ref="F56:F73" si="26">+E56*D56</f>
        <v>0</v>
      </c>
      <c r="G56" s="37">
        <f t="shared" si="24"/>
        <v>0</v>
      </c>
      <c r="H56" s="38">
        <f t="shared" si="25"/>
        <v>0</v>
      </c>
      <c r="I56" s="39"/>
      <c r="J56" s="40">
        <f t="shared" si="5"/>
        <v>0</v>
      </c>
      <c r="K56" s="30"/>
      <c r="L56" s="40">
        <f t="shared" si="6"/>
        <v>0</v>
      </c>
      <c r="M56" s="30"/>
      <c r="N56" s="40">
        <f t="shared" si="7"/>
        <v>0</v>
      </c>
      <c r="O56" s="30"/>
      <c r="P56" s="40">
        <f t="shared" si="8"/>
        <v>0</v>
      </c>
      <c r="Q56" s="21"/>
      <c r="R56" s="40">
        <f t="shared" si="9"/>
        <v>0</v>
      </c>
      <c r="S56" s="21"/>
      <c r="T56" s="40">
        <f t="shared" si="10"/>
        <v>0</v>
      </c>
      <c r="U56" s="30"/>
      <c r="V56" s="40">
        <f t="shared" si="11"/>
        <v>0</v>
      </c>
      <c r="W56" s="30"/>
      <c r="X56" s="40">
        <f t="shared" si="12"/>
        <v>0</v>
      </c>
      <c r="Y56" s="30"/>
      <c r="Z56" s="40">
        <f t="shared" si="13"/>
        <v>0</v>
      </c>
      <c r="AA56" s="30"/>
      <c r="AB56" s="40">
        <f t="shared" si="14"/>
        <v>0</v>
      </c>
      <c r="AC56" s="21"/>
      <c r="AD56" s="40">
        <f t="shared" si="15"/>
        <v>0</v>
      </c>
      <c r="AE56" s="30"/>
      <c r="AF56" s="40">
        <f t="shared" si="16"/>
        <v>0</v>
      </c>
      <c r="AG56" s="30"/>
      <c r="AH56" s="40">
        <f t="shared" si="17"/>
        <v>0</v>
      </c>
    </row>
    <row r="57" spans="1:34" s="15" customFormat="1" hidden="1" x14ac:dyDescent="0.25">
      <c r="A57" s="87" t="s">
        <v>102</v>
      </c>
      <c r="B57" s="41" t="s">
        <v>103</v>
      </c>
      <c r="C57" s="33" t="s">
        <v>2</v>
      </c>
      <c r="D57" s="34"/>
      <c r="E57" s="35"/>
      <c r="F57" s="58">
        <f t="shared" si="26"/>
        <v>0</v>
      </c>
      <c r="G57" s="37">
        <f t="shared" si="24"/>
        <v>0</v>
      </c>
      <c r="H57" s="38">
        <f t="shared" si="25"/>
        <v>0</v>
      </c>
      <c r="I57" s="39"/>
      <c r="J57" s="40">
        <f t="shared" si="5"/>
        <v>0</v>
      </c>
      <c r="K57" s="30"/>
      <c r="L57" s="40">
        <f t="shared" si="6"/>
        <v>0</v>
      </c>
      <c r="M57" s="30"/>
      <c r="N57" s="40">
        <f t="shared" si="7"/>
        <v>0</v>
      </c>
      <c r="O57" s="30"/>
      <c r="P57" s="40">
        <f t="shared" si="8"/>
        <v>0</v>
      </c>
      <c r="Q57" s="21"/>
      <c r="R57" s="40">
        <f t="shared" si="9"/>
        <v>0</v>
      </c>
      <c r="S57" s="21"/>
      <c r="T57" s="40">
        <f t="shared" si="10"/>
        <v>0</v>
      </c>
      <c r="U57" s="30"/>
      <c r="V57" s="40">
        <f t="shared" si="11"/>
        <v>0</v>
      </c>
      <c r="W57" s="30"/>
      <c r="X57" s="40">
        <f t="shared" si="12"/>
        <v>0</v>
      </c>
      <c r="Y57" s="30"/>
      <c r="Z57" s="40">
        <f t="shared" si="13"/>
        <v>0</v>
      </c>
      <c r="AA57" s="30"/>
      <c r="AB57" s="40">
        <f t="shared" si="14"/>
        <v>0</v>
      </c>
      <c r="AC57" s="21"/>
      <c r="AD57" s="40">
        <f t="shared" si="15"/>
        <v>0</v>
      </c>
      <c r="AE57" s="30"/>
      <c r="AF57" s="40">
        <f t="shared" si="16"/>
        <v>0</v>
      </c>
      <c r="AG57" s="30"/>
      <c r="AH57" s="40">
        <f t="shared" si="17"/>
        <v>0</v>
      </c>
    </row>
    <row r="58" spans="1:34" s="15" customFormat="1" hidden="1" x14ac:dyDescent="0.25">
      <c r="A58" s="87" t="s">
        <v>104</v>
      </c>
      <c r="B58" s="41" t="s">
        <v>105</v>
      </c>
      <c r="C58" s="33" t="s">
        <v>2</v>
      </c>
      <c r="D58" s="34"/>
      <c r="E58" s="35"/>
      <c r="F58" s="58">
        <f t="shared" si="26"/>
        <v>0</v>
      </c>
      <c r="G58" s="37">
        <f t="shared" si="24"/>
        <v>0</v>
      </c>
      <c r="H58" s="38">
        <f t="shared" si="25"/>
        <v>0</v>
      </c>
      <c r="I58" s="39"/>
      <c r="J58" s="40">
        <f t="shared" si="5"/>
        <v>0</v>
      </c>
      <c r="K58" s="30"/>
      <c r="L58" s="40">
        <f t="shared" si="6"/>
        <v>0</v>
      </c>
      <c r="M58" s="30"/>
      <c r="N58" s="40">
        <f t="shared" si="7"/>
        <v>0</v>
      </c>
      <c r="O58" s="30"/>
      <c r="P58" s="40">
        <f t="shared" si="8"/>
        <v>0</v>
      </c>
      <c r="Q58" s="21"/>
      <c r="R58" s="40">
        <f t="shared" si="9"/>
        <v>0</v>
      </c>
      <c r="S58" s="21"/>
      <c r="T58" s="40">
        <f t="shared" si="10"/>
        <v>0</v>
      </c>
      <c r="U58" s="30"/>
      <c r="V58" s="40">
        <f t="shared" si="11"/>
        <v>0</v>
      </c>
      <c r="W58" s="30"/>
      <c r="X58" s="40">
        <f t="shared" si="12"/>
        <v>0</v>
      </c>
      <c r="Y58" s="30"/>
      <c r="Z58" s="40">
        <f t="shared" si="13"/>
        <v>0</v>
      </c>
      <c r="AA58" s="30"/>
      <c r="AB58" s="40">
        <f t="shared" si="14"/>
        <v>0</v>
      </c>
      <c r="AC58" s="21"/>
      <c r="AD58" s="40">
        <f t="shared" si="15"/>
        <v>0</v>
      </c>
      <c r="AE58" s="30"/>
      <c r="AF58" s="40">
        <f t="shared" si="16"/>
        <v>0</v>
      </c>
      <c r="AG58" s="30"/>
      <c r="AH58" s="40">
        <f t="shared" si="17"/>
        <v>0</v>
      </c>
    </row>
    <row r="59" spans="1:34" s="15" customFormat="1" hidden="1" x14ac:dyDescent="0.25">
      <c r="A59" s="87" t="s">
        <v>106</v>
      </c>
      <c r="B59" s="41" t="s">
        <v>107</v>
      </c>
      <c r="C59" s="33" t="s">
        <v>2</v>
      </c>
      <c r="D59" s="34"/>
      <c r="E59" s="35"/>
      <c r="F59" s="58">
        <f t="shared" si="26"/>
        <v>0</v>
      </c>
      <c r="G59" s="37">
        <f t="shared" si="24"/>
        <v>0</v>
      </c>
      <c r="H59" s="38">
        <f t="shared" si="25"/>
        <v>0</v>
      </c>
      <c r="I59" s="39"/>
      <c r="J59" s="40">
        <f t="shared" si="5"/>
        <v>0</v>
      </c>
      <c r="K59" s="30"/>
      <c r="L59" s="40">
        <f t="shared" si="6"/>
        <v>0</v>
      </c>
      <c r="M59" s="30"/>
      <c r="N59" s="40">
        <f t="shared" si="7"/>
        <v>0</v>
      </c>
      <c r="O59" s="30"/>
      <c r="P59" s="40">
        <f t="shared" si="8"/>
        <v>0</v>
      </c>
      <c r="Q59" s="21"/>
      <c r="R59" s="40">
        <f t="shared" si="9"/>
        <v>0</v>
      </c>
      <c r="S59" s="21"/>
      <c r="T59" s="40">
        <f t="shared" si="10"/>
        <v>0</v>
      </c>
      <c r="U59" s="30"/>
      <c r="V59" s="40">
        <f t="shared" si="11"/>
        <v>0</v>
      </c>
      <c r="W59" s="30"/>
      <c r="X59" s="40">
        <f t="shared" si="12"/>
        <v>0</v>
      </c>
      <c r="Y59" s="30"/>
      <c r="Z59" s="40">
        <f t="shared" si="13"/>
        <v>0</v>
      </c>
      <c r="AA59" s="30"/>
      <c r="AB59" s="40">
        <f t="shared" si="14"/>
        <v>0</v>
      </c>
      <c r="AC59" s="21"/>
      <c r="AD59" s="40">
        <f t="shared" si="15"/>
        <v>0</v>
      </c>
      <c r="AE59" s="30"/>
      <c r="AF59" s="40">
        <f t="shared" si="16"/>
        <v>0</v>
      </c>
      <c r="AG59" s="30"/>
      <c r="AH59" s="40">
        <f t="shared" si="17"/>
        <v>0</v>
      </c>
    </row>
    <row r="60" spans="1:34" s="15" customFormat="1" hidden="1" x14ac:dyDescent="0.25">
      <c r="A60" s="87" t="s">
        <v>108</v>
      </c>
      <c r="B60" s="41" t="s">
        <v>109</v>
      </c>
      <c r="C60" s="33" t="s">
        <v>2</v>
      </c>
      <c r="D60" s="34"/>
      <c r="E60" s="35"/>
      <c r="F60" s="58">
        <f t="shared" si="26"/>
        <v>0</v>
      </c>
      <c r="G60" s="37">
        <f t="shared" si="24"/>
        <v>0</v>
      </c>
      <c r="H60" s="38">
        <f t="shared" si="25"/>
        <v>0</v>
      </c>
      <c r="I60" s="39"/>
      <c r="J60" s="40">
        <f t="shared" si="5"/>
        <v>0</v>
      </c>
      <c r="K60" s="30"/>
      <c r="L60" s="40">
        <f t="shared" si="6"/>
        <v>0</v>
      </c>
      <c r="M60" s="30"/>
      <c r="N60" s="40">
        <f t="shared" si="7"/>
        <v>0</v>
      </c>
      <c r="O60" s="30"/>
      <c r="P60" s="40">
        <f t="shared" si="8"/>
        <v>0</v>
      </c>
      <c r="Q60" s="21"/>
      <c r="R60" s="40">
        <f t="shared" si="9"/>
        <v>0</v>
      </c>
      <c r="S60" s="21"/>
      <c r="T60" s="40">
        <f t="shared" si="10"/>
        <v>0</v>
      </c>
      <c r="U60" s="30"/>
      <c r="V60" s="40">
        <f t="shared" si="11"/>
        <v>0</v>
      </c>
      <c r="W60" s="30"/>
      <c r="X60" s="40">
        <f t="shared" si="12"/>
        <v>0</v>
      </c>
      <c r="Y60" s="30"/>
      <c r="Z60" s="40">
        <f t="shared" si="13"/>
        <v>0</v>
      </c>
      <c r="AA60" s="30"/>
      <c r="AB60" s="40">
        <f t="shared" si="14"/>
        <v>0</v>
      </c>
      <c r="AC60" s="21"/>
      <c r="AD60" s="40">
        <f t="shared" si="15"/>
        <v>0</v>
      </c>
      <c r="AE60" s="30"/>
      <c r="AF60" s="40">
        <f t="shared" si="16"/>
        <v>0</v>
      </c>
      <c r="AG60" s="30"/>
      <c r="AH60" s="40">
        <f t="shared" si="17"/>
        <v>0</v>
      </c>
    </row>
    <row r="61" spans="1:34" s="15" customFormat="1" hidden="1" x14ac:dyDescent="0.25">
      <c r="A61" s="87" t="s">
        <v>110</v>
      </c>
      <c r="B61" s="41" t="s">
        <v>111</v>
      </c>
      <c r="C61" s="33" t="s">
        <v>2</v>
      </c>
      <c r="D61" s="34"/>
      <c r="E61" s="35"/>
      <c r="F61" s="58">
        <f t="shared" si="26"/>
        <v>0</v>
      </c>
      <c r="G61" s="37">
        <f t="shared" si="24"/>
        <v>0</v>
      </c>
      <c r="H61" s="38">
        <f t="shared" si="25"/>
        <v>0</v>
      </c>
      <c r="I61" s="39"/>
      <c r="J61" s="40">
        <f t="shared" si="5"/>
        <v>0</v>
      </c>
      <c r="K61" s="30"/>
      <c r="L61" s="40">
        <f t="shared" si="6"/>
        <v>0</v>
      </c>
      <c r="M61" s="30"/>
      <c r="N61" s="40">
        <f t="shared" si="7"/>
        <v>0</v>
      </c>
      <c r="O61" s="30"/>
      <c r="P61" s="40">
        <f t="shared" si="8"/>
        <v>0</v>
      </c>
      <c r="Q61" s="21"/>
      <c r="R61" s="40">
        <f t="shared" si="9"/>
        <v>0</v>
      </c>
      <c r="S61" s="21"/>
      <c r="T61" s="40">
        <f t="shared" si="10"/>
        <v>0</v>
      </c>
      <c r="U61" s="30"/>
      <c r="V61" s="40">
        <f t="shared" si="11"/>
        <v>0</v>
      </c>
      <c r="W61" s="30"/>
      <c r="X61" s="40">
        <f t="shared" si="12"/>
        <v>0</v>
      </c>
      <c r="Y61" s="30"/>
      <c r="Z61" s="40">
        <f t="shared" si="13"/>
        <v>0</v>
      </c>
      <c r="AA61" s="30"/>
      <c r="AB61" s="40">
        <f t="shared" si="14"/>
        <v>0</v>
      </c>
      <c r="AC61" s="21"/>
      <c r="AD61" s="40">
        <f t="shared" si="15"/>
        <v>0</v>
      </c>
      <c r="AE61" s="30"/>
      <c r="AF61" s="40">
        <f t="shared" si="16"/>
        <v>0</v>
      </c>
      <c r="AG61" s="30"/>
      <c r="AH61" s="40">
        <f t="shared" si="17"/>
        <v>0</v>
      </c>
    </row>
    <row r="62" spans="1:34" s="15" customFormat="1" hidden="1" x14ac:dyDescent="0.25">
      <c r="A62" s="87" t="s">
        <v>112</v>
      </c>
      <c r="B62" s="41" t="s">
        <v>113</v>
      </c>
      <c r="C62" s="33" t="s">
        <v>2</v>
      </c>
      <c r="D62" s="34"/>
      <c r="E62" s="35"/>
      <c r="F62" s="58">
        <f t="shared" si="26"/>
        <v>0</v>
      </c>
      <c r="G62" s="37">
        <f t="shared" si="24"/>
        <v>0</v>
      </c>
      <c r="H62" s="38">
        <f t="shared" si="25"/>
        <v>0</v>
      </c>
      <c r="I62" s="39"/>
      <c r="J62" s="40">
        <f t="shared" si="5"/>
        <v>0</v>
      </c>
      <c r="K62" s="30"/>
      <c r="L62" s="40">
        <f t="shared" si="6"/>
        <v>0</v>
      </c>
      <c r="M62" s="30"/>
      <c r="N62" s="40">
        <f t="shared" si="7"/>
        <v>0</v>
      </c>
      <c r="O62" s="30"/>
      <c r="P62" s="40">
        <f t="shared" si="8"/>
        <v>0</v>
      </c>
      <c r="Q62" s="21"/>
      <c r="R62" s="40">
        <f t="shared" si="9"/>
        <v>0</v>
      </c>
      <c r="S62" s="21"/>
      <c r="T62" s="40">
        <f t="shared" si="10"/>
        <v>0</v>
      </c>
      <c r="U62" s="30"/>
      <c r="V62" s="40">
        <f t="shared" si="11"/>
        <v>0</v>
      </c>
      <c r="W62" s="30"/>
      <c r="X62" s="40">
        <f t="shared" si="12"/>
        <v>0</v>
      </c>
      <c r="Y62" s="30"/>
      <c r="Z62" s="40">
        <f t="shared" si="13"/>
        <v>0</v>
      </c>
      <c r="AA62" s="30"/>
      <c r="AB62" s="40">
        <f t="shared" si="14"/>
        <v>0</v>
      </c>
      <c r="AC62" s="21"/>
      <c r="AD62" s="40">
        <f t="shared" si="15"/>
        <v>0</v>
      </c>
      <c r="AE62" s="30"/>
      <c r="AF62" s="40">
        <f t="shared" si="16"/>
        <v>0</v>
      </c>
      <c r="AG62" s="30"/>
      <c r="AH62" s="40">
        <f t="shared" si="17"/>
        <v>0</v>
      </c>
    </row>
    <row r="63" spans="1:34" s="15" customFormat="1" hidden="1" x14ac:dyDescent="0.25">
      <c r="A63" s="87" t="s">
        <v>114</v>
      </c>
      <c r="B63" s="41" t="s">
        <v>115</v>
      </c>
      <c r="C63" s="33" t="s">
        <v>2</v>
      </c>
      <c r="D63" s="34"/>
      <c r="E63" s="35"/>
      <c r="F63" s="58">
        <f t="shared" si="26"/>
        <v>0</v>
      </c>
      <c r="G63" s="37">
        <f t="shared" si="24"/>
        <v>0</v>
      </c>
      <c r="H63" s="38">
        <f t="shared" si="25"/>
        <v>0</v>
      </c>
      <c r="I63" s="39"/>
      <c r="J63" s="40">
        <f t="shared" si="5"/>
        <v>0</v>
      </c>
      <c r="K63" s="30"/>
      <c r="L63" s="40">
        <f t="shared" si="6"/>
        <v>0</v>
      </c>
      <c r="M63" s="30"/>
      <c r="N63" s="40">
        <f t="shared" si="7"/>
        <v>0</v>
      </c>
      <c r="O63" s="30"/>
      <c r="P63" s="40">
        <f t="shared" si="8"/>
        <v>0</v>
      </c>
      <c r="Q63" s="21"/>
      <c r="R63" s="40">
        <f t="shared" si="9"/>
        <v>0</v>
      </c>
      <c r="S63" s="21"/>
      <c r="T63" s="40">
        <f t="shared" si="10"/>
        <v>0</v>
      </c>
      <c r="U63" s="30"/>
      <c r="V63" s="40">
        <f t="shared" si="11"/>
        <v>0</v>
      </c>
      <c r="W63" s="30"/>
      <c r="X63" s="40">
        <f t="shared" si="12"/>
        <v>0</v>
      </c>
      <c r="Y63" s="30"/>
      <c r="Z63" s="40">
        <f t="shared" si="13"/>
        <v>0</v>
      </c>
      <c r="AA63" s="30"/>
      <c r="AB63" s="40">
        <f t="shared" si="14"/>
        <v>0</v>
      </c>
      <c r="AC63" s="21"/>
      <c r="AD63" s="40">
        <f t="shared" si="15"/>
        <v>0</v>
      </c>
      <c r="AE63" s="30"/>
      <c r="AF63" s="40">
        <f t="shared" si="16"/>
        <v>0</v>
      </c>
      <c r="AG63" s="30"/>
      <c r="AH63" s="40">
        <f t="shared" si="17"/>
        <v>0</v>
      </c>
    </row>
    <row r="64" spans="1:34" s="15" customFormat="1" hidden="1" x14ac:dyDescent="0.25">
      <c r="A64" s="87" t="s">
        <v>116</v>
      </c>
      <c r="B64" s="41" t="s">
        <v>117</v>
      </c>
      <c r="C64" s="33" t="s">
        <v>2</v>
      </c>
      <c r="D64" s="34"/>
      <c r="E64" s="35"/>
      <c r="F64" s="58">
        <f t="shared" si="26"/>
        <v>0</v>
      </c>
      <c r="G64" s="37">
        <f t="shared" si="24"/>
        <v>0</v>
      </c>
      <c r="H64" s="38">
        <f t="shared" si="25"/>
        <v>0</v>
      </c>
      <c r="I64" s="39"/>
      <c r="J64" s="40">
        <f t="shared" si="5"/>
        <v>0</v>
      </c>
      <c r="K64" s="30"/>
      <c r="L64" s="40">
        <f t="shared" si="6"/>
        <v>0</v>
      </c>
      <c r="M64" s="30"/>
      <c r="N64" s="40">
        <f t="shared" si="7"/>
        <v>0</v>
      </c>
      <c r="O64" s="30"/>
      <c r="P64" s="40">
        <f t="shared" si="8"/>
        <v>0</v>
      </c>
      <c r="Q64" s="21"/>
      <c r="R64" s="40">
        <f t="shared" si="9"/>
        <v>0</v>
      </c>
      <c r="S64" s="21"/>
      <c r="T64" s="40">
        <f t="shared" si="10"/>
        <v>0</v>
      </c>
      <c r="U64" s="30"/>
      <c r="V64" s="40">
        <f t="shared" si="11"/>
        <v>0</v>
      </c>
      <c r="W64" s="30"/>
      <c r="X64" s="40">
        <f t="shared" si="12"/>
        <v>0</v>
      </c>
      <c r="Y64" s="30"/>
      <c r="Z64" s="40">
        <f t="shared" si="13"/>
        <v>0</v>
      </c>
      <c r="AA64" s="30"/>
      <c r="AB64" s="40">
        <f t="shared" si="14"/>
        <v>0</v>
      </c>
      <c r="AC64" s="21"/>
      <c r="AD64" s="40">
        <f t="shared" si="15"/>
        <v>0</v>
      </c>
      <c r="AE64" s="30"/>
      <c r="AF64" s="40">
        <f t="shared" si="16"/>
        <v>0</v>
      </c>
      <c r="AG64" s="30"/>
      <c r="AH64" s="40">
        <f t="shared" si="17"/>
        <v>0</v>
      </c>
    </row>
    <row r="65" spans="1:34" s="15" customFormat="1" hidden="1" x14ac:dyDescent="0.25">
      <c r="A65" s="87" t="s">
        <v>118</v>
      </c>
      <c r="B65" s="41" t="s">
        <v>119</v>
      </c>
      <c r="C65" s="33" t="s">
        <v>2</v>
      </c>
      <c r="D65" s="34"/>
      <c r="E65" s="35"/>
      <c r="F65" s="58">
        <f t="shared" si="26"/>
        <v>0</v>
      </c>
      <c r="G65" s="37">
        <f t="shared" si="24"/>
        <v>0</v>
      </c>
      <c r="H65" s="38">
        <f t="shared" si="25"/>
        <v>0</v>
      </c>
      <c r="I65" s="39"/>
      <c r="J65" s="40">
        <f t="shared" si="5"/>
        <v>0</v>
      </c>
      <c r="K65" s="30"/>
      <c r="L65" s="40">
        <f t="shared" si="6"/>
        <v>0</v>
      </c>
      <c r="M65" s="30"/>
      <c r="N65" s="40">
        <f t="shared" si="7"/>
        <v>0</v>
      </c>
      <c r="O65" s="30"/>
      <c r="P65" s="40">
        <f t="shared" si="8"/>
        <v>0</v>
      </c>
      <c r="Q65" s="21"/>
      <c r="R65" s="40">
        <f t="shared" si="9"/>
        <v>0</v>
      </c>
      <c r="S65" s="21"/>
      <c r="T65" s="40">
        <f t="shared" si="10"/>
        <v>0</v>
      </c>
      <c r="U65" s="30"/>
      <c r="V65" s="40">
        <f t="shared" si="11"/>
        <v>0</v>
      </c>
      <c r="W65" s="30"/>
      <c r="X65" s="40">
        <f t="shared" si="12"/>
        <v>0</v>
      </c>
      <c r="Y65" s="30"/>
      <c r="Z65" s="40">
        <f t="shared" si="13"/>
        <v>0</v>
      </c>
      <c r="AA65" s="30"/>
      <c r="AB65" s="40">
        <f t="shared" si="14"/>
        <v>0</v>
      </c>
      <c r="AC65" s="21"/>
      <c r="AD65" s="40">
        <f t="shared" si="15"/>
        <v>0</v>
      </c>
      <c r="AE65" s="30"/>
      <c r="AF65" s="40">
        <f t="shared" si="16"/>
        <v>0</v>
      </c>
      <c r="AG65" s="30"/>
      <c r="AH65" s="40">
        <f t="shared" si="17"/>
        <v>0</v>
      </c>
    </row>
    <row r="66" spans="1:34" s="15" customFormat="1" hidden="1" x14ac:dyDescent="0.25">
      <c r="A66" s="87" t="s">
        <v>120</v>
      </c>
      <c r="B66" s="41" t="s">
        <v>121</v>
      </c>
      <c r="C66" s="33" t="s">
        <v>2</v>
      </c>
      <c r="D66" s="34"/>
      <c r="E66" s="35"/>
      <c r="F66" s="58">
        <f t="shared" si="26"/>
        <v>0</v>
      </c>
      <c r="G66" s="37">
        <f t="shared" si="24"/>
        <v>0</v>
      </c>
      <c r="H66" s="38">
        <f t="shared" si="25"/>
        <v>0</v>
      </c>
      <c r="I66" s="39"/>
      <c r="J66" s="40">
        <f t="shared" si="5"/>
        <v>0</v>
      </c>
      <c r="K66" s="30"/>
      <c r="L66" s="40">
        <f t="shared" si="6"/>
        <v>0</v>
      </c>
      <c r="M66" s="30"/>
      <c r="N66" s="40">
        <f t="shared" si="7"/>
        <v>0</v>
      </c>
      <c r="O66" s="30"/>
      <c r="P66" s="40">
        <f t="shared" si="8"/>
        <v>0</v>
      </c>
      <c r="Q66" s="21"/>
      <c r="R66" s="40">
        <f t="shared" si="9"/>
        <v>0</v>
      </c>
      <c r="S66" s="21"/>
      <c r="T66" s="40">
        <f t="shared" si="10"/>
        <v>0</v>
      </c>
      <c r="U66" s="30"/>
      <c r="V66" s="40">
        <f t="shared" si="11"/>
        <v>0</v>
      </c>
      <c r="W66" s="30"/>
      <c r="X66" s="40">
        <f t="shared" si="12"/>
        <v>0</v>
      </c>
      <c r="Y66" s="30"/>
      <c r="Z66" s="40">
        <f t="shared" si="13"/>
        <v>0</v>
      </c>
      <c r="AA66" s="30"/>
      <c r="AB66" s="40">
        <f t="shared" si="14"/>
        <v>0</v>
      </c>
      <c r="AC66" s="21"/>
      <c r="AD66" s="40">
        <f t="shared" si="15"/>
        <v>0</v>
      </c>
      <c r="AE66" s="30"/>
      <c r="AF66" s="40">
        <f t="shared" si="16"/>
        <v>0</v>
      </c>
      <c r="AG66" s="30"/>
      <c r="AH66" s="40">
        <f t="shared" si="17"/>
        <v>0</v>
      </c>
    </row>
    <row r="67" spans="1:34" s="15" customFormat="1" x14ac:dyDescent="0.25">
      <c r="A67" s="86" t="s">
        <v>122</v>
      </c>
      <c r="B67" s="72" t="s">
        <v>123</v>
      </c>
      <c r="C67" s="73" t="s">
        <v>2</v>
      </c>
      <c r="D67" s="42">
        <v>9</v>
      </c>
      <c r="E67" s="69">
        <f>ROUND('[1]APU''S'!G2000,0)</f>
        <v>14800000</v>
      </c>
      <c r="F67" s="70">
        <f t="shared" si="26"/>
        <v>133200000</v>
      </c>
      <c r="G67" s="37">
        <f t="shared" si="24"/>
        <v>3.5258944122259855E-2</v>
      </c>
      <c r="H67" s="38">
        <f t="shared" si="25"/>
        <v>0</v>
      </c>
      <c r="I67" s="71"/>
      <c r="J67" s="40">
        <f t="shared" si="5"/>
        <v>0</v>
      </c>
      <c r="K67" s="30"/>
      <c r="L67" s="40">
        <f t="shared" si="6"/>
        <v>0</v>
      </c>
      <c r="M67" s="30"/>
      <c r="N67" s="40">
        <f t="shared" si="7"/>
        <v>0</v>
      </c>
      <c r="O67" s="30"/>
      <c r="P67" s="40">
        <f t="shared" si="8"/>
        <v>0</v>
      </c>
      <c r="Q67" s="21"/>
      <c r="R67" s="40">
        <f t="shared" si="9"/>
        <v>0</v>
      </c>
      <c r="S67" s="21">
        <v>5</v>
      </c>
      <c r="T67" s="40">
        <f t="shared" si="10"/>
        <v>74000000</v>
      </c>
      <c r="U67" s="30">
        <v>4</v>
      </c>
      <c r="V67" s="40">
        <f t="shared" si="11"/>
        <v>59200000</v>
      </c>
      <c r="W67" s="30"/>
      <c r="X67" s="40">
        <f t="shared" si="12"/>
        <v>0</v>
      </c>
      <c r="Y67" s="30"/>
      <c r="Z67" s="40">
        <f t="shared" si="13"/>
        <v>0</v>
      </c>
      <c r="AA67" s="30"/>
      <c r="AB67" s="40">
        <f t="shared" si="14"/>
        <v>0</v>
      </c>
      <c r="AC67" s="21"/>
      <c r="AD67" s="40">
        <f t="shared" si="15"/>
        <v>0</v>
      </c>
      <c r="AE67" s="30"/>
      <c r="AF67" s="40">
        <f t="shared" si="16"/>
        <v>0</v>
      </c>
      <c r="AG67" s="30"/>
      <c r="AH67" s="40">
        <f t="shared" si="17"/>
        <v>0</v>
      </c>
    </row>
    <row r="68" spans="1:34" s="15" customFormat="1" hidden="1" x14ac:dyDescent="0.25">
      <c r="A68" s="87" t="s">
        <v>124</v>
      </c>
      <c r="B68" s="41" t="s">
        <v>125</v>
      </c>
      <c r="C68" s="33" t="s">
        <v>2</v>
      </c>
      <c r="D68" s="88"/>
      <c r="E68" s="35"/>
      <c r="F68" s="58">
        <f t="shared" si="26"/>
        <v>0</v>
      </c>
      <c r="G68" s="37">
        <f t="shared" si="24"/>
        <v>0</v>
      </c>
      <c r="H68" s="38">
        <f t="shared" si="25"/>
        <v>0</v>
      </c>
      <c r="I68" s="39"/>
      <c r="J68" s="40">
        <f t="shared" si="5"/>
        <v>0</v>
      </c>
      <c r="K68" s="30"/>
      <c r="L68" s="40">
        <f t="shared" si="6"/>
        <v>0</v>
      </c>
      <c r="M68" s="30"/>
      <c r="N68" s="40">
        <f t="shared" si="7"/>
        <v>0</v>
      </c>
      <c r="O68" s="30"/>
      <c r="P68" s="40">
        <f t="shared" si="8"/>
        <v>0</v>
      </c>
      <c r="Q68" s="21"/>
      <c r="R68" s="40">
        <f t="shared" si="9"/>
        <v>0</v>
      </c>
      <c r="S68" s="21"/>
      <c r="T68" s="40">
        <f t="shared" si="10"/>
        <v>0</v>
      </c>
      <c r="U68" s="30"/>
      <c r="V68" s="40">
        <f t="shared" si="11"/>
        <v>0</v>
      </c>
      <c r="W68" s="30"/>
      <c r="X68" s="40">
        <f t="shared" si="12"/>
        <v>0</v>
      </c>
      <c r="Y68" s="30"/>
      <c r="Z68" s="40">
        <f t="shared" si="13"/>
        <v>0</v>
      </c>
      <c r="AA68" s="30"/>
      <c r="AB68" s="40">
        <f t="shared" si="14"/>
        <v>0</v>
      </c>
      <c r="AC68" s="21"/>
      <c r="AD68" s="40">
        <f t="shared" si="15"/>
        <v>0</v>
      </c>
      <c r="AE68" s="30"/>
      <c r="AF68" s="40">
        <f t="shared" si="16"/>
        <v>0</v>
      </c>
      <c r="AG68" s="30"/>
      <c r="AH68" s="40">
        <f t="shared" si="17"/>
        <v>0</v>
      </c>
    </row>
    <row r="69" spans="1:34" s="15" customFormat="1" hidden="1" x14ac:dyDescent="0.25">
      <c r="A69" s="87" t="s">
        <v>126</v>
      </c>
      <c r="B69" s="41" t="s">
        <v>127</v>
      </c>
      <c r="C69" s="33" t="s">
        <v>2</v>
      </c>
      <c r="D69" s="88"/>
      <c r="E69" s="35"/>
      <c r="F69" s="58">
        <f t="shared" si="26"/>
        <v>0</v>
      </c>
      <c r="G69" s="37">
        <f t="shared" si="24"/>
        <v>0</v>
      </c>
      <c r="H69" s="38">
        <f t="shared" si="25"/>
        <v>0</v>
      </c>
      <c r="I69" s="39"/>
      <c r="J69" s="40">
        <f t="shared" si="5"/>
        <v>0</v>
      </c>
      <c r="K69" s="30"/>
      <c r="L69" s="40">
        <f t="shared" si="6"/>
        <v>0</v>
      </c>
      <c r="M69" s="30"/>
      <c r="N69" s="40">
        <f t="shared" si="7"/>
        <v>0</v>
      </c>
      <c r="O69" s="30"/>
      <c r="P69" s="40">
        <f t="shared" si="8"/>
        <v>0</v>
      </c>
      <c r="Q69" s="21"/>
      <c r="R69" s="40">
        <f t="shared" si="9"/>
        <v>0</v>
      </c>
      <c r="S69" s="21"/>
      <c r="T69" s="40">
        <f t="shared" si="10"/>
        <v>0</v>
      </c>
      <c r="U69" s="30"/>
      <c r="V69" s="40">
        <f t="shared" si="11"/>
        <v>0</v>
      </c>
      <c r="W69" s="30"/>
      <c r="X69" s="40">
        <f t="shared" si="12"/>
        <v>0</v>
      </c>
      <c r="Y69" s="30"/>
      <c r="Z69" s="40">
        <f t="shared" si="13"/>
        <v>0</v>
      </c>
      <c r="AA69" s="30"/>
      <c r="AB69" s="40">
        <f t="shared" si="14"/>
        <v>0</v>
      </c>
      <c r="AC69" s="21"/>
      <c r="AD69" s="40">
        <f t="shared" si="15"/>
        <v>0</v>
      </c>
      <c r="AE69" s="30"/>
      <c r="AF69" s="40">
        <f t="shared" si="16"/>
        <v>0</v>
      </c>
      <c r="AG69" s="30"/>
      <c r="AH69" s="40">
        <f t="shared" si="17"/>
        <v>0</v>
      </c>
    </row>
    <row r="70" spans="1:34" s="15" customFormat="1" hidden="1" x14ac:dyDescent="0.25">
      <c r="A70" s="87" t="s">
        <v>128</v>
      </c>
      <c r="B70" s="41" t="s">
        <v>129</v>
      </c>
      <c r="C70" s="33" t="s">
        <v>2</v>
      </c>
      <c r="D70" s="88"/>
      <c r="E70" s="35"/>
      <c r="F70" s="58">
        <f t="shared" si="26"/>
        <v>0</v>
      </c>
      <c r="G70" s="37">
        <f t="shared" si="24"/>
        <v>0</v>
      </c>
      <c r="H70" s="38">
        <f t="shared" si="25"/>
        <v>0</v>
      </c>
      <c r="I70" s="39"/>
      <c r="J70" s="40">
        <f t="shared" si="5"/>
        <v>0</v>
      </c>
      <c r="K70" s="30"/>
      <c r="L70" s="40">
        <f t="shared" si="6"/>
        <v>0</v>
      </c>
      <c r="M70" s="30"/>
      <c r="N70" s="40">
        <f t="shared" si="7"/>
        <v>0</v>
      </c>
      <c r="O70" s="30"/>
      <c r="P70" s="40">
        <f t="shared" si="8"/>
        <v>0</v>
      </c>
      <c r="Q70" s="21"/>
      <c r="R70" s="40">
        <f t="shared" si="9"/>
        <v>0</v>
      </c>
      <c r="S70" s="21"/>
      <c r="T70" s="40">
        <f t="shared" si="10"/>
        <v>0</v>
      </c>
      <c r="U70" s="30"/>
      <c r="V70" s="40">
        <f t="shared" si="11"/>
        <v>0</v>
      </c>
      <c r="W70" s="30"/>
      <c r="X70" s="40">
        <f t="shared" si="12"/>
        <v>0</v>
      </c>
      <c r="Y70" s="30"/>
      <c r="Z70" s="40">
        <f t="shared" si="13"/>
        <v>0</v>
      </c>
      <c r="AA70" s="30"/>
      <c r="AB70" s="40">
        <f t="shared" si="14"/>
        <v>0</v>
      </c>
      <c r="AC70" s="21"/>
      <c r="AD70" s="40">
        <f t="shared" si="15"/>
        <v>0</v>
      </c>
      <c r="AE70" s="30"/>
      <c r="AF70" s="40">
        <f t="shared" si="16"/>
        <v>0</v>
      </c>
      <c r="AG70" s="30"/>
      <c r="AH70" s="40">
        <f t="shared" si="17"/>
        <v>0</v>
      </c>
    </row>
    <row r="71" spans="1:34" s="15" customFormat="1" hidden="1" x14ac:dyDescent="0.25">
      <c r="A71" s="87" t="s">
        <v>130</v>
      </c>
      <c r="B71" s="41" t="s">
        <v>131</v>
      </c>
      <c r="C71" s="33" t="s">
        <v>2</v>
      </c>
      <c r="D71" s="88"/>
      <c r="E71" s="35"/>
      <c r="F71" s="58">
        <f t="shared" si="26"/>
        <v>0</v>
      </c>
      <c r="G71" s="37">
        <f t="shared" si="24"/>
        <v>0</v>
      </c>
      <c r="H71" s="38">
        <f t="shared" si="25"/>
        <v>0</v>
      </c>
      <c r="I71" s="39"/>
      <c r="J71" s="40">
        <f t="shared" si="5"/>
        <v>0</v>
      </c>
      <c r="K71" s="30"/>
      <c r="L71" s="40">
        <f t="shared" si="6"/>
        <v>0</v>
      </c>
      <c r="M71" s="30"/>
      <c r="N71" s="40">
        <f t="shared" si="7"/>
        <v>0</v>
      </c>
      <c r="O71" s="30"/>
      <c r="P71" s="40">
        <f t="shared" si="8"/>
        <v>0</v>
      </c>
      <c r="Q71" s="21"/>
      <c r="R71" s="40">
        <f t="shared" si="9"/>
        <v>0</v>
      </c>
      <c r="S71" s="21"/>
      <c r="T71" s="40">
        <f t="shared" si="10"/>
        <v>0</v>
      </c>
      <c r="U71" s="30"/>
      <c r="V71" s="40">
        <f t="shared" si="11"/>
        <v>0</v>
      </c>
      <c r="W71" s="30"/>
      <c r="X71" s="40">
        <f t="shared" si="12"/>
        <v>0</v>
      </c>
      <c r="Y71" s="30"/>
      <c r="Z71" s="40">
        <f t="shared" si="13"/>
        <v>0</v>
      </c>
      <c r="AA71" s="30"/>
      <c r="AB71" s="40">
        <f t="shared" si="14"/>
        <v>0</v>
      </c>
      <c r="AC71" s="21"/>
      <c r="AD71" s="40">
        <f t="shared" si="15"/>
        <v>0</v>
      </c>
      <c r="AE71" s="30"/>
      <c r="AF71" s="40">
        <f t="shared" si="16"/>
        <v>0</v>
      </c>
      <c r="AG71" s="30"/>
      <c r="AH71" s="40">
        <f t="shared" si="17"/>
        <v>0</v>
      </c>
    </row>
    <row r="72" spans="1:34" s="15" customFormat="1" hidden="1" x14ac:dyDescent="0.25">
      <c r="A72" s="87" t="s">
        <v>132</v>
      </c>
      <c r="B72" s="41" t="s">
        <v>133</v>
      </c>
      <c r="C72" s="33" t="s">
        <v>2</v>
      </c>
      <c r="D72" s="88"/>
      <c r="E72" s="35"/>
      <c r="F72" s="58">
        <f t="shared" si="26"/>
        <v>0</v>
      </c>
      <c r="G72" s="37">
        <f t="shared" si="24"/>
        <v>0</v>
      </c>
      <c r="H72" s="38">
        <f t="shared" si="25"/>
        <v>0</v>
      </c>
      <c r="I72" s="39"/>
      <c r="J72" s="40">
        <f t="shared" si="5"/>
        <v>0</v>
      </c>
      <c r="K72" s="30"/>
      <c r="L72" s="40">
        <f t="shared" si="6"/>
        <v>0</v>
      </c>
      <c r="M72" s="30"/>
      <c r="N72" s="40">
        <f t="shared" si="7"/>
        <v>0</v>
      </c>
      <c r="O72" s="30"/>
      <c r="P72" s="40">
        <f t="shared" si="8"/>
        <v>0</v>
      </c>
      <c r="Q72" s="21"/>
      <c r="R72" s="40">
        <f t="shared" si="9"/>
        <v>0</v>
      </c>
      <c r="S72" s="21"/>
      <c r="T72" s="40">
        <f t="shared" si="10"/>
        <v>0</v>
      </c>
      <c r="U72" s="30"/>
      <c r="V72" s="40">
        <f t="shared" si="11"/>
        <v>0</v>
      </c>
      <c r="W72" s="30"/>
      <c r="X72" s="40">
        <f t="shared" si="12"/>
        <v>0</v>
      </c>
      <c r="Y72" s="30"/>
      <c r="Z72" s="40">
        <f t="shared" si="13"/>
        <v>0</v>
      </c>
      <c r="AA72" s="30"/>
      <c r="AB72" s="40">
        <f t="shared" si="14"/>
        <v>0</v>
      </c>
      <c r="AC72" s="21"/>
      <c r="AD72" s="40">
        <f t="shared" si="15"/>
        <v>0</v>
      </c>
      <c r="AE72" s="30"/>
      <c r="AF72" s="40">
        <f t="shared" si="16"/>
        <v>0</v>
      </c>
      <c r="AG72" s="30"/>
      <c r="AH72" s="40">
        <f t="shared" si="17"/>
        <v>0</v>
      </c>
    </row>
    <row r="73" spans="1:34" s="15" customFormat="1" hidden="1" x14ac:dyDescent="0.25">
      <c r="A73" s="87" t="s">
        <v>134</v>
      </c>
      <c r="B73" s="41" t="s">
        <v>135</v>
      </c>
      <c r="C73" s="33" t="s">
        <v>2</v>
      </c>
      <c r="D73" s="88"/>
      <c r="E73" s="35"/>
      <c r="F73" s="58">
        <f t="shared" si="26"/>
        <v>0</v>
      </c>
      <c r="G73" s="37">
        <f t="shared" si="24"/>
        <v>0</v>
      </c>
      <c r="H73" s="38">
        <f t="shared" si="25"/>
        <v>0</v>
      </c>
      <c r="I73" s="39"/>
      <c r="J73" s="40">
        <f t="shared" si="5"/>
        <v>0</v>
      </c>
      <c r="K73" s="30"/>
      <c r="L73" s="40">
        <f t="shared" si="6"/>
        <v>0</v>
      </c>
      <c r="M73" s="30"/>
      <c r="N73" s="40">
        <f t="shared" si="7"/>
        <v>0</v>
      </c>
      <c r="O73" s="30"/>
      <c r="P73" s="40">
        <f t="shared" si="8"/>
        <v>0</v>
      </c>
      <c r="Q73" s="21"/>
      <c r="R73" s="40">
        <f t="shared" si="9"/>
        <v>0</v>
      </c>
      <c r="S73" s="21"/>
      <c r="T73" s="40">
        <f t="shared" si="10"/>
        <v>0</v>
      </c>
      <c r="U73" s="30"/>
      <c r="V73" s="40">
        <f t="shared" si="11"/>
        <v>0</v>
      </c>
      <c r="W73" s="30"/>
      <c r="X73" s="40">
        <f t="shared" si="12"/>
        <v>0</v>
      </c>
      <c r="Y73" s="30"/>
      <c r="Z73" s="40">
        <f t="shared" si="13"/>
        <v>0</v>
      </c>
      <c r="AA73" s="30"/>
      <c r="AB73" s="40">
        <f t="shared" si="14"/>
        <v>0</v>
      </c>
      <c r="AC73" s="21"/>
      <c r="AD73" s="40">
        <f t="shared" si="15"/>
        <v>0</v>
      </c>
      <c r="AE73" s="30"/>
      <c r="AF73" s="40">
        <f t="shared" si="16"/>
        <v>0</v>
      </c>
      <c r="AG73" s="30"/>
      <c r="AH73" s="40">
        <f t="shared" si="17"/>
        <v>0</v>
      </c>
    </row>
    <row r="74" spans="1:34" s="15" customFormat="1" ht="15.75" thickBot="1" x14ac:dyDescent="0.3">
      <c r="A74" s="43"/>
      <c r="B74" s="44" t="s">
        <v>136</v>
      </c>
      <c r="C74" s="45"/>
      <c r="D74" s="46"/>
      <c r="E74" s="46"/>
      <c r="F74" s="60">
        <f>SUM(F52:F73)</f>
        <v>371328400</v>
      </c>
      <c r="G74" s="49"/>
      <c r="H74" s="49"/>
      <c r="I74" s="50"/>
      <c r="J74" s="40">
        <f t="shared" si="5"/>
        <v>0</v>
      </c>
      <c r="K74" s="30"/>
      <c r="L74" s="40">
        <f t="shared" si="6"/>
        <v>0</v>
      </c>
      <c r="M74" s="30"/>
      <c r="N74" s="40">
        <f t="shared" si="7"/>
        <v>0</v>
      </c>
      <c r="O74" s="30"/>
      <c r="P74" s="40">
        <f t="shared" si="8"/>
        <v>0</v>
      </c>
      <c r="Q74" s="21"/>
      <c r="R74" s="40">
        <f t="shared" si="9"/>
        <v>0</v>
      </c>
      <c r="S74" s="21"/>
      <c r="T74" s="40">
        <f t="shared" si="10"/>
        <v>0</v>
      </c>
      <c r="U74" s="30"/>
      <c r="V74" s="40">
        <f t="shared" si="11"/>
        <v>0</v>
      </c>
      <c r="W74" s="30"/>
      <c r="X74" s="40">
        <f t="shared" si="12"/>
        <v>0</v>
      </c>
      <c r="Y74" s="30"/>
      <c r="Z74" s="40">
        <f t="shared" si="13"/>
        <v>0</v>
      </c>
      <c r="AA74" s="30"/>
      <c r="AB74" s="40">
        <f t="shared" si="14"/>
        <v>0</v>
      </c>
      <c r="AC74" s="21"/>
      <c r="AD74" s="40">
        <f t="shared" si="15"/>
        <v>0</v>
      </c>
      <c r="AE74" s="30"/>
      <c r="AF74" s="40">
        <f t="shared" si="16"/>
        <v>0</v>
      </c>
      <c r="AG74" s="30"/>
      <c r="AH74" s="40">
        <f t="shared" si="17"/>
        <v>0</v>
      </c>
    </row>
    <row r="75" spans="1:34" s="15" customFormat="1" ht="15.75" thickBot="1" x14ac:dyDescent="0.3">
      <c r="A75" s="51"/>
      <c r="B75" s="52"/>
      <c r="C75" s="51"/>
      <c r="D75" s="51"/>
      <c r="E75" s="35"/>
      <c r="F75" s="53"/>
      <c r="G75" s="54"/>
      <c r="H75" s="54"/>
      <c r="I75" s="55"/>
      <c r="J75" s="40">
        <f t="shared" ref="J75:J138" si="27">I75*$E75</f>
        <v>0</v>
      </c>
      <c r="K75" s="30"/>
      <c r="L75" s="40">
        <f t="shared" ref="L75:L138" si="28">K75*$E75</f>
        <v>0</v>
      </c>
      <c r="M75" s="30"/>
      <c r="N75" s="40">
        <f t="shared" ref="N75:N138" si="29">M75*$E75</f>
        <v>0</v>
      </c>
      <c r="O75" s="30"/>
      <c r="P75" s="40">
        <f t="shared" ref="P75:P138" si="30">O75*$E75</f>
        <v>0</v>
      </c>
      <c r="Q75" s="21"/>
      <c r="R75" s="40">
        <f t="shared" ref="R75:R138" si="31">Q75*$E75</f>
        <v>0</v>
      </c>
      <c r="S75" s="21"/>
      <c r="T75" s="40">
        <f t="shared" ref="T75:T138" si="32">S75*$E75</f>
        <v>0</v>
      </c>
      <c r="U75" s="30"/>
      <c r="V75" s="40">
        <f t="shared" ref="V75:V138" si="33">U75*$E75</f>
        <v>0</v>
      </c>
      <c r="W75" s="30"/>
      <c r="X75" s="40">
        <f t="shared" ref="X75:X138" si="34">W75*$E75</f>
        <v>0</v>
      </c>
      <c r="Y75" s="30"/>
      <c r="Z75" s="40">
        <f t="shared" ref="Z75:Z138" si="35">Y75*$E75</f>
        <v>0</v>
      </c>
      <c r="AA75" s="30"/>
      <c r="AB75" s="40">
        <f t="shared" ref="AB75:AB138" si="36">AA75*$E75</f>
        <v>0</v>
      </c>
      <c r="AC75" s="21"/>
      <c r="AD75" s="40">
        <f t="shared" ref="AD75:AD138" si="37">AC75*$E75</f>
        <v>0</v>
      </c>
      <c r="AE75" s="30"/>
      <c r="AF75" s="40">
        <f t="shared" ref="AF75:AF138" si="38">AE75*$E75</f>
        <v>0</v>
      </c>
      <c r="AG75" s="30"/>
      <c r="AH75" s="40">
        <f t="shared" ref="AH75:AH138" si="39">AG75*$E75</f>
        <v>0</v>
      </c>
    </row>
    <row r="76" spans="1:34" s="15" customFormat="1" x14ac:dyDescent="0.25">
      <c r="A76" s="23">
        <v>6</v>
      </c>
      <c r="B76" s="57" t="s">
        <v>137</v>
      </c>
      <c r="C76" s="25"/>
      <c r="D76" s="25"/>
      <c r="E76" s="25"/>
      <c r="F76" s="56"/>
      <c r="G76" s="28"/>
      <c r="H76" s="28"/>
      <c r="I76" s="29"/>
      <c r="J76" s="40">
        <f t="shared" si="27"/>
        <v>0</v>
      </c>
      <c r="K76" s="30"/>
      <c r="L76" s="40">
        <f t="shared" si="28"/>
        <v>0</v>
      </c>
      <c r="M76" s="30"/>
      <c r="N76" s="40">
        <f t="shared" si="29"/>
        <v>0</v>
      </c>
      <c r="O76" s="30"/>
      <c r="P76" s="40">
        <f t="shared" si="30"/>
        <v>0</v>
      </c>
      <c r="Q76" s="21"/>
      <c r="R76" s="40">
        <f t="shared" si="31"/>
        <v>0</v>
      </c>
      <c r="S76" s="21"/>
      <c r="T76" s="40">
        <f t="shared" si="32"/>
        <v>0</v>
      </c>
      <c r="U76" s="30"/>
      <c r="V76" s="40">
        <f t="shared" si="33"/>
        <v>0</v>
      </c>
      <c r="W76" s="30"/>
      <c r="X76" s="40">
        <f t="shared" si="34"/>
        <v>0</v>
      </c>
      <c r="Y76" s="30"/>
      <c r="Z76" s="40">
        <f t="shared" si="35"/>
        <v>0</v>
      </c>
      <c r="AA76" s="30"/>
      <c r="AB76" s="40">
        <f t="shared" si="36"/>
        <v>0</v>
      </c>
      <c r="AC76" s="21"/>
      <c r="AD76" s="40">
        <f t="shared" si="37"/>
        <v>0</v>
      </c>
      <c r="AE76" s="30"/>
      <c r="AF76" s="40">
        <f t="shared" si="38"/>
        <v>0</v>
      </c>
      <c r="AG76" s="30"/>
      <c r="AH76" s="40">
        <f t="shared" si="39"/>
        <v>0</v>
      </c>
    </row>
    <row r="77" spans="1:34" s="15" customFormat="1" ht="25.5" x14ac:dyDescent="0.25">
      <c r="A77" s="31" t="s">
        <v>138</v>
      </c>
      <c r="B77" s="41" t="s">
        <v>139</v>
      </c>
      <c r="C77" s="33" t="s">
        <v>17</v>
      </c>
      <c r="D77" s="34">
        <f>2492-48*30</f>
        <v>1052</v>
      </c>
      <c r="E77" s="35">
        <f>ROUND('[1]APU''S'!G2053,0)</f>
        <v>22308</v>
      </c>
      <c r="F77" s="89">
        <f>+E77*D77</f>
        <v>23468016</v>
      </c>
      <c r="G77" s="37">
        <f t="shared" ref="G77:G93" si="40">F77/$F$197</f>
        <v>6.2121431291614132E-3</v>
      </c>
      <c r="H77" s="38">
        <f t="shared" ref="H77:H93" si="41">F77-(J77+L77+N77+P77+R77+T77+V77+X77+Z77+AB77+AD77+AF77+AH77)</f>
        <v>0</v>
      </c>
      <c r="I77" s="90"/>
      <c r="J77" s="40">
        <f t="shared" si="27"/>
        <v>0</v>
      </c>
      <c r="K77" s="30"/>
      <c r="L77" s="40">
        <f t="shared" si="28"/>
        <v>0</v>
      </c>
      <c r="M77" s="30"/>
      <c r="N77" s="40">
        <f t="shared" si="29"/>
        <v>0</v>
      </c>
      <c r="O77" s="30"/>
      <c r="P77" s="40">
        <f t="shared" si="30"/>
        <v>0</v>
      </c>
      <c r="Q77" s="21"/>
      <c r="R77" s="40">
        <f t="shared" si="31"/>
        <v>0</v>
      </c>
      <c r="S77" s="21"/>
      <c r="T77" s="40">
        <f t="shared" si="32"/>
        <v>0</v>
      </c>
      <c r="U77" s="30">
        <v>1052</v>
      </c>
      <c r="V77" s="40">
        <f t="shared" si="33"/>
        <v>23468016</v>
      </c>
      <c r="W77" s="30"/>
      <c r="X77" s="40">
        <f t="shared" si="34"/>
        <v>0</v>
      </c>
      <c r="Y77" s="30"/>
      <c r="Z77" s="40">
        <f t="shared" si="35"/>
        <v>0</v>
      </c>
      <c r="AA77" s="30"/>
      <c r="AB77" s="40">
        <f t="shared" si="36"/>
        <v>0</v>
      </c>
      <c r="AC77" s="21"/>
      <c r="AD77" s="40">
        <f t="shared" si="37"/>
        <v>0</v>
      </c>
      <c r="AE77" s="30"/>
      <c r="AF77" s="40">
        <f t="shared" si="38"/>
        <v>0</v>
      </c>
      <c r="AG77" s="30"/>
      <c r="AH77" s="40">
        <f t="shared" si="39"/>
        <v>0</v>
      </c>
    </row>
    <row r="78" spans="1:34" s="15" customFormat="1" ht="25.5" x14ac:dyDescent="0.25">
      <c r="A78" s="31" t="s">
        <v>140</v>
      </c>
      <c r="B78" s="41" t="s">
        <v>141</v>
      </c>
      <c r="C78" s="33" t="s">
        <v>17</v>
      </c>
      <c r="D78" s="34">
        <v>1130</v>
      </c>
      <c r="E78" s="35">
        <f>ROUND('[1]APU''S'!G2105,0)</f>
        <v>26453</v>
      </c>
      <c r="F78" s="89">
        <f t="shared" ref="F78:F91" si="42">+E78*D78</f>
        <v>29891890</v>
      </c>
      <c r="G78" s="37">
        <f t="shared" si="40"/>
        <v>7.9125861803208582E-3</v>
      </c>
      <c r="H78" s="38">
        <f t="shared" si="41"/>
        <v>0</v>
      </c>
      <c r="I78" s="90"/>
      <c r="J78" s="40">
        <f t="shared" si="27"/>
        <v>0</v>
      </c>
      <c r="K78" s="30"/>
      <c r="L78" s="40">
        <f t="shared" si="28"/>
        <v>0</v>
      </c>
      <c r="M78" s="30"/>
      <c r="N78" s="40">
        <f t="shared" si="29"/>
        <v>0</v>
      </c>
      <c r="O78" s="30"/>
      <c r="P78" s="40">
        <f t="shared" si="30"/>
        <v>0</v>
      </c>
      <c r="Q78" s="21"/>
      <c r="R78" s="40">
        <f t="shared" si="31"/>
        <v>0</v>
      </c>
      <c r="S78" s="21"/>
      <c r="T78" s="40">
        <f t="shared" si="32"/>
        <v>0</v>
      </c>
      <c r="U78" s="30">
        <v>1130</v>
      </c>
      <c r="V78" s="40">
        <f t="shared" si="33"/>
        <v>29891890</v>
      </c>
      <c r="W78" s="30"/>
      <c r="X78" s="40">
        <f t="shared" si="34"/>
        <v>0</v>
      </c>
      <c r="Y78" s="30"/>
      <c r="Z78" s="40">
        <f t="shared" si="35"/>
        <v>0</v>
      </c>
      <c r="AA78" s="30"/>
      <c r="AB78" s="40">
        <f t="shared" si="36"/>
        <v>0</v>
      </c>
      <c r="AC78" s="21"/>
      <c r="AD78" s="40">
        <f t="shared" si="37"/>
        <v>0</v>
      </c>
      <c r="AE78" s="30"/>
      <c r="AF78" s="40">
        <f t="shared" si="38"/>
        <v>0</v>
      </c>
      <c r="AG78" s="30"/>
      <c r="AH78" s="40">
        <f t="shared" si="39"/>
        <v>0</v>
      </c>
    </row>
    <row r="79" spans="1:34" s="15" customFormat="1" ht="38.25" x14ac:dyDescent="0.25">
      <c r="A79" s="31" t="s">
        <v>142</v>
      </c>
      <c r="B79" s="41" t="s">
        <v>143</v>
      </c>
      <c r="C79" s="33" t="s">
        <v>17</v>
      </c>
      <c r="D79" s="34">
        <v>333</v>
      </c>
      <c r="E79" s="35">
        <f>ROUND('[1]APU''S'!G2157,0)</f>
        <v>48060</v>
      </c>
      <c r="F79" s="89">
        <f t="shared" si="42"/>
        <v>16003980</v>
      </c>
      <c r="G79" s="37">
        <f t="shared" si="40"/>
        <v>4.2363621362895218E-3</v>
      </c>
      <c r="H79" s="38">
        <f t="shared" si="41"/>
        <v>0</v>
      </c>
      <c r="I79" s="90"/>
      <c r="J79" s="40">
        <f t="shared" si="27"/>
        <v>0</v>
      </c>
      <c r="K79" s="30"/>
      <c r="L79" s="40">
        <f t="shared" si="28"/>
        <v>0</v>
      </c>
      <c r="M79" s="30"/>
      <c r="N79" s="40">
        <f t="shared" si="29"/>
        <v>0</v>
      </c>
      <c r="O79" s="30"/>
      <c r="P79" s="40">
        <f t="shared" si="30"/>
        <v>0</v>
      </c>
      <c r="Q79" s="21"/>
      <c r="R79" s="40">
        <f t="shared" si="31"/>
        <v>0</v>
      </c>
      <c r="S79" s="21"/>
      <c r="T79" s="40">
        <f t="shared" si="32"/>
        <v>0</v>
      </c>
      <c r="U79" s="30">
        <v>333</v>
      </c>
      <c r="V79" s="40">
        <f t="shared" si="33"/>
        <v>16003980</v>
      </c>
      <c r="W79" s="30"/>
      <c r="X79" s="40">
        <f t="shared" si="34"/>
        <v>0</v>
      </c>
      <c r="Y79" s="30"/>
      <c r="Z79" s="40">
        <f t="shared" si="35"/>
        <v>0</v>
      </c>
      <c r="AA79" s="30"/>
      <c r="AB79" s="40">
        <f t="shared" si="36"/>
        <v>0</v>
      </c>
      <c r="AC79" s="21"/>
      <c r="AD79" s="40">
        <f t="shared" si="37"/>
        <v>0</v>
      </c>
      <c r="AE79" s="30"/>
      <c r="AF79" s="40">
        <f t="shared" si="38"/>
        <v>0</v>
      </c>
      <c r="AG79" s="30"/>
      <c r="AH79" s="40">
        <f t="shared" si="39"/>
        <v>0</v>
      </c>
    </row>
    <row r="80" spans="1:34" s="15" customFormat="1" ht="38.25" x14ac:dyDescent="0.25">
      <c r="A80" s="31" t="s">
        <v>144</v>
      </c>
      <c r="B80" s="41" t="s">
        <v>145</v>
      </c>
      <c r="C80" s="33" t="s">
        <v>17</v>
      </c>
      <c r="D80" s="34">
        <v>5</v>
      </c>
      <c r="E80" s="35">
        <f>ROUND('[1]APU''S'!G2210,0)</f>
        <v>46775</v>
      </c>
      <c r="F80" s="89">
        <f t="shared" si="42"/>
        <v>233875</v>
      </c>
      <c r="G80" s="37">
        <f t="shared" si="40"/>
        <v>6.1908299974425851E-5</v>
      </c>
      <c r="H80" s="38">
        <f t="shared" si="41"/>
        <v>0</v>
      </c>
      <c r="I80" s="90"/>
      <c r="J80" s="40">
        <f t="shared" si="27"/>
        <v>0</v>
      </c>
      <c r="K80" s="30"/>
      <c r="L80" s="40">
        <f t="shared" si="28"/>
        <v>0</v>
      </c>
      <c r="M80" s="30"/>
      <c r="N80" s="40">
        <f t="shared" si="29"/>
        <v>0</v>
      </c>
      <c r="O80" s="30"/>
      <c r="P80" s="40">
        <f t="shared" si="30"/>
        <v>0</v>
      </c>
      <c r="Q80" s="21"/>
      <c r="R80" s="40">
        <f t="shared" si="31"/>
        <v>0</v>
      </c>
      <c r="S80" s="21"/>
      <c r="T80" s="40">
        <f t="shared" si="32"/>
        <v>0</v>
      </c>
      <c r="U80" s="30">
        <v>5</v>
      </c>
      <c r="V80" s="40">
        <f t="shared" si="33"/>
        <v>233875</v>
      </c>
      <c r="W80" s="30"/>
      <c r="X80" s="40">
        <f t="shared" si="34"/>
        <v>0</v>
      </c>
      <c r="Y80" s="30"/>
      <c r="Z80" s="40">
        <f t="shared" si="35"/>
        <v>0</v>
      </c>
      <c r="AA80" s="30"/>
      <c r="AB80" s="40">
        <f t="shared" si="36"/>
        <v>0</v>
      </c>
      <c r="AC80" s="21"/>
      <c r="AD80" s="40">
        <f t="shared" si="37"/>
        <v>0</v>
      </c>
      <c r="AE80" s="30"/>
      <c r="AF80" s="40">
        <f t="shared" si="38"/>
        <v>0</v>
      </c>
      <c r="AG80" s="30"/>
      <c r="AH80" s="40">
        <f t="shared" si="39"/>
        <v>0</v>
      </c>
    </row>
    <row r="81" spans="1:34" s="15" customFormat="1" ht="38.25" x14ac:dyDescent="0.25">
      <c r="A81" s="31" t="s">
        <v>146</v>
      </c>
      <c r="B81" s="41" t="s">
        <v>147</v>
      </c>
      <c r="C81" s="33" t="s">
        <v>17</v>
      </c>
      <c r="D81" s="34">
        <v>367</v>
      </c>
      <c r="E81" s="35">
        <f>ROUND('[1]APU''S'!G2262,0)</f>
        <v>49188</v>
      </c>
      <c r="F81" s="89">
        <f t="shared" si="42"/>
        <v>18051996</v>
      </c>
      <c r="G81" s="37">
        <f t="shared" si="40"/>
        <v>4.7784858728172558E-3</v>
      </c>
      <c r="H81" s="38">
        <f t="shared" si="41"/>
        <v>0</v>
      </c>
      <c r="I81" s="90"/>
      <c r="J81" s="40">
        <f t="shared" si="27"/>
        <v>0</v>
      </c>
      <c r="K81" s="30"/>
      <c r="L81" s="40">
        <f t="shared" si="28"/>
        <v>0</v>
      </c>
      <c r="M81" s="30"/>
      <c r="N81" s="40">
        <f t="shared" si="29"/>
        <v>0</v>
      </c>
      <c r="O81" s="30"/>
      <c r="P81" s="40">
        <f t="shared" si="30"/>
        <v>0</v>
      </c>
      <c r="Q81" s="21"/>
      <c r="R81" s="40">
        <f t="shared" si="31"/>
        <v>0</v>
      </c>
      <c r="S81" s="21"/>
      <c r="T81" s="40">
        <f t="shared" si="32"/>
        <v>0</v>
      </c>
      <c r="U81" s="30">
        <v>367</v>
      </c>
      <c r="V81" s="40">
        <f t="shared" si="33"/>
        <v>18051996</v>
      </c>
      <c r="W81" s="30"/>
      <c r="X81" s="40">
        <f t="shared" si="34"/>
        <v>0</v>
      </c>
      <c r="Y81" s="30"/>
      <c r="Z81" s="40">
        <f t="shared" si="35"/>
        <v>0</v>
      </c>
      <c r="AA81" s="30"/>
      <c r="AB81" s="40">
        <f t="shared" si="36"/>
        <v>0</v>
      </c>
      <c r="AC81" s="21"/>
      <c r="AD81" s="40">
        <f t="shared" si="37"/>
        <v>0</v>
      </c>
      <c r="AE81" s="30"/>
      <c r="AF81" s="40">
        <f t="shared" si="38"/>
        <v>0</v>
      </c>
      <c r="AG81" s="30"/>
      <c r="AH81" s="40">
        <f t="shared" si="39"/>
        <v>0</v>
      </c>
    </row>
    <row r="82" spans="1:34" s="15" customFormat="1" ht="38.25" x14ac:dyDescent="0.25">
      <c r="A82" s="31" t="s">
        <v>148</v>
      </c>
      <c r="B82" s="41" t="s">
        <v>149</v>
      </c>
      <c r="C82" s="33" t="s">
        <v>17</v>
      </c>
      <c r="D82" s="34">
        <f>48*50+1597</f>
        <v>3997</v>
      </c>
      <c r="E82" s="35">
        <f>ROUND('[1]APU''S'!G2314,0)</f>
        <v>31023</v>
      </c>
      <c r="F82" s="89">
        <f t="shared" si="42"/>
        <v>123998931</v>
      </c>
      <c r="G82" s="37">
        <f t="shared" si="40"/>
        <v>3.2823358703820985E-2</v>
      </c>
      <c r="H82" s="38">
        <f t="shared" si="41"/>
        <v>0</v>
      </c>
      <c r="I82" s="90"/>
      <c r="J82" s="40">
        <f t="shared" si="27"/>
        <v>0</v>
      </c>
      <c r="K82" s="30"/>
      <c r="L82" s="40">
        <f t="shared" si="28"/>
        <v>0</v>
      </c>
      <c r="M82" s="30"/>
      <c r="N82" s="40">
        <f t="shared" si="29"/>
        <v>0</v>
      </c>
      <c r="O82" s="30"/>
      <c r="P82" s="40">
        <f t="shared" si="30"/>
        <v>0</v>
      </c>
      <c r="Q82" s="21"/>
      <c r="R82" s="40">
        <f t="shared" si="31"/>
        <v>0</v>
      </c>
      <c r="S82" s="21">
        <v>3997</v>
      </c>
      <c r="T82" s="40">
        <f t="shared" si="32"/>
        <v>123998931</v>
      </c>
      <c r="U82" s="30"/>
      <c r="V82" s="40">
        <f t="shared" si="33"/>
        <v>0</v>
      </c>
      <c r="W82" s="30"/>
      <c r="X82" s="40">
        <f t="shared" si="34"/>
        <v>0</v>
      </c>
      <c r="Y82" s="30"/>
      <c r="Z82" s="40">
        <f t="shared" si="35"/>
        <v>0</v>
      </c>
      <c r="AA82" s="30"/>
      <c r="AB82" s="40">
        <f t="shared" si="36"/>
        <v>0</v>
      </c>
      <c r="AC82" s="21"/>
      <c r="AD82" s="40">
        <f t="shared" si="37"/>
        <v>0</v>
      </c>
      <c r="AE82" s="30"/>
      <c r="AF82" s="40">
        <f t="shared" si="38"/>
        <v>0</v>
      </c>
      <c r="AG82" s="30"/>
      <c r="AH82" s="40">
        <f t="shared" si="39"/>
        <v>0</v>
      </c>
    </row>
    <row r="83" spans="1:34" s="15" customFormat="1" ht="38.25" x14ac:dyDescent="0.25">
      <c r="A83" s="31" t="s">
        <v>150</v>
      </c>
      <c r="B83" s="41" t="s">
        <v>151</v>
      </c>
      <c r="C83" s="33" t="s">
        <v>17</v>
      </c>
      <c r="D83" s="34">
        <v>145</v>
      </c>
      <c r="E83" s="35">
        <f>ROUND('[1]APU''S'!G2366,0)</f>
        <v>37974</v>
      </c>
      <c r="F83" s="89">
        <f>+E83*D83</f>
        <v>5506230</v>
      </c>
      <c r="G83" s="37">
        <f t="shared" si="40"/>
        <v>1.4575364556629947E-3</v>
      </c>
      <c r="H83" s="38">
        <f t="shared" si="41"/>
        <v>0</v>
      </c>
      <c r="I83" s="90"/>
      <c r="J83" s="40">
        <f t="shared" si="27"/>
        <v>0</v>
      </c>
      <c r="K83" s="30"/>
      <c r="L83" s="40">
        <f t="shared" si="28"/>
        <v>0</v>
      </c>
      <c r="M83" s="30"/>
      <c r="N83" s="40">
        <f t="shared" si="29"/>
        <v>0</v>
      </c>
      <c r="O83" s="30"/>
      <c r="P83" s="40">
        <f t="shared" si="30"/>
        <v>0</v>
      </c>
      <c r="Q83" s="21"/>
      <c r="R83" s="40">
        <f t="shared" si="31"/>
        <v>0</v>
      </c>
      <c r="S83" s="21">
        <v>145</v>
      </c>
      <c r="T83" s="40">
        <f t="shared" si="32"/>
        <v>5506230</v>
      </c>
      <c r="U83" s="30"/>
      <c r="V83" s="40">
        <f t="shared" si="33"/>
        <v>0</v>
      </c>
      <c r="W83" s="30"/>
      <c r="X83" s="40">
        <f t="shared" si="34"/>
        <v>0</v>
      </c>
      <c r="Y83" s="30"/>
      <c r="Z83" s="40">
        <f t="shared" si="35"/>
        <v>0</v>
      </c>
      <c r="AA83" s="30"/>
      <c r="AB83" s="40">
        <f t="shared" si="36"/>
        <v>0</v>
      </c>
      <c r="AC83" s="21"/>
      <c r="AD83" s="40">
        <f t="shared" si="37"/>
        <v>0</v>
      </c>
      <c r="AE83" s="30"/>
      <c r="AF83" s="40">
        <f t="shared" si="38"/>
        <v>0</v>
      </c>
      <c r="AG83" s="30"/>
      <c r="AH83" s="40">
        <f t="shared" si="39"/>
        <v>0</v>
      </c>
    </row>
    <row r="84" spans="1:34" s="15" customFormat="1" ht="38.25" x14ac:dyDescent="0.25">
      <c r="A84" s="31" t="s">
        <v>152</v>
      </c>
      <c r="B84" s="41" t="s">
        <v>153</v>
      </c>
      <c r="C84" s="33" t="s">
        <v>17</v>
      </c>
      <c r="D84" s="34">
        <v>563</v>
      </c>
      <c r="E84" s="35">
        <f>ROUND('[1]APU''S'!G2418,0)</f>
        <v>36937</v>
      </c>
      <c r="F84" s="89">
        <f t="shared" si="42"/>
        <v>20795531</v>
      </c>
      <c r="G84" s="37">
        <f t="shared" si="40"/>
        <v>5.504718209622542E-3</v>
      </c>
      <c r="H84" s="38">
        <f t="shared" si="41"/>
        <v>0</v>
      </c>
      <c r="I84" s="90"/>
      <c r="J84" s="40">
        <f t="shared" si="27"/>
        <v>0</v>
      </c>
      <c r="K84" s="30"/>
      <c r="L84" s="40">
        <f t="shared" si="28"/>
        <v>0</v>
      </c>
      <c r="M84" s="30"/>
      <c r="N84" s="40">
        <f t="shared" si="29"/>
        <v>0</v>
      </c>
      <c r="O84" s="30"/>
      <c r="P84" s="40">
        <f t="shared" si="30"/>
        <v>0</v>
      </c>
      <c r="Q84" s="21"/>
      <c r="R84" s="40">
        <f t="shared" si="31"/>
        <v>0</v>
      </c>
      <c r="S84" s="21">
        <v>563</v>
      </c>
      <c r="T84" s="40">
        <f t="shared" si="32"/>
        <v>20795531</v>
      </c>
      <c r="U84" s="30"/>
      <c r="V84" s="40">
        <f t="shared" si="33"/>
        <v>0</v>
      </c>
      <c r="W84" s="30"/>
      <c r="X84" s="40">
        <f t="shared" si="34"/>
        <v>0</v>
      </c>
      <c r="Y84" s="30"/>
      <c r="Z84" s="40">
        <f t="shared" si="35"/>
        <v>0</v>
      </c>
      <c r="AA84" s="30"/>
      <c r="AB84" s="40">
        <f t="shared" si="36"/>
        <v>0</v>
      </c>
      <c r="AC84" s="21"/>
      <c r="AD84" s="40">
        <f t="shared" si="37"/>
        <v>0</v>
      </c>
      <c r="AE84" s="30"/>
      <c r="AF84" s="40">
        <f t="shared" si="38"/>
        <v>0</v>
      </c>
      <c r="AG84" s="30"/>
      <c r="AH84" s="40">
        <f t="shared" si="39"/>
        <v>0</v>
      </c>
    </row>
    <row r="85" spans="1:34" s="15" customFormat="1" ht="38.25" x14ac:dyDescent="0.25">
      <c r="A85" s="31" t="s">
        <v>154</v>
      </c>
      <c r="B85" s="41" t="s">
        <v>155</v>
      </c>
      <c r="C85" s="33" t="s">
        <v>17</v>
      </c>
      <c r="D85" s="34">
        <v>467</v>
      </c>
      <c r="E85" s="35">
        <f>ROUND('[1]APU''S'!G2470,0)</f>
        <v>67886</v>
      </c>
      <c r="F85" s="89">
        <f t="shared" si="42"/>
        <v>31702762</v>
      </c>
      <c r="G85" s="37">
        <f t="shared" si="40"/>
        <v>8.3919362903851595E-3</v>
      </c>
      <c r="H85" s="38">
        <f t="shared" si="41"/>
        <v>0</v>
      </c>
      <c r="I85" s="90"/>
      <c r="J85" s="40">
        <f t="shared" si="27"/>
        <v>0</v>
      </c>
      <c r="K85" s="30"/>
      <c r="L85" s="40">
        <f t="shared" si="28"/>
        <v>0</v>
      </c>
      <c r="M85" s="30"/>
      <c r="N85" s="40">
        <f t="shared" si="29"/>
        <v>0</v>
      </c>
      <c r="O85" s="30"/>
      <c r="P85" s="40">
        <f t="shared" si="30"/>
        <v>0</v>
      </c>
      <c r="Q85" s="21"/>
      <c r="R85" s="40">
        <f t="shared" si="31"/>
        <v>0</v>
      </c>
      <c r="S85" s="21"/>
      <c r="T85" s="40">
        <f t="shared" si="32"/>
        <v>0</v>
      </c>
      <c r="U85" s="30"/>
      <c r="V85" s="40">
        <f t="shared" si="33"/>
        <v>0</v>
      </c>
      <c r="W85" s="30">
        <v>467</v>
      </c>
      <c r="X85" s="40">
        <f t="shared" si="34"/>
        <v>31702762</v>
      </c>
      <c r="Y85" s="30"/>
      <c r="Z85" s="40">
        <f t="shared" si="35"/>
        <v>0</v>
      </c>
      <c r="AA85" s="30"/>
      <c r="AB85" s="40">
        <f t="shared" si="36"/>
        <v>0</v>
      </c>
      <c r="AC85" s="21"/>
      <c r="AD85" s="40">
        <f t="shared" si="37"/>
        <v>0</v>
      </c>
      <c r="AE85" s="30"/>
      <c r="AF85" s="40">
        <f t="shared" si="38"/>
        <v>0</v>
      </c>
      <c r="AG85" s="30"/>
      <c r="AH85" s="40">
        <f t="shared" si="39"/>
        <v>0</v>
      </c>
    </row>
    <row r="86" spans="1:34" s="15" customFormat="1" ht="38.25" x14ac:dyDescent="0.25">
      <c r="A86" s="31" t="s">
        <v>156</v>
      </c>
      <c r="B86" s="41" t="s">
        <v>157</v>
      </c>
      <c r="C86" s="33" t="s">
        <v>17</v>
      </c>
      <c r="D86" s="34">
        <f>108+26+12</f>
        <v>146</v>
      </c>
      <c r="E86" s="35">
        <f>ROUND('[1]APU''S'!G2522,0)</f>
        <v>102752</v>
      </c>
      <c r="F86" s="89">
        <f t="shared" si="42"/>
        <v>15001792</v>
      </c>
      <c r="G86" s="37">
        <f t="shared" si="40"/>
        <v>3.9710761701333705E-3</v>
      </c>
      <c r="H86" s="38">
        <f t="shared" si="41"/>
        <v>0</v>
      </c>
      <c r="I86" s="90"/>
      <c r="J86" s="40">
        <f t="shared" si="27"/>
        <v>0</v>
      </c>
      <c r="K86" s="30"/>
      <c r="L86" s="40">
        <f t="shared" si="28"/>
        <v>0</v>
      </c>
      <c r="M86" s="30"/>
      <c r="N86" s="40">
        <f t="shared" si="29"/>
        <v>0</v>
      </c>
      <c r="O86" s="30"/>
      <c r="P86" s="40">
        <f t="shared" si="30"/>
        <v>0</v>
      </c>
      <c r="Q86" s="21"/>
      <c r="R86" s="40">
        <f t="shared" si="31"/>
        <v>0</v>
      </c>
      <c r="S86" s="21"/>
      <c r="T86" s="40">
        <f t="shared" si="32"/>
        <v>0</v>
      </c>
      <c r="U86" s="30"/>
      <c r="V86" s="40">
        <f t="shared" si="33"/>
        <v>0</v>
      </c>
      <c r="W86" s="30">
        <v>146</v>
      </c>
      <c r="X86" s="40">
        <f t="shared" si="34"/>
        <v>15001792</v>
      </c>
      <c r="Y86" s="30"/>
      <c r="Z86" s="40">
        <f t="shared" si="35"/>
        <v>0</v>
      </c>
      <c r="AA86" s="30"/>
      <c r="AB86" s="40">
        <f t="shared" si="36"/>
        <v>0</v>
      </c>
      <c r="AC86" s="21"/>
      <c r="AD86" s="40">
        <f t="shared" si="37"/>
        <v>0</v>
      </c>
      <c r="AE86" s="30"/>
      <c r="AF86" s="40">
        <f t="shared" si="38"/>
        <v>0</v>
      </c>
      <c r="AG86" s="30"/>
      <c r="AH86" s="40">
        <f t="shared" si="39"/>
        <v>0</v>
      </c>
    </row>
    <row r="87" spans="1:34" s="15" customFormat="1" ht="38.25" x14ac:dyDescent="0.25">
      <c r="A87" s="31" t="s">
        <v>158</v>
      </c>
      <c r="B87" s="41" t="s">
        <v>159</v>
      </c>
      <c r="C87" s="33" t="s">
        <v>17</v>
      </c>
      <c r="D87" s="34">
        <v>15</v>
      </c>
      <c r="E87" s="35">
        <f>ROUND('[1]APU''S'!G2576,0)</f>
        <v>317385</v>
      </c>
      <c r="F87" s="89">
        <f t="shared" si="42"/>
        <v>4760775</v>
      </c>
      <c r="G87" s="37">
        <f t="shared" si="40"/>
        <v>1.2602094572346221E-3</v>
      </c>
      <c r="H87" s="38">
        <f t="shared" si="41"/>
        <v>0</v>
      </c>
      <c r="I87" s="90"/>
      <c r="J87" s="40">
        <f t="shared" si="27"/>
        <v>0</v>
      </c>
      <c r="K87" s="30"/>
      <c r="L87" s="40">
        <f t="shared" si="28"/>
        <v>0</v>
      </c>
      <c r="M87" s="30"/>
      <c r="N87" s="40">
        <f t="shared" si="29"/>
        <v>0</v>
      </c>
      <c r="O87" s="30"/>
      <c r="P87" s="40">
        <f t="shared" si="30"/>
        <v>0</v>
      </c>
      <c r="Q87" s="21"/>
      <c r="R87" s="40">
        <f t="shared" si="31"/>
        <v>0</v>
      </c>
      <c r="S87" s="21"/>
      <c r="T87" s="40">
        <f t="shared" si="32"/>
        <v>0</v>
      </c>
      <c r="U87" s="30"/>
      <c r="V87" s="40">
        <f t="shared" si="33"/>
        <v>0</v>
      </c>
      <c r="W87" s="30">
        <v>15</v>
      </c>
      <c r="X87" s="40">
        <f t="shared" si="34"/>
        <v>4760775</v>
      </c>
      <c r="Y87" s="30"/>
      <c r="Z87" s="40">
        <f t="shared" si="35"/>
        <v>0</v>
      </c>
      <c r="AA87" s="30"/>
      <c r="AB87" s="40">
        <f t="shared" si="36"/>
        <v>0</v>
      </c>
      <c r="AC87" s="21"/>
      <c r="AD87" s="40">
        <f t="shared" si="37"/>
        <v>0</v>
      </c>
      <c r="AE87" s="30"/>
      <c r="AF87" s="40">
        <f t="shared" si="38"/>
        <v>0</v>
      </c>
      <c r="AG87" s="30"/>
      <c r="AH87" s="40">
        <f t="shared" si="39"/>
        <v>0</v>
      </c>
    </row>
    <row r="88" spans="1:34" s="15" customFormat="1" ht="38.25" x14ac:dyDescent="0.25">
      <c r="A88" s="31" t="s">
        <v>160</v>
      </c>
      <c r="B88" s="41" t="s">
        <v>161</v>
      </c>
      <c r="C88" s="33" t="s">
        <v>17</v>
      </c>
      <c r="D88" s="34">
        <f>16</f>
        <v>16</v>
      </c>
      <c r="E88" s="35">
        <f>ROUND('[1]APU''S'!G2628,0)</f>
        <v>118016</v>
      </c>
      <c r="F88" s="89">
        <f t="shared" si="42"/>
        <v>1888256</v>
      </c>
      <c r="G88" s="37">
        <f t="shared" si="40"/>
        <v>4.998341801240384E-4</v>
      </c>
      <c r="H88" s="38">
        <f t="shared" si="41"/>
        <v>0</v>
      </c>
      <c r="I88" s="90"/>
      <c r="J88" s="40">
        <f t="shared" si="27"/>
        <v>0</v>
      </c>
      <c r="K88" s="30"/>
      <c r="L88" s="40">
        <f t="shared" si="28"/>
        <v>0</v>
      </c>
      <c r="M88" s="30"/>
      <c r="N88" s="40">
        <f t="shared" si="29"/>
        <v>0</v>
      </c>
      <c r="O88" s="30"/>
      <c r="P88" s="40">
        <f t="shared" si="30"/>
        <v>0</v>
      </c>
      <c r="Q88" s="21"/>
      <c r="R88" s="40">
        <f t="shared" si="31"/>
        <v>0</v>
      </c>
      <c r="S88" s="21"/>
      <c r="T88" s="40">
        <f t="shared" si="32"/>
        <v>0</v>
      </c>
      <c r="U88" s="30"/>
      <c r="V88" s="40">
        <f t="shared" si="33"/>
        <v>0</v>
      </c>
      <c r="W88" s="30">
        <v>16</v>
      </c>
      <c r="X88" s="40">
        <f t="shared" si="34"/>
        <v>1888256</v>
      </c>
      <c r="Y88" s="30"/>
      <c r="Z88" s="40">
        <f t="shared" si="35"/>
        <v>0</v>
      </c>
      <c r="AA88" s="30"/>
      <c r="AB88" s="40">
        <f t="shared" si="36"/>
        <v>0</v>
      </c>
      <c r="AC88" s="21"/>
      <c r="AD88" s="40">
        <f t="shared" si="37"/>
        <v>0</v>
      </c>
      <c r="AE88" s="30"/>
      <c r="AF88" s="40">
        <f t="shared" si="38"/>
        <v>0</v>
      </c>
      <c r="AG88" s="30"/>
      <c r="AH88" s="40">
        <f t="shared" si="39"/>
        <v>0</v>
      </c>
    </row>
    <row r="89" spans="1:34" s="15" customFormat="1" ht="38.25" x14ac:dyDescent="0.25">
      <c r="A89" s="31" t="s">
        <v>162</v>
      </c>
      <c r="B89" s="41" t="s">
        <v>163</v>
      </c>
      <c r="C89" s="33" t="s">
        <v>17</v>
      </c>
      <c r="D89" s="34">
        <f>16+15</f>
        <v>31</v>
      </c>
      <c r="E89" s="35">
        <f>ROUND('[1]APU''S'!G2680,0)</f>
        <v>209543</v>
      </c>
      <c r="F89" s="89">
        <f t="shared" si="42"/>
        <v>6495833</v>
      </c>
      <c r="G89" s="37">
        <f t="shared" si="40"/>
        <v>1.7194910868958829E-3</v>
      </c>
      <c r="H89" s="38">
        <f t="shared" si="41"/>
        <v>0</v>
      </c>
      <c r="I89" s="90"/>
      <c r="J89" s="40">
        <f t="shared" si="27"/>
        <v>0</v>
      </c>
      <c r="K89" s="30"/>
      <c r="L89" s="40">
        <f t="shared" si="28"/>
        <v>0</v>
      </c>
      <c r="M89" s="30"/>
      <c r="N89" s="40">
        <f t="shared" si="29"/>
        <v>0</v>
      </c>
      <c r="O89" s="30"/>
      <c r="P89" s="40">
        <f t="shared" si="30"/>
        <v>0</v>
      </c>
      <c r="Q89" s="21"/>
      <c r="R89" s="40">
        <f t="shared" si="31"/>
        <v>0</v>
      </c>
      <c r="S89" s="21"/>
      <c r="T89" s="40">
        <f t="shared" si="32"/>
        <v>0</v>
      </c>
      <c r="U89" s="30"/>
      <c r="V89" s="40">
        <f t="shared" si="33"/>
        <v>0</v>
      </c>
      <c r="W89" s="30">
        <v>31</v>
      </c>
      <c r="X89" s="40">
        <f t="shared" si="34"/>
        <v>6495833</v>
      </c>
      <c r="Y89" s="30"/>
      <c r="Z89" s="40">
        <f t="shared" si="35"/>
        <v>0</v>
      </c>
      <c r="AA89" s="30"/>
      <c r="AB89" s="40">
        <f t="shared" si="36"/>
        <v>0</v>
      </c>
      <c r="AC89" s="21"/>
      <c r="AD89" s="40">
        <f t="shared" si="37"/>
        <v>0</v>
      </c>
      <c r="AE89" s="30"/>
      <c r="AF89" s="40">
        <f t="shared" si="38"/>
        <v>0</v>
      </c>
      <c r="AG89" s="30"/>
      <c r="AH89" s="40">
        <f t="shared" si="39"/>
        <v>0</v>
      </c>
    </row>
    <row r="90" spans="1:34" s="15" customFormat="1" ht="25.5" x14ac:dyDescent="0.25">
      <c r="A90" s="31" t="s">
        <v>164</v>
      </c>
      <c r="B90" s="41" t="s">
        <v>165</v>
      </c>
      <c r="C90" s="33" t="s">
        <v>17</v>
      </c>
      <c r="D90" s="34">
        <f>18+16+16</f>
        <v>50</v>
      </c>
      <c r="E90" s="35">
        <f>ROUND('[1]APU''S'!G2732,0)</f>
        <v>180617</v>
      </c>
      <c r="F90" s="89">
        <f t="shared" si="42"/>
        <v>9030850</v>
      </c>
      <c r="G90" s="37">
        <f t="shared" si="40"/>
        <v>2.390527293742571E-3</v>
      </c>
      <c r="H90" s="38">
        <f t="shared" si="41"/>
        <v>0</v>
      </c>
      <c r="I90" s="90"/>
      <c r="J90" s="40">
        <f t="shared" si="27"/>
        <v>0</v>
      </c>
      <c r="K90" s="30"/>
      <c r="L90" s="40">
        <f t="shared" si="28"/>
        <v>0</v>
      </c>
      <c r="M90" s="30"/>
      <c r="N90" s="40">
        <f t="shared" si="29"/>
        <v>0</v>
      </c>
      <c r="O90" s="30"/>
      <c r="P90" s="40">
        <f t="shared" si="30"/>
        <v>0</v>
      </c>
      <c r="Q90" s="21"/>
      <c r="R90" s="40">
        <f t="shared" si="31"/>
        <v>0</v>
      </c>
      <c r="S90" s="21"/>
      <c r="T90" s="40">
        <f t="shared" si="32"/>
        <v>0</v>
      </c>
      <c r="U90" s="30"/>
      <c r="V90" s="40">
        <f t="shared" si="33"/>
        <v>0</v>
      </c>
      <c r="W90" s="30">
        <v>50</v>
      </c>
      <c r="X90" s="40">
        <f t="shared" si="34"/>
        <v>9030850</v>
      </c>
      <c r="Y90" s="30"/>
      <c r="Z90" s="40">
        <f t="shared" si="35"/>
        <v>0</v>
      </c>
      <c r="AA90" s="30"/>
      <c r="AB90" s="40">
        <f t="shared" si="36"/>
        <v>0</v>
      </c>
      <c r="AC90" s="21"/>
      <c r="AD90" s="40">
        <f t="shared" si="37"/>
        <v>0</v>
      </c>
      <c r="AE90" s="30"/>
      <c r="AF90" s="40">
        <f t="shared" si="38"/>
        <v>0</v>
      </c>
      <c r="AG90" s="30"/>
      <c r="AH90" s="40">
        <f t="shared" si="39"/>
        <v>0</v>
      </c>
    </row>
    <row r="91" spans="1:34" s="15" customFormat="1" ht="38.25" x14ac:dyDescent="0.25">
      <c r="A91" s="31" t="s">
        <v>166</v>
      </c>
      <c r="B91" s="41" t="s">
        <v>167</v>
      </c>
      <c r="C91" s="33" t="s">
        <v>17</v>
      </c>
      <c r="D91" s="34">
        <f>10+14+20</f>
        <v>44</v>
      </c>
      <c r="E91" s="35">
        <f>ROUND('[1]APU''S'!G2784,0)</f>
        <v>238090</v>
      </c>
      <c r="F91" s="89">
        <f t="shared" si="42"/>
        <v>10475960</v>
      </c>
      <c r="G91" s="37">
        <f t="shared" si="40"/>
        <v>2.7730577197224429E-3</v>
      </c>
      <c r="H91" s="38">
        <f t="shared" si="41"/>
        <v>0</v>
      </c>
      <c r="I91" s="90"/>
      <c r="J91" s="40">
        <f t="shared" si="27"/>
        <v>0</v>
      </c>
      <c r="K91" s="30"/>
      <c r="L91" s="40">
        <f t="shared" si="28"/>
        <v>0</v>
      </c>
      <c r="M91" s="30"/>
      <c r="N91" s="40">
        <f t="shared" si="29"/>
        <v>0</v>
      </c>
      <c r="O91" s="30"/>
      <c r="P91" s="40">
        <f t="shared" si="30"/>
        <v>0</v>
      </c>
      <c r="Q91" s="21"/>
      <c r="R91" s="40">
        <f t="shared" si="31"/>
        <v>0</v>
      </c>
      <c r="S91" s="21"/>
      <c r="T91" s="40">
        <f t="shared" si="32"/>
        <v>0</v>
      </c>
      <c r="U91" s="30"/>
      <c r="V91" s="40">
        <f t="shared" si="33"/>
        <v>0</v>
      </c>
      <c r="W91" s="30">
        <v>44</v>
      </c>
      <c r="X91" s="40">
        <f t="shared" si="34"/>
        <v>10475960</v>
      </c>
      <c r="Y91" s="30"/>
      <c r="Z91" s="40">
        <f t="shared" si="35"/>
        <v>0</v>
      </c>
      <c r="AA91" s="30"/>
      <c r="AB91" s="40">
        <f t="shared" si="36"/>
        <v>0</v>
      </c>
      <c r="AC91" s="21"/>
      <c r="AD91" s="40">
        <f t="shared" si="37"/>
        <v>0</v>
      </c>
      <c r="AE91" s="30"/>
      <c r="AF91" s="40">
        <f t="shared" si="38"/>
        <v>0</v>
      </c>
      <c r="AG91" s="30"/>
      <c r="AH91" s="40">
        <f t="shared" si="39"/>
        <v>0</v>
      </c>
    </row>
    <row r="92" spans="1:34" s="15" customFormat="1" ht="38.25" x14ac:dyDescent="0.25">
      <c r="A92" s="31" t="s">
        <v>168</v>
      </c>
      <c r="B92" s="41" t="s">
        <v>169</v>
      </c>
      <c r="C92" s="33" t="s">
        <v>17</v>
      </c>
      <c r="D92" s="34">
        <f>6+20+17</f>
        <v>43</v>
      </c>
      <c r="E92" s="35">
        <f>ROUND('[1]APU''S'!G2836,0)</f>
        <v>271124</v>
      </c>
      <c r="F92" s="89">
        <f>+E92*D92</f>
        <v>11658332</v>
      </c>
      <c r="G92" s="37">
        <f t="shared" si="40"/>
        <v>3.0860396137143693E-3</v>
      </c>
      <c r="H92" s="38">
        <f t="shared" si="41"/>
        <v>0</v>
      </c>
      <c r="I92" s="90"/>
      <c r="J92" s="40">
        <f t="shared" si="27"/>
        <v>0</v>
      </c>
      <c r="K92" s="30"/>
      <c r="L92" s="40">
        <f t="shared" si="28"/>
        <v>0</v>
      </c>
      <c r="M92" s="30"/>
      <c r="N92" s="40">
        <f t="shared" si="29"/>
        <v>0</v>
      </c>
      <c r="O92" s="30"/>
      <c r="P92" s="40">
        <f t="shared" si="30"/>
        <v>0</v>
      </c>
      <c r="Q92" s="21"/>
      <c r="R92" s="40">
        <f t="shared" si="31"/>
        <v>0</v>
      </c>
      <c r="S92" s="21"/>
      <c r="T92" s="40">
        <f t="shared" si="32"/>
        <v>0</v>
      </c>
      <c r="U92" s="30"/>
      <c r="V92" s="40">
        <f t="shared" si="33"/>
        <v>0</v>
      </c>
      <c r="W92" s="30">
        <v>43</v>
      </c>
      <c r="X92" s="40">
        <f t="shared" si="34"/>
        <v>11658332</v>
      </c>
      <c r="Y92" s="30"/>
      <c r="Z92" s="40">
        <f t="shared" si="35"/>
        <v>0</v>
      </c>
      <c r="AA92" s="30"/>
      <c r="AB92" s="40">
        <f t="shared" si="36"/>
        <v>0</v>
      </c>
      <c r="AC92" s="21"/>
      <c r="AD92" s="40">
        <f t="shared" si="37"/>
        <v>0</v>
      </c>
      <c r="AE92" s="30"/>
      <c r="AF92" s="40">
        <f t="shared" si="38"/>
        <v>0</v>
      </c>
      <c r="AG92" s="30"/>
      <c r="AH92" s="40">
        <f t="shared" si="39"/>
        <v>0</v>
      </c>
    </row>
    <row r="93" spans="1:34" s="15" customFormat="1" ht="38.25" x14ac:dyDescent="0.25">
      <c r="A93" s="31" t="s">
        <v>170</v>
      </c>
      <c r="B93" s="41" t="s">
        <v>171</v>
      </c>
      <c r="C93" s="33" t="s">
        <v>17</v>
      </c>
      <c r="D93" s="34">
        <v>20</v>
      </c>
      <c r="E93" s="35">
        <f>ROUND('[1]APU''S'!G2888,0)</f>
        <v>198625</v>
      </c>
      <c r="F93" s="89">
        <f>+E93*D93</f>
        <v>3972500</v>
      </c>
      <c r="G93" s="37">
        <f t="shared" si="40"/>
        <v>1.0515477141567363E-3</v>
      </c>
      <c r="H93" s="38">
        <f t="shared" si="41"/>
        <v>0</v>
      </c>
      <c r="I93" s="90"/>
      <c r="J93" s="40">
        <f t="shared" si="27"/>
        <v>0</v>
      </c>
      <c r="K93" s="30"/>
      <c r="L93" s="40">
        <f t="shared" si="28"/>
        <v>0</v>
      </c>
      <c r="M93" s="30"/>
      <c r="N93" s="40">
        <f t="shared" si="29"/>
        <v>0</v>
      </c>
      <c r="O93" s="30"/>
      <c r="P93" s="40">
        <f t="shared" si="30"/>
        <v>0</v>
      </c>
      <c r="Q93" s="21"/>
      <c r="R93" s="40">
        <f t="shared" si="31"/>
        <v>0</v>
      </c>
      <c r="S93" s="21"/>
      <c r="T93" s="40">
        <f t="shared" si="32"/>
        <v>0</v>
      </c>
      <c r="U93" s="30"/>
      <c r="V93" s="40">
        <f t="shared" si="33"/>
        <v>0</v>
      </c>
      <c r="W93" s="30">
        <v>20</v>
      </c>
      <c r="X93" s="40">
        <f t="shared" si="34"/>
        <v>3972500</v>
      </c>
      <c r="Y93" s="30"/>
      <c r="Z93" s="40">
        <f t="shared" si="35"/>
        <v>0</v>
      </c>
      <c r="AA93" s="30"/>
      <c r="AB93" s="40">
        <f t="shared" si="36"/>
        <v>0</v>
      </c>
      <c r="AC93" s="21"/>
      <c r="AD93" s="40">
        <f t="shared" si="37"/>
        <v>0</v>
      </c>
      <c r="AE93" s="30"/>
      <c r="AF93" s="40">
        <f t="shared" si="38"/>
        <v>0</v>
      </c>
      <c r="AG93" s="30"/>
      <c r="AH93" s="40">
        <f t="shared" si="39"/>
        <v>0</v>
      </c>
    </row>
    <row r="94" spans="1:34" s="15" customFormat="1" x14ac:dyDescent="0.25">
      <c r="A94" s="31"/>
      <c r="B94" s="41"/>
      <c r="C94" s="33"/>
      <c r="D94" s="88"/>
      <c r="E94" s="35"/>
      <c r="F94" s="89"/>
      <c r="G94" s="91"/>
      <c r="H94" s="91"/>
      <c r="I94" s="90"/>
      <c r="J94" s="40">
        <f t="shared" si="27"/>
        <v>0</v>
      </c>
      <c r="K94" s="30"/>
      <c r="L94" s="40">
        <f t="shared" si="28"/>
        <v>0</v>
      </c>
      <c r="M94" s="30"/>
      <c r="N94" s="40">
        <f t="shared" si="29"/>
        <v>0</v>
      </c>
      <c r="O94" s="30"/>
      <c r="P94" s="40">
        <f t="shared" si="30"/>
        <v>0</v>
      </c>
      <c r="Q94" s="21"/>
      <c r="R94" s="40">
        <f t="shared" si="31"/>
        <v>0</v>
      </c>
      <c r="S94" s="21"/>
      <c r="T94" s="40">
        <f t="shared" si="32"/>
        <v>0</v>
      </c>
      <c r="U94" s="30"/>
      <c r="V94" s="40">
        <f t="shared" si="33"/>
        <v>0</v>
      </c>
      <c r="W94" s="30"/>
      <c r="X94" s="40">
        <f t="shared" si="34"/>
        <v>0</v>
      </c>
      <c r="Y94" s="30"/>
      <c r="Z94" s="40">
        <f t="shared" si="35"/>
        <v>0</v>
      </c>
      <c r="AA94" s="30"/>
      <c r="AB94" s="40">
        <f t="shared" si="36"/>
        <v>0</v>
      </c>
      <c r="AC94" s="21"/>
      <c r="AD94" s="40">
        <f t="shared" si="37"/>
        <v>0</v>
      </c>
      <c r="AE94" s="30"/>
      <c r="AF94" s="40">
        <f t="shared" si="38"/>
        <v>0</v>
      </c>
      <c r="AG94" s="30"/>
      <c r="AH94" s="40">
        <f t="shared" si="39"/>
        <v>0</v>
      </c>
    </row>
    <row r="95" spans="1:34" s="15" customFormat="1" ht="15.75" thickBot="1" x14ac:dyDescent="0.3">
      <c r="A95" s="43"/>
      <c r="B95" s="44" t="s">
        <v>172</v>
      </c>
      <c r="C95" s="45"/>
      <c r="D95" s="46"/>
      <c r="E95" s="59"/>
      <c r="F95" s="60">
        <f>SUM(F77:F94)</f>
        <v>332937509</v>
      </c>
      <c r="G95" s="49"/>
      <c r="H95" s="49"/>
      <c r="I95" s="50"/>
      <c r="J95" s="40">
        <f t="shared" si="27"/>
        <v>0</v>
      </c>
      <c r="K95" s="30"/>
      <c r="L95" s="40">
        <f t="shared" si="28"/>
        <v>0</v>
      </c>
      <c r="M95" s="30"/>
      <c r="N95" s="40">
        <f t="shared" si="29"/>
        <v>0</v>
      </c>
      <c r="O95" s="30"/>
      <c r="P95" s="40">
        <f t="shared" si="30"/>
        <v>0</v>
      </c>
      <c r="Q95" s="21"/>
      <c r="R95" s="40">
        <f t="shared" si="31"/>
        <v>0</v>
      </c>
      <c r="S95" s="21"/>
      <c r="T95" s="40">
        <f t="shared" si="32"/>
        <v>0</v>
      </c>
      <c r="U95" s="30"/>
      <c r="V95" s="40">
        <f t="shared" si="33"/>
        <v>0</v>
      </c>
      <c r="W95" s="30"/>
      <c r="X95" s="40">
        <f t="shared" si="34"/>
        <v>0</v>
      </c>
      <c r="Y95" s="30"/>
      <c r="Z95" s="40">
        <f t="shared" si="35"/>
        <v>0</v>
      </c>
      <c r="AA95" s="30"/>
      <c r="AB95" s="40">
        <f t="shared" si="36"/>
        <v>0</v>
      </c>
      <c r="AC95" s="21"/>
      <c r="AD95" s="40">
        <f t="shared" si="37"/>
        <v>0</v>
      </c>
      <c r="AE95" s="30"/>
      <c r="AF95" s="40">
        <f t="shared" si="38"/>
        <v>0</v>
      </c>
      <c r="AG95" s="30"/>
      <c r="AH95" s="40">
        <f t="shared" si="39"/>
        <v>0</v>
      </c>
    </row>
    <row r="96" spans="1:34" s="15" customFormat="1" ht="15.75" thickBot="1" x14ac:dyDescent="0.3">
      <c r="A96" s="51"/>
      <c r="B96" s="52"/>
      <c r="C96" s="51"/>
      <c r="D96" s="51"/>
      <c r="E96" s="53"/>
      <c r="F96" s="53"/>
      <c r="G96" s="54"/>
      <c r="H96" s="54"/>
      <c r="I96" s="55"/>
      <c r="J96" s="40">
        <f t="shared" si="27"/>
        <v>0</v>
      </c>
      <c r="K96" s="30"/>
      <c r="L96" s="40">
        <f t="shared" si="28"/>
        <v>0</v>
      </c>
      <c r="M96" s="30"/>
      <c r="N96" s="40">
        <f t="shared" si="29"/>
        <v>0</v>
      </c>
      <c r="O96" s="30"/>
      <c r="P96" s="40">
        <f t="shared" si="30"/>
        <v>0</v>
      </c>
      <c r="Q96" s="21"/>
      <c r="R96" s="40">
        <f t="shared" si="31"/>
        <v>0</v>
      </c>
      <c r="S96" s="21"/>
      <c r="T96" s="40">
        <f t="shared" si="32"/>
        <v>0</v>
      </c>
      <c r="U96" s="30"/>
      <c r="V96" s="40">
        <f t="shared" si="33"/>
        <v>0</v>
      </c>
      <c r="W96" s="30"/>
      <c r="X96" s="40">
        <f t="shared" si="34"/>
        <v>0</v>
      </c>
      <c r="Y96" s="30"/>
      <c r="Z96" s="40">
        <f t="shared" si="35"/>
        <v>0</v>
      </c>
      <c r="AA96" s="30"/>
      <c r="AB96" s="40">
        <f t="shared" si="36"/>
        <v>0</v>
      </c>
      <c r="AC96" s="21"/>
      <c r="AD96" s="40">
        <f t="shared" si="37"/>
        <v>0</v>
      </c>
      <c r="AE96" s="30"/>
      <c r="AF96" s="40">
        <f t="shared" si="38"/>
        <v>0</v>
      </c>
      <c r="AG96" s="30"/>
      <c r="AH96" s="40">
        <f t="shared" si="39"/>
        <v>0</v>
      </c>
    </row>
    <row r="97" spans="1:34" s="15" customFormat="1" x14ac:dyDescent="0.25">
      <c r="A97" s="23">
        <v>7</v>
      </c>
      <c r="B97" s="57" t="s">
        <v>173</v>
      </c>
      <c r="C97" s="25"/>
      <c r="D97" s="25"/>
      <c r="E97" s="26"/>
      <c r="F97" s="56"/>
      <c r="G97" s="28"/>
      <c r="H97" s="28"/>
      <c r="I97" s="29"/>
      <c r="J97" s="40">
        <f t="shared" si="27"/>
        <v>0</v>
      </c>
      <c r="K97" s="30"/>
      <c r="L97" s="40">
        <f t="shared" si="28"/>
        <v>0</v>
      </c>
      <c r="M97" s="30"/>
      <c r="N97" s="40">
        <f t="shared" si="29"/>
        <v>0</v>
      </c>
      <c r="O97" s="30"/>
      <c r="P97" s="40">
        <f t="shared" si="30"/>
        <v>0</v>
      </c>
      <c r="Q97" s="21"/>
      <c r="R97" s="40">
        <f t="shared" si="31"/>
        <v>0</v>
      </c>
      <c r="S97" s="21"/>
      <c r="T97" s="40">
        <f t="shared" si="32"/>
        <v>0</v>
      </c>
      <c r="U97" s="30"/>
      <c r="V97" s="40">
        <f t="shared" si="33"/>
        <v>0</v>
      </c>
      <c r="W97" s="30"/>
      <c r="X97" s="40">
        <f t="shared" si="34"/>
        <v>0</v>
      </c>
      <c r="Y97" s="30"/>
      <c r="Z97" s="40">
        <f t="shared" si="35"/>
        <v>0</v>
      </c>
      <c r="AA97" s="30"/>
      <c r="AB97" s="40">
        <f t="shared" si="36"/>
        <v>0</v>
      </c>
      <c r="AC97" s="21"/>
      <c r="AD97" s="40">
        <f t="shared" si="37"/>
        <v>0</v>
      </c>
      <c r="AE97" s="30"/>
      <c r="AF97" s="40">
        <f t="shared" si="38"/>
        <v>0</v>
      </c>
      <c r="AG97" s="30"/>
      <c r="AH97" s="40">
        <f t="shared" si="39"/>
        <v>0</v>
      </c>
    </row>
    <row r="98" spans="1:34" s="15" customFormat="1" ht="38.25" x14ac:dyDescent="0.25">
      <c r="A98" s="87" t="s">
        <v>174</v>
      </c>
      <c r="B98" s="41" t="s">
        <v>175</v>
      </c>
      <c r="C98" s="33" t="s">
        <v>2</v>
      </c>
      <c r="D98" s="34">
        <f>14+35+12</f>
        <v>61</v>
      </c>
      <c r="E98" s="35">
        <f>ROUND('[1]APU''S'!G2939,0)</f>
        <v>241481</v>
      </c>
      <c r="F98" s="89">
        <f>+E98*D98</f>
        <v>14730341</v>
      </c>
      <c r="G98" s="37">
        <f t="shared" ref="G98:G99" si="43">F98/$F$197</f>
        <v>3.8992212479041547E-3</v>
      </c>
      <c r="H98" s="38">
        <f t="shared" ref="H98:H99" si="44">F98-(J98+L98+N98+P98+R98+T98+V98+X98+Z98+AB98+AD98+AF98+AH98)</f>
        <v>0</v>
      </c>
      <c r="I98" s="90"/>
      <c r="J98" s="40">
        <f t="shared" si="27"/>
        <v>0</v>
      </c>
      <c r="K98" s="30">
        <v>40</v>
      </c>
      <c r="L98" s="40">
        <f t="shared" si="28"/>
        <v>9659240</v>
      </c>
      <c r="M98" s="30">
        <v>21</v>
      </c>
      <c r="N98" s="40">
        <f t="shared" si="29"/>
        <v>5071101</v>
      </c>
      <c r="O98" s="30"/>
      <c r="P98" s="40">
        <f t="shared" si="30"/>
        <v>0</v>
      </c>
      <c r="Q98" s="21"/>
      <c r="R98" s="40">
        <f t="shared" si="31"/>
        <v>0</v>
      </c>
      <c r="S98" s="21"/>
      <c r="T98" s="40">
        <f t="shared" si="32"/>
        <v>0</v>
      </c>
      <c r="U98" s="30"/>
      <c r="V98" s="40">
        <f t="shared" si="33"/>
        <v>0</v>
      </c>
      <c r="W98" s="30"/>
      <c r="X98" s="40">
        <f t="shared" si="34"/>
        <v>0</v>
      </c>
      <c r="Y98" s="30"/>
      <c r="Z98" s="40">
        <f t="shared" si="35"/>
        <v>0</v>
      </c>
      <c r="AA98" s="30"/>
      <c r="AB98" s="40">
        <f t="shared" si="36"/>
        <v>0</v>
      </c>
      <c r="AC98" s="21"/>
      <c r="AD98" s="40">
        <f t="shared" si="37"/>
        <v>0</v>
      </c>
      <c r="AE98" s="30"/>
      <c r="AF98" s="40">
        <f t="shared" si="38"/>
        <v>0</v>
      </c>
      <c r="AG98" s="30"/>
      <c r="AH98" s="40">
        <f t="shared" si="39"/>
        <v>0</v>
      </c>
    </row>
    <row r="99" spans="1:34" s="15" customFormat="1" ht="25.5" x14ac:dyDescent="0.25">
      <c r="A99" s="87" t="s">
        <v>176</v>
      </c>
      <c r="B99" s="41" t="s">
        <v>177</v>
      </c>
      <c r="C99" s="33" t="s">
        <v>2</v>
      </c>
      <c r="D99" s="34">
        <f>27+1+69+6+2</f>
        <v>105</v>
      </c>
      <c r="E99" s="35">
        <f>ROUND('[1]APU''S'!G2989,0)</f>
        <v>103612</v>
      </c>
      <c r="F99" s="89">
        <f>+E99*D99</f>
        <v>10879260</v>
      </c>
      <c r="G99" s="37">
        <f t="shared" si="43"/>
        <v>2.8798139672037296E-3</v>
      </c>
      <c r="H99" s="38">
        <f t="shared" si="44"/>
        <v>0</v>
      </c>
      <c r="I99" s="90"/>
      <c r="J99" s="40">
        <f t="shared" si="27"/>
        <v>0</v>
      </c>
      <c r="K99" s="30">
        <v>57</v>
      </c>
      <c r="L99" s="40">
        <f t="shared" si="28"/>
        <v>5905884</v>
      </c>
      <c r="M99" s="30">
        <v>30</v>
      </c>
      <c r="N99" s="40">
        <f t="shared" si="29"/>
        <v>3108360</v>
      </c>
      <c r="O99" s="30">
        <v>18</v>
      </c>
      <c r="P99" s="40">
        <f t="shared" si="30"/>
        <v>1865016</v>
      </c>
      <c r="Q99" s="21"/>
      <c r="R99" s="40">
        <f t="shared" si="31"/>
        <v>0</v>
      </c>
      <c r="S99" s="21"/>
      <c r="T99" s="40">
        <f t="shared" si="32"/>
        <v>0</v>
      </c>
      <c r="U99" s="30"/>
      <c r="V99" s="40">
        <f t="shared" si="33"/>
        <v>0</v>
      </c>
      <c r="W99" s="30"/>
      <c r="X99" s="40">
        <f t="shared" si="34"/>
        <v>0</v>
      </c>
      <c r="Y99" s="30"/>
      <c r="Z99" s="40">
        <f t="shared" si="35"/>
        <v>0</v>
      </c>
      <c r="AA99" s="30"/>
      <c r="AB99" s="40">
        <f t="shared" si="36"/>
        <v>0</v>
      </c>
      <c r="AC99" s="21"/>
      <c r="AD99" s="40">
        <f t="shared" si="37"/>
        <v>0</v>
      </c>
      <c r="AE99" s="30"/>
      <c r="AF99" s="40">
        <f t="shared" si="38"/>
        <v>0</v>
      </c>
      <c r="AG99" s="30"/>
      <c r="AH99" s="40">
        <f t="shared" si="39"/>
        <v>0</v>
      </c>
    </row>
    <row r="100" spans="1:34" s="15" customFormat="1" ht="15.75" thickBot="1" x14ac:dyDescent="0.3">
      <c r="A100" s="43"/>
      <c r="B100" s="44" t="s">
        <v>178</v>
      </c>
      <c r="C100" s="45"/>
      <c r="D100" s="46"/>
      <c r="E100" s="59"/>
      <c r="F100" s="60">
        <f>SUM(F98:F99)</f>
        <v>25609601</v>
      </c>
      <c r="G100" s="49"/>
      <c r="H100" s="49"/>
      <c r="I100" s="50"/>
      <c r="J100" s="40">
        <f t="shared" si="27"/>
        <v>0</v>
      </c>
      <c r="K100" s="30"/>
      <c r="L100" s="40">
        <f t="shared" si="28"/>
        <v>0</v>
      </c>
      <c r="M100" s="30"/>
      <c r="N100" s="40">
        <f t="shared" si="29"/>
        <v>0</v>
      </c>
      <c r="O100" s="30"/>
      <c r="P100" s="40">
        <f t="shared" si="30"/>
        <v>0</v>
      </c>
      <c r="Q100" s="21"/>
      <c r="R100" s="40">
        <f t="shared" si="31"/>
        <v>0</v>
      </c>
      <c r="S100" s="21"/>
      <c r="T100" s="40">
        <f t="shared" si="32"/>
        <v>0</v>
      </c>
      <c r="U100" s="30"/>
      <c r="V100" s="40">
        <f t="shared" si="33"/>
        <v>0</v>
      </c>
      <c r="W100" s="30"/>
      <c r="X100" s="40">
        <f t="shared" si="34"/>
        <v>0</v>
      </c>
      <c r="Y100" s="30"/>
      <c r="Z100" s="40">
        <f t="shared" si="35"/>
        <v>0</v>
      </c>
      <c r="AA100" s="30"/>
      <c r="AB100" s="40">
        <f t="shared" si="36"/>
        <v>0</v>
      </c>
      <c r="AC100" s="21"/>
      <c r="AD100" s="40">
        <f t="shared" si="37"/>
        <v>0</v>
      </c>
      <c r="AE100" s="30"/>
      <c r="AF100" s="40">
        <f t="shared" si="38"/>
        <v>0</v>
      </c>
      <c r="AG100" s="30"/>
      <c r="AH100" s="40">
        <f t="shared" si="39"/>
        <v>0</v>
      </c>
    </row>
    <row r="101" spans="1:34" s="15" customFormat="1" ht="15.75" thickBot="1" x14ac:dyDescent="0.3">
      <c r="A101" s="51"/>
      <c r="B101" s="52"/>
      <c r="C101" s="51"/>
      <c r="D101" s="51"/>
      <c r="E101" s="53"/>
      <c r="F101" s="53"/>
      <c r="G101" s="54"/>
      <c r="H101" s="54"/>
      <c r="I101" s="55"/>
      <c r="J101" s="40">
        <f t="shared" si="27"/>
        <v>0</v>
      </c>
      <c r="K101" s="30"/>
      <c r="L101" s="40">
        <f t="shared" si="28"/>
        <v>0</v>
      </c>
      <c r="M101" s="30"/>
      <c r="N101" s="40">
        <f t="shared" si="29"/>
        <v>0</v>
      </c>
      <c r="O101" s="30"/>
      <c r="P101" s="40">
        <f t="shared" si="30"/>
        <v>0</v>
      </c>
      <c r="Q101" s="21"/>
      <c r="R101" s="40">
        <f t="shared" si="31"/>
        <v>0</v>
      </c>
      <c r="S101" s="21"/>
      <c r="T101" s="40">
        <f t="shared" si="32"/>
        <v>0</v>
      </c>
      <c r="U101" s="30"/>
      <c r="V101" s="40">
        <f t="shared" si="33"/>
        <v>0</v>
      </c>
      <c r="W101" s="30"/>
      <c r="X101" s="40">
        <f t="shared" si="34"/>
        <v>0</v>
      </c>
      <c r="Y101" s="30"/>
      <c r="Z101" s="40">
        <f t="shared" si="35"/>
        <v>0</v>
      </c>
      <c r="AA101" s="30"/>
      <c r="AB101" s="40">
        <f t="shared" si="36"/>
        <v>0</v>
      </c>
      <c r="AC101" s="21"/>
      <c r="AD101" s="40">
        <f t="shared" si="37"/>
        <v>0</v>
      </c>
      <c r="AE101" s="30"/>
      <c r="AF101" s="40">
        <f t="shared" si="38"/>
        <v>0</v>
      </c>
      <c r="AG101" s="30"/>
      <c r="AH101" s="40">
        <f t="shared" si="39"/>
        <v>0</v>
      </c>
    </row>
    <row r="102" spans="1:34" s="15" customFormat="1" x14ac:dyDescent="0.25">
      <c r="A102" s="23">
        <v>8</v>
      </c>
      <c r="B102" s="57" t="s">
        <v>179</v>
      </c>
      <c r="C102" s="25"/>
      <c r="D102" s="25"/>
      <c r="E102" s="26"/>
      <c r="F102" s="56"/>
      <c r="G102" s="28"/>
      <c r="H102" s="28"/>
      <c r="I102" s="29"/>
      <c r="J102" s="40">
        <f t="shared" si="27"/>
        <v>0</v>
      </c>
      <c r="K102" s="30"/>
      <c r="L102" s="40">
        <f t="shared" si="28"/>
        <v>0</v>
      </c>
      <c r="M102" s="30"/>
      <c r="N102" s="40">
        <f t="shared" si="29"/>
        <v>0</v>
      </c>
      <c r="O102" s="30"/>
      <c r="P102" s="40">
        <f t="shared" si="30"/>
        <v>0</v>
      </c>
      <c r="Q102" s="21"/>
      <c r="R102" s="40">
        <f t="shared" si="31"/>
        <v>0</v>
      </c>
      <c r="S102" s="21"/>
      <c r="T102" s="40">
        <f t="shared" si="32"/>
        <v>0</v>
      </c>
      <c r="U102" s="30"/>
      <c r="V102" s="40">
        <f t="shared" si="33"/>
        <v>0</v>
      </c>
      <c r="W102" s="30"/>
      <c r="X102" s="40">
        <f t="shared" si="34"/>
        <v>0</v>
      </c>
      <c r="Y102" s="30"/>
      <c r="Z102" s="40">
        <f t="shared" si="35"/>
        <v>0</v>
      </c>
      <c r="AA102" s="30"/>
      <c r="AB102" s="40">
        <f t="shared" si="36"/>
        <v>0</v>
      </c>
      <c r="AC102" s="21"/>
      <c r="AD102" s="40">
        <f t="shared" si="37"/>
        <v>0</v>
      </c>
      <c r="AE102" s="30"/>
      <c r="AF102" s="40">
        <f t="shared" si="38"/>
        <v>0</v>
      </c>
      <c r="AG102" s="30"/>
      <c r="AH102" s="40">
        <f t="shared" si="39"/>
        <v>0</v>
      </c>
    </row>
    <row r="103" spans="1:34" s="15" customFormat="1" ht="25.5" x14ac:dyDescent="0.25">
      <c r="A103" s="87" t="s">
        <v>180</v>
      </c>
      <c r="B103" s="61" t="s">
        <v>181</v>
      </c>
      <c r="C103" s="64" t="s">
        <v>17</v>
      </c>
      <c r="D103" s="34">
        <v>969</v>
      </c>
      <c r="E103" s="35">
        <f>ROUND('[1]APU''S'!G3040,0)</f>
        <v>37013</v>
      </c>
      <c r="F103" s="89">
        <f>+D103*E103</f>
        <v>35865597</v>
      </c>
      <c r="G103" s="37">
        <f t="shared" ref="G103:G105" si="45">F103/$F$197</f>
        <v>9.4938669709796596E-3</v>
      </c>
      <c r="H103" s="38">
        <f t="shared" ref="H103:H105" si="46">F103-(J103+L103+N103+P103+R103+T103+V103+X103+Z103+AB103+AD103+AF103+AH103)</f>
        <v>0</v>
      </c>
      <c r="I103" s="90">
        <v>140</v>
      </c>
      <c r="J103" s="40">
        <f t="shared" si="27"/>
        <v>5181820</v>
      </c>
      <c r="K103" s="30">
        <v>330</v>
      </c>
      <c r="L103" s="40">
        <f t="shared" si="28"/>
        <v>12214290</v>
      </c>
      <c r="M103" s="30">
        <v>300</v>
      </c>
      <c r="N103" s="40">
        <f t="shared" si="29"/>
        <v>11103900</v>
      </c>
      <c r="O103" s="30">
        <v>199</v>
      </c>
      <c r="P103" s="40">
        <f t="shared" si="30"/>
        <v>7365587</v>
      </c>
      <c r="Q103" s="21"/>
      <c r="R103" s="40">
        <f t="shared" si="31"/>
        <v>0</v>
      </c>
      <c r="S103" s="21"/>
      <c r="T103" s="40">
        <f t="shared" si="32"/>
        <v>0</v>
      </c>
      <c r="U103" s="30"/>
      <c r="V103" s="40">
        <f t="shared" si="33"/>
        <v>0</v>
      </c>
      <c r="W103" s="30"/>
      <c r="X103" s="40">
        <f t="shared" si="34"/>
        <v>0</v>
      </c>
      <c r="Y103" s="30"/>
      <c r="Z103" s="40">
        <f t="shared" si="35"/>
        <v>0</v>
      </c>
      <c r="AA103" s="30"/>
      <c r="AB103" s="40">
        <f t="shared" si="36"/>
        <v>0</v>
      </c>
      <c r="AC103" s="21"/>
      <c r="AD103" s="40">
        <f t="shared" si="37"/>
        <v>0</v>
      </c>
      <c r="AE103" s="30"/>
      <c r="AF103" s="40">
        <f t="shared" si="38"/>
        <v>0</v>
      </c>
      <c r="AG103" s="30"/>
      <c r="AH103" s="40">
        <f t="shared" si="39"/>
        <v>0</v>
      </c>
    </row>
    <row r="104" spans="1:34" s="15" customFormat="1" ht="25.5" x14ac:dyDescent="0.25">
      <c r="A104" s="87" t="s">
        <v>182</v>
      </c>
      <c r="B104" s="61" t="s">
        <v>183</v>
      </c>
      <c r="C104" s="64" t="s">
        <v>17</v>
      </c>
      <c r="D104" s="34">
        <f>969+35*4</f>
        <v>1109</v>
      </c>
      <c r="E104" s="35">
        <f>ROUND('[1]APU''S'!G3090,0)</f>
        <v>43045</v>
      </c>
      <c r="F104" s="89">
        <f>+D104*E104</f>
        <v>47736905</v>
      </c>
      <c r="G104" s="37">
        <f t="shared" si="45"/>
        <v>1.2636282777512216E-2</v>
      </c>
      <c r="H104" s="38">
        <f t="shared" si="46"/>
        <v>0</v>
      </c>
      <c r="I104" s="90">
        <v>140</v>
      </c>
      <c r="J104" s="40">
        <f t="shared" si="27"/>
        <v>6026300</v>
      </c>
      <c r="K104" s="30">
        <v>400</v>
      </c>
      <c r="L104" s="40">
        <f t="shared" si="28"/>
        <v>17218000</v>
      </c>
      <c r="M104" s="30">
        <v>300</v>
      </c>
      <c r="N104" s="40">
        <f t="shared" si="29"/>
        <v>12913500</v>
      </c>
      <c r="O104" s="30">
        <v>269</v>
      </c>
      <c r="P104" s="40">
        <f t="shared" si="30"/>
        <v>11579105</v>
      </c>
      <c r="Q104" s="21"/>
      <c r="R104" s="40">
        <f t="shared" si="31"/>
        <v>0</v>
      </c>
      <c r="S104" s="21"/>
      <c r="T104" s="40">
        <f t="shared" si="32"/>
        <v>0</v>
      </c>
      <c r="U104" s="30"/>
      <c r="V104" s="40">
        <f t="shared" si="33"/>
        <v>0</v>
      </c>
      <c r="W104" s="30"/>
      <c r="X104" s="40">
        <f t="shared" si="34"/>
        <v>0</v>
      </c>
      <c r="Y104" s="30"/>
      <c r="Z104" s="40">
        <f t="shared" si="35"/>
        <v>0</v>
      </c>
      <c r="AA104" s="30"/>
      <c r="AB104" s="40">
        <f t="shared" si="36"/>
        <v>0</v>
      </c>
      <c r="AC104" s="21"/>
      <c r="AD104" s="40">
        <f t="shared" si="37"/>
        <v>0</v>
      </c>
      <c r="AE104" s="30"/>
      <c r="AF104" s="40">
        <f t="shared" si="38"/>
        <v>0</v>
      </c>
      <c r="AG104" s="30"/>
      <c r="AH104" s="40">
        <f t="shared" si="39"/>
        <v>0</v>
      </c>
    </row>
    <row r="105" spans="1:34" s="15" customFormat="1" x14ac:dyDescent="0.25">
      <c r="A105" s="87" t="s">
        <v>184</v>
      </c>
      <c r="B105" s="61" t="s">
        <v>185</v>
      </c>
      <c r="C105" s="64" t="s">
        <v>17</v>
      </c>
      <c r="D105" s="34">
        <v>1950</v>
      </c>
      <c r="E105" s="35">
        <f>ROUND('[1]APU''S'!G3140,0)</f>
        <v>12765</v>
      </c>
      <c r="F105" s="89">
        <f>+D105*E105</f>
        <v>24891750</v>
      </c>
      <c r="G105" s="37">
        <f t="shared" si="45"/>
        <v>6.5890151828473112E-3</v>
      </c>
      <c r="H105" s="38">
        <f t="shared" si="46"/>
        <v>0</v>
      </c>
      <c r="I105" s="90"/>
      <c r="J105" s="40">
        <f t="shared" si="27"/>
        <v>0</v>
      </c>
      <c r="K105" s="30"/>
      <c r="L105" s="40">
        <f t="shared" si="28"/>
        <v>0</v>
      </c>
      <c r="M105" s="30"/>
      <c r="N105" s="40">
        <f t="shared" si="29"/>
        <v>0</v>
      </c>
      <c r="O105" s="30"/>
      <c r="P105" s="40">
        <f t="shared" si="30"/>
        <v>0</v>
      </c>
      <c r="Q105" s="21"/>
      <c r="R105" s="40">
        <f t="shared" si="31"/>
        <v>0</v>
      </c>
      <c r="S105" s="21">
        <v>1950</v>
      </c>
      <c r="T105" s="40">
        <f t="shared" si="32"/>
        <v>24891750</v>
      </c>
      <c r="U105" s="30"/>
      <c r="V105" s="40">
        <f t="shared" si="33"/>
        <v>0</v>
      </c>
      <c r="W105" s="30"/>
      <c r="X105" s="40">
        <f t="shared" si="34"/>
        <v>0</v>
      </c>
      <c r="Y105" s="30"/>
      <c r="Z105" s="40">
        <f t="shared" si="35"/>
        <v>0</v>
      </c>
      <c r="AA105" s="30"/>
      <c r="AB105" s="40">
        <f t="shared" si="36"/>
        <v>0</v>
      </c>
      <c r="AC105" s="21"/>
      <c r="AD105" s="40">
        <f t="shared" si="37"/>
        <v>0</v>
      </c>
      <c r="AE105" s="30"/>
      <c r="AF105" s="40">
        <f t="shared" si="38"/>
        <v>0</v>
      </c>
      <c r="AG105" s="30"/>
      <c r="AH105" s="40">
        <f t="shared" si="39"/>
        <v>0</v>
      </c>
    </row>
    <row r="106" spans="1:34" s="15" customFormat="1" ht="15.75" thickBot="1" x14ac:dyDescent="0.3">
      <c r="A106" s="43"/>
      <c r="B106" s="44" t="s">
        <v>186</v>
      </c>
      <c r="C106" s="45"/>
      <c r="D106" s="46"/>
      <c r="E106" s="59"/>
      <c r="F106" s="60">
        <f>SUM(F103:F105)</f>
        <v>108494252</v>
      </c>
      <c r="G106" s="49"/>
      <c r="H106" s="49"/>
      <c r="I106" s="50"/>
      <c r="J106" s="40">
        <f t="shared" si="27"/>
        <v>0</v>
      </c>
      <c r="K106" s="30"/>
      <c r="L106" s="40">
        <f t="shared" si="28"/>
        <v>0</v>
      </c>
      <c r="M106" s="30"/>
      <c r="N106" s="40">
        <f t="shared" si="29"/>
        <v>0</v>
      </c>
      <c r="O106" s="30"/>
      <c r="P106" s="40">
        <f t="shared" si="30"/>
        <v>0</v>
      </c>
      <c r="Q106" s="21"/>
      <c r="R106" s="40">
        <f t="shared" si="31"/>
        <v>0</v>
      </c>
      <c r="S106" s="21"/>
      <c r="T106" s="40">
        <f t="shared" si="32"/>
        <v>0</v>
      </c>
      <c r="U106" s="30"/>
      <c r="V106" s="40">
        <f t="shared" si="33"/>
        <v>0</v>
      </c>
      <c r="W106" s="30"/>
      <c r="X106" s="40">
        <f t="shared" si="34"/>
        <v>0</v>
      </c>
      <c r="Y106" s="30"/>
      <c r="Z106" s="40">
        <f t="shared" si="35"/>
        <v>0</v>
      </c>
      <c r="AA106" s="30"/>
      <c r="AB106" s="40">
        <f t="shared" si="36"/>
        <v>0</v>
      </c>
      <c r="AC106" s="21"/>
      <c r="AD106" s="40">
        <f t="shared" si="37"/>
        <v>0</v>
      </c>
      <c r="AE106" s="30"/>
      <c r="AF106" s="40">
        <f t="shared" si="38"/>
        <v>0</v>
      </c>
      <c r="AG106" s="30"/>
      <c r="AH106" s="40">
        <f t="shared" si="39"/>
        <v>0</v>
      </c>
    </row>
    <row r="107" spans="1:34" s="15" customFormat="1" ht="15.75" thickBot="1" x14ac:dyDescent="0.3">
      <c r="A107" s="51"/>
      <c r="B107" s="52"/>
      <c r="C107" s="51"/>
      <c r="D107" s="51"/>
      <c r="E107" s="53"/>
      <c r="F107" s="53"/>
      <c r="G107" s="54"/>
      <c r="H107" s="54"/>
      <c r="I107" s="55"/>
      <c r="J107" s="40">
        <f t="shared" si="27"/>
        <v>0</v>
      </c>
      <c r="K107" s="30"/>
      <c r="L107" s="40">
        <f t="shared" si="28"/>
        <v>0</v>
      </c>
      <c r="M107" s="30"/>
      <c r="N107" s="40">
        <f t="shared" si="29"/>
        <v>0</v>
      </c>
      <c r="O107" s="30"/>
      <c r="P107" s="40">
        <f t="shared" si="30"/>
        <v>0</v>
      </c>
      <c r="Q107" s="21"/>
      <c r="R107" s="40">
        <f t="shared" si="31"/>
        <v>0</v>
      </c>
      <c r="S107" s="21"/>
      <c r="T107" s="40">
        <f t="shared" si="32"/>
        <v>0</v>
      </c>
      <c r="U107" s="30"/>
      <c r="V107" s="40">
        <f t="shared" si="33"/>
        <v>0</v>
      </c>
      <c r="W107" s="30"/>
      <c r="X107" s="40">
        <f t="shared" si="34"/>
        <v>0</v>
      </c>
      <c r="Y107" s="30"/>
      <c r="Z107" s="40">
        <f t="shared" si="35"/>
        <v>0</v>
      </c>
      <c r="AA107" s="30"/>
      <c r="AB107" s="40">
        <f t="shared" si="36"/>
        <v>0</v>
      </c>
      <c r="AC107" s="21"/>
      <c r="AD107" s="40">
        <f t="shared" si="37"/>
        <v>0</v>
      </c>
      <c r="AE107" s="30"/>
      <c r="AF107" s="40">
        <f t="shared" si="38"/>
        <v>0</v>
      </c>
      <c r="AG107" s="30"/>
      <c r="AH107" s="40">
        <f t="shared" si="39"/>
        <v>0</v>
      </c>
    </row>
    <row r="108" spans="1:34" s="15" customFormat="1" x14ac:dyDescent="0.25">
      <c r="A108" s="23">
        <v>9</v>
      </c>
      <c r="B108" s="57" t="s">
        <v>187</v>
      </c>
      <c r="C108" s="25"/>
      <c r="D108" s="25"/>
      <c r="E108" s="26"/>
      <c r="F108" s="56"/>
      <c r="G108" s="28"/>
      <c r="H108" s="28"/>
      <c r="I108" s="29"/>
      <c r="J108" s="40">
        <f t="shared" si="27"/>
        <v>0</v>
      </c>
      <c r="K108" s="30"/>
      <c r="L108" s="40">
        <f t="shared" si="28"/>
        <v>0</v>
      </c>
      <c r="M108" s="30"/>
      <c r="N108" s="40">
        <f t="shared" si="29"/>
        <v>0</v>
      </c>
      <c r="O108" s="30"/>
      <c r="P108" s="40">
        <f t="shared" si="30"/>
        <v>0</v>
      </c>
      <c r="Q108" s="21"/>
      <c r="R108" s="40">
        <f t="shared" si="31"/>
        <v>0</v>
      </c>
      <c r="S108" s="21"/>
      <c r="T108" s="40">
        <f t="shared" si="32"/>
        <v>0</v>
      </c>
      <c r="U108" s="30"/>
      <c r="V108" s="40">
        <f t="shared" si="33"/>
        <v>0</v>
      </c>
      <c r="W108" s="30"/>
      <c r="X108" s="40">
        <f t="shared" si="34"/>
        <v>0</v>
      </c>
      <c r="Y108" s="30"/>
      <c r="Z108" s="40">
        <f t="shared" si="35"/>
        <v>0</v>
      </c>
      <c r="AA108" s="30"/>
      <c r="AB108" s="40">
        <f t="shared" si="36"/>
        <v>0</v>
      </c>
      <c r="AC108" s="21"/>
      <c r="AD108" s="40">
        <f t="shared" si="37"/>
        <v>0</v>
      </c>
      <c r="AE108" s="30"/>
      <c r="AF108" s="40">
        <f t="shared" si="38"/>
        <v>0</v>
      </c>
      <c r="AG108" s="30"/>
      <c r="AH108" s="40">
        <f t="shared" si="39"/>
        <v>0</v>
      </c>
    </row>
    <row r="109" spans="1:34" s="15" customFormat="1" ht="25.5" x14ac:dyDescent="0.25">
      <c r="A109" s="87" t="s">
        <v>188</v>
      </c>
      <c r="B109" s="41" t="s">
        <v>189</v>
      </c>
      <c r="C109" s="33" t="s">
        <v>2</v>
      </c>
      <c r="D109" s="34">
        <v>2</v>
      </c>
      <c r="E109" s="35">
        <f>ROUND('[1]APU''S'!G3191,0)</f>
        <v>3056047</v>
      </c>
      <c r="F109" s="89">
        <f>+D109*E109</f>
        <v>6112094</v>
      </c>
      <c r="G109" s="37">
        <f t="shared" ref="G109:G112" si="47">F109/$F$197</f>
        <v>1.617912768888887E-3</v>
      </c>
      <c r="H109" s="38">
        <f t="shared" ref="H109:H112" si="48">F109-(J109+L109+N109+P109+R109+T109+V109+X109+Z109+AB109+AD109+AF109+AH109)</f>
        <v>0</v>
      </c>
      <c r="I109" s="90">
        <v>2</v>
      </c>
      <c r="J109" s="40">
        <f t="shared" si="27"/>
        <v>6112094</v>
      </c>
      <c r="K109" s="30"/>
      <c r="L109" s="40">
        <f t="shared" si="28"/>
        <v>0</v>
      </c>
      <c r="M109" s="30"/>
      <c r="N109" s="40">
        <f t="shared" si="29"/>
        <v>0</v>
      </c>
      <c r="O109" s="30"/>
      <c r="P109" s="40">
        <f t="shared" si="30"/>
        <v>0</v>
      </c>
      <c r="Q109" s="21"/>
      <c r="R109" s="40">
        <f t="shared" si="31"/>
        <v>0</v>
      </c>
      <c r="S109" s="21"/>
      <c r="T109" s="40">
        <f t="shared" si="32"/>
        <v>0</v>
      </c>
      <c r="U109" s="30"/>
      <c r="V109" s="40">
        <f t="shared" si="33"/>
        <v>0</v>
      </c>
      <c r="W109" s="30"/>
      <c r="X109" s="40">
        <f t="shared" si="34"/>
        <v>0</v>
      </c>
      <c r="Y109" s="30"/>
      <c r="Z109" s="40">
        <f t="shared" si="35"/>
        <v>0</v>
      </c>
      <c r="AA109" s="30"/>
      <c r="AB109" s="40">
        <f t="shared" si="36"/>
        <v>0</v>
      </c>
      <c r="AC109" s="21"/>
      <c r="AD109" s="40">
        <f t="shared" si="37"/>
        <v>0</v>
      </c>
      <c r="AE109" s="30"/>
      <c r="AF109" s="40">
        <f t="shared" si="38"/>
        <v>0</v>
      </c>
      <c r="AG109" s="30"/>
      <c r="AH109" s="40">
        <f t="shared" si="39"/>
        <v>0</v>
      </c>
    </row>
    <row r="110" spans="1:34" s="15" customFormat="1" x14ac:dyDescent="0.25">
      <c r="A110" s="87" t="s">
        <v>190</v>
      </c>
      <c r="B110" s="41" t="s">
        <v>191</v>
      </c>
      <c r="C110" s="33" t="s">
        <v>2</v>
      </c>
      <c r="D110" s="34">
        <v>2</v>
      </c>
      <c r="E110" s="35">
        <f>ROUND('[1]APU''S'!G3241,0)</f>
        <v>1626954</v>
      </c>
      <c r="F110" s="89">
        <f>+D110*E110</f>
        <v>3253908</v>
      </c>
      <c r="G110" s="37">
        <f t="shared" si="47"/>
        <v>8.6133153416647398E-4</v>
      </c>
      <c r="H110" s="38">
        <f t="shared" si="48"/>
        <v>0</v>
      </c>
      <c r="I110" s="90"/>
      <c r="J110" s="40">
        <f t="shared" si="27"/>
        <v>0</v>
      </c>
      <c r="K110" s="30"/>
      <c r="L110" s="40">
        <f t="shared" si="28"/>
        <v>0</v>
      </c>
      <c r="M110" s="30"/>
      <c r="N110" s="40">
        <f t="shared" si="29"/>
        <v>0</v>
      </c>
      <c r="O110" s="30"/>
      <c r="P110" s="40">
        <f t="shared" si="30"/>
        <v>0</v>
      </c>
      <c r="Q110" s="21">
        <v>2</v>
      </c>
      <c r="R110" s="40">
        <f t="shared" si="31"/>
        <v>3253908</v>
      </c>
      <c r="S110" s="21"/>
      <c r="T110" s="40">
        <f t="shared" si="32"/>
        <v>0</v>
      </c>
      <c r="U110" s="30"/>
      <c r="V110" s="40">
        <f t="shared" si="33"/>
        <v>0</v>
      </c>
      <c r="W110" s="30"/>
      <c r="X110" s="40">
        <f t="shared" si="34"/>
        <v>0</v>
      </c>
      <c r="Y110" s="30"/>
      <c r="Z110" s="40">
        <f t="shared" si="35"/>
        <v>0</v>
      </c>
      <c r="AA110" s="30"/>
      <c r="AB110" s="40">
        <f t="shared" si="36"/>
        <v>0</v>
      </c>
      <c r="AC110" s="21"/>
      <c r="AD110" s="40">
        <f t="shared" si="37"/>
        <v>0</v>
      </c>
      <c r="AE110" s="30"/>
      <c r="AF110" s="40">
        <f t="shared" si="38"/>
        <v>0</v>
      </c>
      <c r="AG110" s="30"/>
      <c r="AH110" s="40">
        <f t="shared" si="39"/>
        <v>0</v>
      </c>
    </row>
    <row r="111" spans="1:34" s="15" customFormat="1" ht="25.5" x14ac:dyDescent="0.25">
      <c r="A111" s="87" t="s">
        <v>192</v>
      </c>
      <c r="B111" s="41" t="s">
        <v>193</v>
      </c>
      <c r="C111" s="33" t="s">
        <v>2</v>
      </c>
      <c r="D111" s="34">
        <v>7</v>
      </c>
      <c r="E111" s="35">
        <f>ROUND('[1]APU''S'!G3291,0)</f>
        <v>571920</v>
      </c>
      <c r="F111" s="89">
        <f>+D111*E111</f>
        <v>4003440</v>
      </c>
      <c r="G111" s="37">
        <f t="shared" si="47"/>
        <v>1.0597377421683184E-3</v>
      </c>
      <c r="H111" s="38">
        <f t="shared" si="48"/>
        <v>0</v>
      </c>
      <c r="I111" s="90"/>
      <c r="J111" s="40">
        <f t="shared" si="27"/>
        <v>0</v>
      </c>
      <c r="K111" s="30"/>
      <c r="L111" s="40">
        <f t="shared" si="28"/>
        <v>0</v>
      </c>
      <c r="M111" s="30"/>
      <c r="N111" s="40">
        <f t="shared" si="29"/>
        <v>0</v>
      </c>
      <c r="O111" s="30"/>
      <c r="P111" s="40">
        <f t="shared" si="30"/>
        <v>0</v>
      </c>
      <c r="Q111" s="21">
        <v>7</v>
      </c>
      <c r="R111" s="40">
        <f t="shared" si="31"/>
        <v>4003440</v>
      </c>
      <c r="S111" s="21"/>
      <c r="T111" s="40">
        <f t="shared" si="32"/>
        <v>0</v>
      </c>
      <c r="U111" s="30"/>
      <c r="V111" s="40">
        <f t="shared" si="33"/>
        <v>0</v>
      </c>
      <c r="W111" s="30"/>
      <c r="X111" s="40">
        <f t="shared" si="34"/>
        <v>0</v>
      </c>
      <c r="Y111" s="30"/>
      <c r="Z111" s="40">
        <f t="shared" si="35"/>
        <v>0</v>
      </c>
      <c r="AA111" s="30"/>
      <c r="AB111" s="40">
        <f t="shared" si="36"/>
        <v>0</v>
      </c>
      <c r="AC111" s="21"/>
      <c r="AD111" s="40">
        <f t="shared" si="37"/>
        <v>0</v>
      </c>
      <c r="AE111" s="30"/>
      <c r="AF111" s="40">
        <f t="shared" si="38"/>
        <v>0</v>
      </c>
      <c r="AG111" s="30"/>
      <c r="AH111" s="40">
        <f t="shared" si="39"/>
        <v>0</v>
      </c>
    </row>
    <row r="112" spans="1:34" s="15" customFormat="1" x14ac:dyDescent="0.25">
      <c r="A112" s="87" t="s">
        <v>194</v>
      </c>
      <c r="B112" s="41" t="s">
        <v>195</v>
      </c>
      <c r="C112" s="33" t="s">
        <v>17</v>
      </c>
      <c r="D112" s="34">
        <v>68</v>
      </c>
      <c r="E112" s="35">
        <f>ROUND('[1]APU''S'!G3341,0)</f>
        <v>22257</v>
      </c>
      <c r="F112" s="89">
        <f>+D112*E112</f>
        <v>1513476</v>
      </c>
      <c r="G112" s="37">
        <f t="shared" si="47"/>
        <v>4.0062737022808828E-4</v>
      </c>
      <c r="H112" s="38">
        <f t="shared" si="48"/>
        <v>0</v>
      </c>
      <c r="I112" s="90"/>
      <c r="J112" s="40">
        <f t="shared" si="27"/>
        <v>0</v>
      </c>
      <c r="K112" s="30"/>
      <c r="L112" s="40">
        <f t="shared" si="28"/>
        <v>0</v>
      </c>
      <c r="M112" s="30"/>
      <c r="N112" s="40">
        <f t="shared" si="29"/>
        <v>0</v>
      </c>
      <c r="O112" s="30"/>
      <c r="P112" s="40">
        <f t="shared" si="30"/>
        <v>0</v>
      </c>
      <c r="Q112" s="21">
        <v>68</v>
      </c>
      <c r="R112" s="40">
        <f t="shared" si="31"/>
        <v>1513476</v>
      </c>
      <c r="S112" s="21"/>
      <c r="T112" s="40">
        <f t="shared" si="32"/>
        <v>0</v>
      </c>
      <c r="U112" s="30"/>
      <c r="V112" s="40">
        <f t="shared" si="33"/>
        <v>0</v>
      </c>
      <c r="W112" s="30"/>
      <c r="X112" s="40">
        <f t="shared" si="34"/>
        <v>0</v>
      </c>
      <c r="Y112" s="30"/>
      <c r="Z112" s="40">
        <f t="shared" si="35"/>
        <v>0</v>
      </c>
      <c r="AA112" s="30"/>
      <c r="AB112" s="40">
        <f t="shared" si="36"/>
        <v>0</v>
      </c>
      <c r="AC112" s="21"/>
      <c r="AD112" s="40">
        <f t="shared" si="37"/>
        <v>0</v>
      </c>
      <c r="AE112" s="30"/>
      <c r="AF112" s="40">
        <f t="shared" si="38"/>
        <v>0</v>
      </c>
      <c r="AG112" s="30"/>
      <c r="AH112" s="40">
        <f t="shared" si="39"/>
        <v>0</v>
      </c>
    </row>
    <row r="113" spans="1:34" s="15" customFormat="1" ht="15.75" thickBot="1" x14ac:dyDescent="0.3">
      <c r="A113" s="43"/>
      <c r="B113" s="44" t="s">
        <v>196</v>
      </c>
      <c r="C113" s="45"/>
      <c r="D113" s="46"/>
      <c r="E113" s="59"/>
      <c r="F113" s="60">
        <f>SUM(F109:F112)</f>
        <v>14882918</v>
      </c>
      <c r="G113" s="49"/>
      <c r="H113" s="49"/>
      <c r="I113" s="50"/>
      <c r="J113" s="40">
        <f t="shared" si="27"/>
        <v>0</v>
      </c>
      <c r="K113" s="30"/>
      <c r="L113" s="40">
        <f t="shared" si="28"/>
        <v>0</v>
      </c>
      <c r="M113" s="30"/>
      <c r="N113" s="40">
        <f t="shared" si="29"/>
        <v>0</v>
      </c>
      <c r="O113" s="30"/>
      <c r="P113" s="40">
        <f t="shared" si="30"/>
        <v>0</v>
      </c>
      <c r="Q113" s="21"/>
      <c r="R113" s="40">
        <f t="shared" si="31"/>
        <v>0</v>
      </c>
      <c r="S113" s="21"/>
      <c r="T113" s="40">
        <f t="shared" si="32"/>
        <v>0</v>
      </c>
      <c r="U113" s="30"/>
      <c r="V113" s="40">
        <f t="shared" si="33"/>
        <v>0</v>
      </c>
      <c r="W113" s="30"/>
      <c r="X113" s="40">
        <f t="shared" si="34"/>
        <v>0</v>
      </c>
      <c r="Y113" s="30"/>
      <c r="Z113" s="40">
        <f t="shared" si="35"/>
        <v>0</v>
      </c>
      <c r="AA113" s="30"/>
      <c r="AB113" s="40">
        <f t="shared" si="36"/>
        <v>0</v>
      </c>
      <c r="AC113" s="21"/>
      <c r="AD113" s="40">
        <f t="shared" si="37"/>
        <v>0</v>
      </c>
      <c r="AE113" s="30"/>
      <c r="AF113" s="40">
        <f t="shared" si="38"/>
        <v>0</v>
      </c>
      <c r="AG113" s="30"/>
      <c r="AH113" s="40">
        <f t="shared" si="39"/>
        <v>0</v>
      </c>
    </row>
    <row r="114" spans="1:34" s="15" customFormat="1" ht="15.75" thickBot="1" x14ac:dyDescent="0.3">
      <c r="A114" s="51"/>
      <c r="B114" s="52"/>
      <c r="C114" s="51"/>
      <c r="D114" s="51"/>
      <c r="E114" s="53"/>
      <c r="F114" s="53"/>
      <c r="G114" s="54"/>
      <c r="H114" s="54"/>
      <c r="I114" s="55"/>
      <c r="J114" s="40">
        <f t="shared" si="27"/>
        <v>0</v>
      </c>
      <c r="K114" s="30"/>
      <c r="L114" s="40">
        <f t="shared" si="28"/>
        <v>0</v>
      </c>
      <c r="M114" s="30"/>
      <c r="N114" s="40">
        <f t="shared" si="29"/>
        <v>0</v>
      </c>
      <c r="O114" s="30"/>
      <c r="P114" s="40">
        <f t="shared" si="30"/>
        <v>0</v>
      </c>
      <c r="Q114" s="21"/>
      <c r="R114" s="40">
        <f t="shared" si="31"/>
        <v>0</v>
      </c>
      <c r="S114" s="21"/>
      <c r="T114" s="40">
        <f t="shared" si="32"/>
        <v>0</v>
      </c>
      <c r="U114" s="30"/>
      <c r="V114" s="40">
        <f t="shared" si="33"/>
        <v>0</v>
      </c>
      <c r="W114" s="30"/>
      <c r="X114" s="40">
        <f t="shared" si="34"/>
        <v>0</v>
      </c>
      <c r="Y114" s="30"/>
      <c r="Z114" s="40">
        <f t="shared" si="35"/>
        <v>0</v>
      </c>
      <c r="AA114" s="30"/>
      <c r="AB114" s="40">
        <f t="shared" si="36"/>
        <v>0</v>
      </c>
      <c r="AC114" s="21"/>
      <c r="AD114" s="40">
        <f t="shared" si="37"/>
        <v>0</v>
      </c>
      <c r="AE114" s="30"/>
      <c r="AF114" s="40">
        <f t="shared" si="38"/>
        <v>0</v>
      </c>
      <c r="AG114" s="30"/>
      <c r="AH114" s="40">
        <f t="shared" si="39"/>
        <v>0</v>
      </c>
    </row>
    <row r="115" spans="1:34" s="15" customFormat="1" x14ac:dyDescent="0.25">
      <c r="A115" s="23">
        <v>10</v>
      </c>
      <c r="B115" s="57" t="s">
        <v>197</v>
      </c>
      <c r="C115" s="25"/>
      <c r="D115" s="25"/>
      <c r="E115" s="26"/>
      <c r="F115" s="56"/>
      <c r="G115" s="28"/>
      <c r="H115" s="28"/>
      <c r="I115" s="29"/>
      <c r="J115" s="40">
        <f t="shared" si="27"/>
        <v>0</v>
      </c>
      <c r="K115" s="30"/>
      <c r="L115" s="40">
        <f t="shared" si="28"/>
        <v>0</v>
      </c>
      <c r="M115" s="30"/>
      <c r="N115" s="40">
        <f t="shared" si="29"/>
        <v>0</v>
      </c>
      <c r="O115" s="30"/>
      <c r="P115" s="40">
        <f t="shared" si="30"/>
        <v>0</v>
      </c>
      <c r="Q115" s="21"/>
      <c r="R115" s="40">
        <f t="shared" si="31"/>
        <v>0</v>
      </c>
      <c r="S115" s="21"/>
      <c r="T115" s="40">
        <f t="shared" si="32"/>
        <v>0</v>
      </c>
      <c r="U115" s="30"/>
      <c r="V115" s="40">
        <f t="shared" si="33"/>
        <v>0</v>
      </c>
      <c r="W115" s="30"/>
      <c r="X115" s="40">
        <f t="shared" si="34"/>
        <v>0</v>
      </c>
      <c r="Y115" s="30"/>
      <c r="Z115" s="40">
        <f t="shared" si="35"/>
        <v>0</v>
      </c>
      <c r="AA115" s="30"/>
      <c r="AB115" s="40">
        <f t="shared" si="36"/>
        <v>0</v>
      </c>
      <c r="AC115" s="21"/>
      <c r="AD115" s="40">
        <f t="shared" si="37"/>
        <v>0</v>
      </c>
      <c r="AE115" s="30"/>
      <c r="AF115" s="40">
        <f t="shared" si="38"/>
        <v>0</v>
      </c>
      <c r="AG115" s="30"/>
      <c r="AH115" s="40">
        <f t="shared" si="39"/>
        <v>0</v>
      </c>
    </row>
    <row r="116" spans="1:34" s="15" customFormat="1" x14ac:dyDescent="0.25">
      <c r="A116" s="31" t="s">
        <v>198</v>
      </c>
      <c r="B116" s="92" t="s">
        <v>199</v>
      </c>
      <c r="C116" s="33" t="s">
        <v>17</v>
      </c>
      <c r="D116" s="34">
        <v>795</v>
      </c>
      <c r="E116" s="35">
        <f>ROUND('[1]APU''S'!G3392,0)</f>
        <v>4794</v>
      </c>
      <c r="F116" s="89">
        <f>+E116*D116</f>
        <v>3811230</v>
      </c>
      <c r="G116" s="37">
        <f t="shared" ref="G116:G125" si="49">F116/$F$197</f>
        <v>1.0088584505036069E-3</v>
      </c>
      <c r="H116" s="38">
        <f t="shared" ref="H116:H125" si="50">F116-(J116+L116+N116+P116+R116+T116+V116+X116+Z116+AB116+AD116+AF116+AH116)</f>
        <v>0</v>
      </c>
      <c r="I116" s="90"/>
      <c r="J116" s="40">
        <f t="shared" si="27"/>
        <v>0</v>
      </c>
      <c r="K116" s="30"/>
      <c r="L116" s="40">
        <f t="shared" si="28"/>
        <v>0</v>
      </c>
      <c r="M116" s="30"/>
      <c r="N116" s="40">
        <f t="shared" si="29"/>
        <v>0</v>
      </c>
      <c r="O116" s="30"/>
      <c r="P116" s="40">
        <f t="shared" si="30"/>
        <v>0</v>
      </c>
      <c r="Q116" s="21"/>
      <c r="R116" s="40">
        <f t="shared" si="31"/>
        <v>0</v>
      </c>
      <c r="S116" s="21"/>
      <c r="T116" s="40">
        <f t="shared" si="32"/>
        <v>0</v>
      </c>
      <c r="U116" s="30"/>
      <c r="V116" s="40">
        <f t="shared" si="33"/>
        <v>0</v>
      </c>
      <c r="W116" s="30"/>
      <c r="X116" s="40">
        <f t="shared" si="34"/>
        <v>0</v>
      </c>
      <c r="Y116" s="30"/>
      <c r="Z116" s="40">
        <f t="shared" si="35"/>
        <v>0</v>
      </c>
      <c r="AA116" s="30"/>
      <c r="AB116" s="40">
        <f t="shared" si="36"/>
        <v>0</v>
      </c>
      <c r="AC116" s="21">
        <v>795</v>
      </c>
      <c r="AD116" s="40">
        <f t="shared" si="37"/>
        <v>3811230</v>
      </c>
      <c r="AE116" s="30"/>
      <c r="AF116" s="40">
        <f t="shared" si="38"/>
        <v>0</v>
      </c>
      <c r="AG116" s="30"/>
      <c r="AH116" s="40">
        <f t="shared" si="39"/>
        <v>0</v>
      </c>
    </row>
    <row r="117" spans="1:34" s="15" customFormat="1" x14ac:dyDescent="0.25">
      <c r="A117" s="31" t="s">
        <v>200</v>
      </c>
      <c r="B117" s="92" t="s">
        <v>201</v>
      </c>
      <c r="C117" s="33" t="s">
        <v>2</v>
      </c>
      <c r="D117" s="34">
        <v>34</v>
      </c>
      <c r="E117" s="35">
        <f>ROUND('[1]APU''S'!G3442,0)</f>
        <v>198660</v>
      </c>
      <c r="F117" s="89">
        <f t="shared" ref="F117:F125" si="51">+E117*D117</f>
        <v>6754440</v>
      </c>
      <c r="G117" s="37">
        <f t="shared" si="49"/>
        <v>1.7879461151438204E-3</v>
      </c>
      <c r="H117" s="38">
        <f t="shared" si="50"/>
        <v>0</v>
      </c>
      <c r="I117" s="90"/>
      <c r="J117" s="40">
        <f t="shared" si="27"/>
        <v>0</v>
      </c>
      <c r="K117" s="30"/>
      <c r="L117" s="40">
        <f t="shared" si="28"/>
        <v>0</v>
      </c>
      <c r="M117" s="30"/>
      <c r="N117" s="40">
        <f t="shared" si="29"/>
        <v>0</v>
      </c>
      <c r="O117" s="30"/>
      <c r="P117" s="40">
        <f t="shared" si="30"/>
        <v>0</v>
      </c>
      <c r="Q117" s="21"/>
      <c r="R117" s="40">
        <f t="shared" si="31"/>
        <v>0</v>
      </c>
      <c r="S117" s="21"/>
      <c r="T117" s="40">
        <f t="shared" si="32"/>
        <v>0</v>
      </c>
      <c r="U117" s="30"/>
      <c r="V117" s="40">
        <f t="shared" si="33"/>
        <v>0</v>
      </c>
      <c r="W117" s="30"/>
      <c r="X117" s="40">
        <f t="shared" si="34"/>
        <v>0</v>
      </c>
      <c r="Y117" s="30"/>
      <c r="Z117" s="40">
        <f t="shared" si="35"/>
        <v>0</v>
      </c>
      <c r="AA117" s="30"/>
      <c r="AB117" s="40">
        <f t="shared" si="36"/>
        <v>0</v>
      </c>
      <c r="AC117" s="21">
        <v>34</v>
      </c>
      <c r="AD117" s="40">
        <f t="shared" si="37"/>
        <v>6754440</v>
      </c>
      <c r="AE117" s="30"/>
      <c r="AF117" s="40">
        <f t="shared" si="38"/>
        <v>0</v>
      </c>
      <c r="AG117" s="30"/>
      <c r="AH117" s="40">
        <f t="shared" si="39"/>
        <v>0</v>
      </c>
    </row>
    <row r="118" spans="1:34" s="15" customFormat="1" x14ac:dyDescent="0.25">
      <c r="A118" s="31" t="s">
        <v>202</v>
      </c>
      <c r="B118" s="92" t="s">
        <v>203</v>
      </c>
      <c r="C118" s="33" t="s">
        <v>17</v>
      </c>
      <c r="D118" s="34">
        <v>530</v>
      </c>
      <c r="E118" s="35">
        <f>ROUND('[1]APU''S'!G3492,0)</f>
        <v>10896</v>
      </c>
      <c r="F118" s="89">
        <f t="shared" si="51"/>
        <v>5774880</v>
      </c>
      <c r="G118" s="37">
        <f t="shared" si="49"/>
        <v>1.5286499341798498E-3</v>
      </c>
      <c r="H118" s="38">
        <f t="shared" si="50"/>
        <v>0</v>
      </c>
      <c r="I118" s="90"/>
      <c r="J118" s="40">
        <f t="shared" si="27"/>
        <v>0</v>
      </c>
      <c r="K118" s="30"/>
      <c r="L118" s="40">
        <f t="shared" si="28"/>
        <v>0</v>
      </c>
      <c r="M118" s="30"/>
      <c r="N118" s="40">
        <f t="shared" si="29"/>
        <v>0</v>
      </c>
      <c r="O118" s="30"/>
      <c r="P118" s="40">
        <f t="shared" si="30"/>
        <v>0</v>
      </c>
      <c r="Q118" s="21"/>
      <c r="R118" s="40">
        <f t="shared" si="31"/>
        <v>0</v>
      </c>
      <c r="S118" s="21"/>
      <c r="T118" s="40">
        <f t="shared" si="32"/>
        <v>0</v>
      </c>
      <c r="U118" s="30"/>
      <c r="V118" s="40">
        <f t="shared" si="33"/>
        <v>0</v>
      </c>
      <c r="W118" s="30"/>
      <c r="X118" s="40">
        <f t="shared" si="34"/>
        <v>0</v>
      </c>
      <c r="Y118" s="30"/>
      <c r="Z118" s="40">
        <f t="shared" si="35"/>
        <v>0</v>
      </c>
      <c r="AA118" s="30"/>
      <c r="AB118" s="40">
        <f t="shared" si="36"/>
        <v>0</v>
      </c>
      <c r="AC118" s="21">
        <v>530</v>
      </c>
      <c r="AD118" s="40">
        <f t="shared" si="37"/>
        <v>5774880</v>
      </c>
      <c r="AE118" s="30"/>
      <c r="AF118" s="40">
        <f t="shared" si="38"/>
        <v>0</v>
      </c>
      <c r="AG118" s="30"/>
      <c r="AH118" s="40">
        <f t="shared" si="39"/>
        <v>0</v>
      </c>
    </row>
    <row r="119" spans="1:34" s="15" customFormat="1" ht="26.25" customHeight="1" x14ac:dyDescent="0.25">
      <c r="A119" s="31" t="s">
        <v>204</v>
      </c>
      <c r="B119" s="93" t="s">
        <v>205</v>
      </c>
      <c r="C119" s="33" t="s">
        <v>17</v>
      </c>
      <c r="D119" s="34">
        <f>48+414</f>
        <v>462</v>
      </c>
      <c r="E119" s="35">
        <f>ROUND('[1]APU''S'!G3542,0)</f>
        <v>22257</v>
      </c>
      <c r="F119" s="89">
        <f t="shared" si="51"/>
        <v>10282734</v>
      </c>
      <c r="G119" s="37">
        <f t="shared" si="49"/>
        <v>2.7219094859614232E-3</v>
      </c>
      <c r="H119" s="38">
        <f t="shared" si="50"/>
        <v>0</v>
      </c>
      <c r="I119" s="90">
        <v>231</v>
      </c>
      <c r="J119" s="40">
        <f t="shared" si="27"/>
        <v>5141367</v>
      </c>
      <c r="K119" s="30">
        <v>231</v>
      </c>
      <c r="L119" s="40">
        <f t="shared" si="28"/>
        <v>5141367</v>
      </c>
      <c r="M119" s="30"/>
      <c r="N119" s="40">
        <f t="shared" si="29"/>
        <v>0</v>
      </c>
      <c r="O119" s="30"/>
      <c r="P119" s="40">
        <f t="shared" si="30"/>
        <v>0</v>
      </c>
      <c r="Q119" s="21"/>
      <c r="R119" s="40">
        <f t="shared" si="31"/>
        <v>0</v>
      </c>
      <c r="S119" s="21"/>
      <c r="T119" s="40">
        <f t="shared" si="32"/>
        <v>0</v>
      </c>
      <c r="U119" s="30"/>
      <c r="V119" s="40">
        <f t="shared" si="33"/>
        <v>0</v>
      </c>
      <c r="W119" s="30"/>
      <c r="X119" s="40">
        <f t="shared" si="34"/>
        <v>0</v>
      </c>
      <c r="Y119" s="30"/>
      <c r="Z119" s="40">
        <f t="shared" si="35"/>
        <v>0</v>
      </c>
      <c r="AA119" s="30"/>
      <c r="AB119" s="40">
        <f t="shared" si="36"/>
        <v>0</v>
      </c>
      <c r="AC119" s="21"/>
      <c r="AD119" s="40">
        <f t="shared" si="37"/>
        <v>0</v>
      </c>
      <c r="AE119" s="30"/>
      <c r="AF119" s="40">
        <f t="shared" si="38"/>
        <v>0</v>
      </c>
      <c r="AG119" s="30"/>
      <c r="AH119" s="40">
        <f t="shared" si="39"/>
        <v>0</v>
      </c>
    </row>
    <row r="120" spans="1:34" s="15" customFormat="1" x14ac:dyDescent="0.25">
      <c r="A120" s="31" t="s">
        <v>206</v>
      </c>
      <c r="B120" s="94" t="s">
        <v>207</v>
      </c>
      <c r="C120" s="33" t="s">
        <v>2</v>
      </c>
      <c r="D120" s="34">
        <v>12</v>
      </c>
      <c r="E120" s="35">
        <f>ROUND('[1]APU''S'!G3592,0)</f>
        <v>36029</v>
      </c>
      <c r="F120" s="89">
        <f t="shared" si="51"/>
        <v>432348</v>
      </c>
      <c r="G120" s="37">
        <f t="shared" si="49"/>
        <v>1.1444545025053157E-4</v>
      </c>
      <c r="H120" s="38">
        <f t="shared" si="50"/>
        <v>0</v>
      </c>
      <c r="I120" s="90"/>
      <c r="J120" s="40">
        <f t="shared" si="27"/>
        <v>0</v>
      </c>
      <c r="K120" s="30"/>
      <c r="L120" s="40">
        <f t="shared" si="28"/>
        <v>0</v>
      </c>
      <c r="M120" s="30"/>
      <c r="N120" s="40">
        <f t="shared" si="29"/>
        <v>0</v>
      </c>
      <c r="O120" s="30"/>
      <c r="P120" s="40">
        <f t="shared" si="30"/>
        <v>0</v>
      </c>
      <c r="Q120" s="21"/>
      <c r="R120" s="40">
        <f t="shared" si="31"/>
        <v>0</v>
      </c>
      <c r="S120" s="21"/>
      <c r="T120" s="40">
        <f t="shared" si="32"/>
        <v>0</v>
      </c>
      <c r="U120" s="30"/>
      <c r="V120" s="40">
        <f t="shared" si="33"/>
        <v>0</v>
      </c>
      <c r="W120" s="30"/>
      <c r="X120" s="40">
        <f t="shared" si="34"/>
        <v>0</v>
      </c>
      <c r="Y120" s="30"/>
      <c r="Z120" s="40">
        <f t="shared" si="35"/>
        <v>0</v>
      </c>
      <c r="AA120" s="30"/>
      <c r="AB120" s="40">
        <f t="shared" si="36"/>
        <v>0</v>
      </c>
      <c r="AC120" s="21">
        <v>12</v>
      </c>
      <c r="AD120" s="40">
        <f t="shared" si="37"/>
        <v>432348</v>
      </c>
      <c r="AE120" s="30"/>
      <c r="AF120" s="40">
        <f t="shared" si="38"/>
        <v>0</v>
      </c>
      <c r="AG120" s="30"/>
      <c r="AH120" s="40">
        <f t="shared" si="39"/>
        <v>0</v>
      </c>
    </row>
    <row r="121" spans="1:34" s="15" customFormat="1" x14ac:dyDescent="0.25">
      <c r="A121" s="31" t="s">
        <v>208</v>
      </c>
      <c r="B121" s="94" t="s">
        <v>209</v>
      </c>
      <c r="C121" s="33" t="s">
        <v>2</v>
      </c>
      <c r="D121" s="34">
        <v>12</v>
      </c>
      <c r="E121" s="35">
        <f>ROUND('[1]APU''S'!G3642,0)</f>
        <v>30918</v>
      </c>
      <c r="F121" s="89">
        <f t="shared" si="51"/>
        <v>371016</v>
      </c>
      <c r="G121" s="37">
        <f t="shared" si="49"/>
        <v>9.821045354702975E-5</v>
      </c>
      <c r="H121" s="38">
        <f t="shared" si="50"/>
        <v>0</v>
      </c>
      <c r="I121" s="90"/>
      <c r="J121" s="40">
        <f t="shared" si="27"/>
        <v>0</v>
      </c>
      <c r="K121" s="30"/>
      <c r="L121" s="40">
        <f t="shared" si="28"/>
        <v>0</v>
      </c>
      <c r="M121" s="30"/>
      <c r="N121" s="40">
        <f t="shared" si="29"/>
        <v>0</v>
      </c>
      <c r="O121" s="30"/>
      <c r="P121" s="40">
        <f t="shared" si="30"/>
        <v>0</v>
      </c>
      <c r="Q121" s="21"/>
      <c r="R121" s="40">
        <f t="shared" si="31"/>
        <v>0</v>
      </c>
      <c r="S121" s="21"/>
      <c r="T121" s="40">
        <f t="shared" si="32"/>
        <v>0</v>
      </c>
      <c r="U121" s="30"/>
      <c r="V121" s="40">
        <f t="shared" si="33"/>
        <v>0</v>
      </c>
      <c r="W121" s="30"/>
      <c r="X121" s="40">
        <f t="shared" si="34"/>
        <v>0</v>
      </c>
      <c r="Y121" s="30"/>
      <c r="Z121" s="40">
        <f t="shared" si="35"/>
        <v>0</v>
      </c>
      <c r="AA121" s="30"/>
      <c r="AB121" s="40">
        <f t="shared" si="36"/>
        <v>0</v>
      </c>
      <c r="AC121" s="21">
        <v>12</v>
      </c>
      <c r="AD121" s="40">
        <f t="shared" si="37"/>
        <v>371016</v>
      </c>
      <c r="AE121" s="30"/>
      <c r="AF121" s="40">
        <f t="shared" si="38"/>
        <v>0</v>
      </c>
      <c r="AG121" s="30"/>
      <c r="AH121" s="40">
        <f t="shared" si="39"/>
        <v>0</v>
      </c>
    </row>
    <row r="122" spans="1:34" s="15" customFormat="1" x14ac:dyDescent="0.25">
      <c r="A122" s="31" t="s">
        <v>210</v>
      </c>
      <c r="B122" s="94" t="s">
        <v>211</v>
      </c>
      <c r="C122" s="33" t="s">
        <v>2</v>
      </c>
      <c r="D122" s="34">
        <v>12</v>
      </c>
      <c r="E122" s="35">
        <f>ROUND('[1]APU''S'!G3692,0)</f>
        <v>41077</v>
      </c>
      <c r="F122" s="89">
        <f t="shared" si="51"/>
        <v>492924</v>
      </c>
      <c r="G122" s="37">
        <f t="shared" si="49"/>
        <v>1.3048032862252867E-4</v>
      </c>
      <c r="H122" s="38">
        <f t="shared" si="50"/>
        <v>0</v>
      </c>
      <c r="I122" s="90"/>
      <c r="J122" s="40">
        <f t="shared" si="27"/>
        <v>0</v>
      </c>
      <c r="K122" s="30"/>
      <c r="L122" s="40">
        <f t="shared" si="28"/>
        <v>0</v>
      </c>
      <c r="M122" s="30"/>
      <c r="N122" s="40">
        <f t="shared" si="29"/>
        <v>0</v>
      </c>
      <c r="O122" s="30"/>
      <c r="P122" s="40">
        <f t="shared" si="30"/>
        <v>0</v>
      </c>
      <c r="Q122" s="21"/>
      <c r="R122" s="40">
        <f t="shared" si="31"/>
        <v>0</v>
      </c>
      <c r="S122" s="21"/>
      <c r="T122" s="40">
        <f t="shared" si="32"/>
        <v>0</v>
      </c>
      <c r="U122" s="30"/>
      <c r="V122" s="40">
        <f t="shared" si="33"/>
        <v>0</v>
      </c>
      <c r="W122" s="30"/>
      <c r="X122" s="40">
        <f t="shared" si="34"/>
        <v>0</v>
      </c>
      <c r="Y122" s="30"/>
      <c r="Z122" s="40">
        <f t="shared" si="35"/>
        <v>0</v>
      </c>
      <c r="AA122" s="30"/>
      <c r="AB122" s="40">
        <f t="shared" si="36"/>
        <v>0</v>
      </c>
      <c r="AC122" s="21">
        <v>12</v>
      </c>
      <c r="AD122" s="40">
        <f t="shared" si="37"/>
        <v>492924</v>
      </c>
      <c r="AE122" s="30"/>
      <c r="AF122" s="40">
        <f t="shared" si="38"/>
        <v>0</v>
      </c>
      <c r="AG122" s="30"/>
      <c r="AH122" s="40">
        <f t="shared" si="39"/>
        <v>0</v>
      </c>
    </row>
    <row r="123" spans="1:34" s="15" customFormat="1" x14ac:dyDescent="0.25">
      <c r="A123" s="31" t="s">
        <v>212</v>
      </c>
      <c r="B123" s="94" t="s">
        <v>213</v>
      </c>
      <c r="C123" s="33" t="s">
        <v>2</v>
      </c>
      <c r="D123" s="34">
        <v>12</v>
      </c>
      <c r="E123" s="35">
        <f>ROUND('[1]APU''S'!G3742,0)</f>
        <v>162638</v>
      </c>
      <c r="F123" s="89">
        <f t="shared" si="51"/>
        <v>1951656</v>
      </c>
      <c r="G123" s="37">
        <f t="shared" si="49"/>
        <v>5.1661659046451334E-4</v>
      </c>
      <c r="H123" s="38">
        <f t="shared" si="50"/>
        <v>0</v>
      </c>
      <c r="I123" s="90">
        <v>6</v>
      </c>
      <c r="J123" s="40">
        <f t="shared" si="27"/>
        <v>975828</v>
      </c>
      <c r="K123" s="30">
        <v>6</v>
      </c>
      <c r="L123" s="40">
        <f t="shared" si="28"/>
        <v>975828</v>
      </c>
      <c r="M123" s="30"/>
      <c r="N123" s="40">
        <f t="shared" si="29"/>
        <v>0</v>
      </c>
      <c r="O123" s="30"/>
      <c r="P123" s="40">
        <f t="shared" si="30"/>
        <v>0</v>
      </c>
      <c r="Q123" s="21"/>
      <c r="R123" s="40">
        <f t="shared" si="31"/>
        <v>0</v>
      </c>
      <c r="S123" s="21"/>
      <c r="T123" s="40">
        <f t="shared" si="32"/>
        <v>0</v>
      </c>
      <c r="U123" s="30"/>
      <c r="V123" s="40">
        <f t="shared" si="33"/>
        <v>0</v>
      </c>
      <c r="W123" s="30"/>
      <c r="X123" s="40">
        <f t="shared" si="34"/>
        <v>0</v>
      </c>
      <c r="Y123" s="30"/>
      <c r="Z123" s="40">
        <f t="shared" si="35"/>
        <v>0</v>
      </c>
      <c r="AA123" s="30"/>
      <c r="AB123" s="40">
        <f t="shared" si="36"/>
        <v>0</v>
      </c>
      <c r="AC123" s="21"/>
      <c r="AD123" s="40">
        <f t="shared" si="37"/>
        <v>0</v>
      </c>
      <c r="AE123" s="30"/>
      <c r="AF123" s="40">
        <f t="shared" si="38"/>
        <v>0</v>
      </c>
      <c r="AG123" s="30"/>
      <c r="AH123" s="40">
        <f t="shared" si="39"/>
        <v>0</v>
      </c>
    </row>
    <row r="124" spans="1:34" s="15" customFormat="1" x14ac:dyDescent="0.25">
      <c r="A124" s="31" t="s">
        <v>214</v>
      </c>
      <c r="B124" s="92" t="s">
        <v>215</v>
      </c>
      <c r="C124" s="33" t="s">
        <v>17</v>
      </c>
      <c r="D124" s="34">
        <v>36</v>
      </c>
      <c r="E124" s="35">
        <f>ROUND('[1]APU''S'!G3792,0)</f>
        <v>24891</v>
      </c>
      <c r="F124" s="89">
        <f t="shared" si="51"/>
        <v>896076</v>
      </c>
      <c r="G124" s="37">
        <f t="shared" si="49"/>
        <v>2.3719739949923515E-4</v>
      </c>
      <c r="H124" s="38">
        <f t="shared" si="50"/>
        <v>0</v>
      </c>
      <c r="I124" s="90"/>
      <c r="J124" s="40">
        <f t="shared" si="27"/>
        <v>0</v>
      </c>
      <c r="K124" s="30"/>
      <c r="L124" s="40">
        <f t="shared" si="28"/>
        <v>0</v>
      </c>
      <c r="M124" s="30"/>
      <c r="N124" s="40">
        <f t="shared" si="29"/>
        <v>0</v>
      </c>
      <c r="O124" s="30"/>
      <c r="P124" s="40">
        <f t="shared" si="30"/>
        <v>0</v>
      </c>
      <c r="Q124" s="21"/>
      <c r="R124" s="40">
        <f t="shared" si="31"/>
        <v>0</v>
      </c>
      <c r="S124" s="21"/>
      <c r="T124" s="40">
        <f t="shared" si="32"/>
        <v>0</v>
      </c>
      <c r="U124" s="30"/>
      <c r="V124" s="40">
        <f t="shared" si="33"/>
        <v>0</v>
      </c>
      <c r="W124" s="30"/>
      <c r="X124" s="40">
        <f t="shared" si="34"/>
        <v>0</v>
      </c>
      <c r="Y124" s="30"/>
      <c r="Z124" s="40">
        <f t="shared" si="35"/>
        <v>0</v>
      </c>
      <c r="AA124" s="30"/>
      <c r="AB124" s="40">
        <f t="shared" si="36"/>
        <v>0</v>
      </c>
      <c r="AC124" s="21">
        <v>36</v>
      </c>
      <c r="AD124" s="40">
        <f t="shared" si="37"/>
        <v>896076</v>
      </c>
      <c r="AE124" s="30"/>
      <c r="AF124" s="40">
        <f t="shared" si="38"/>
        <v>0</v>
      </c>
      <c r="AG124" s="30"/>
      <c r="AH124" s="40">
        <f t="shared" si="39"/>
        <v>0</v>
      </c>
    </row>
    <row r="125" spans="1:34" s="15" customFormat="1" x14ac:dyDescent="0.25">
      <c r="A125" s="31" t="s">
        <v>216</v>
      </c>
      <c r="B125" s="94" t="s">
        <v>217</v>
      </c>
      <c r="C125" s="33" t="s">
        <v>2</v>
      </c>
      <c r="D125" s="34">
        <v>12</v>
      </c>
      <c r="E125" s="35">
        <f>ROUND('[1]APU''S'!G3842,0)</f>
        <v>30346</v>
      </c>
      <c r="F125" s="89">
        <f t="shared" si="51"/>
        <v>364152</v>
      </c>
      <c r="G125" s="37">
        <f t="shared" si="49"/>
        <v>9.6393506156225016E-5</v>
      </c>
      <c r="H125" s="38">
        <f t="shared" si="50"/>
        <v>0</v>
      </c>
      <c r="I125" s="90">
        <v>6</v>
      </c>
      <c r="J125" s="40">
        <f t="shared" si="27"/>
        <v>182076</v>
      </c>
      <c r="K125" s="30">
        <v>6</v>
      </c>
      <c r="L125" s="40">
        <f t="shared" si="28"/>
        <v>182076</v>
      </c>
      <c r="M125" s="30"/>
      <c r="N125" s="40">
        <f t="shared" si="29"/>
        <v>0</v>
      </c>
      <c r="O125" s="30"/>
      <c r="P125" s="40">
        <f t="shared" si="30"/>
        <v>0</v>
      </c>
      <c r="Q125" s="21"/>
      <c r="R125" s="40">
        <f t="shared" si="31"/>
        <v>0</v>
      </c>
      <c r="S125" s="21"/>
      <c r="T125" s="40">
        <f t="shared" si="32"/>
        <v>0</v>
      </c>
      <c r="U125" s="30"/>
      <c r="V125" s="40">
        <f t="shared" si="33"/>
        <v>0</v>
      </c>
      <c r="W125" s="30"/>
      <c r="X125" s="40">
        <f t="shared" si="34"/>
        <v>0</v>
      </c>
      <c r="Y125" s="30"/>
      <c r="Z125" s="40">
        <f t="shared" si="35"/>
        <v>0</v>
      </c>
      <c r="AA125" s="30"/>
      <c r="AB125" s="40">
        <f t="shared" si="36"/>
        <v>0</v>
      </c>
      <c r="AC125" s="21"/>
      <c r="AD125" s="40">
        <f t="shared" si="37"/>
        <v>0</v>
      </c>
      <c r="AE125" s="30"/>
      <c r="AF125" s="40">
        <f t="shared" si="38"/>
        <v>0</v>
      </c>
      <c r="AG125" s="30"/>
      <c r="AH125" s="40">
        <f t="shared" si="39"/>
        <v>0</v>
      </c>
    </row>
    <row r="126" spans="1:34" s="15" customFormat="1" ht="15.75" thickBot="1" x14ac:dyDescent="0.3">
      <c r="A126" s="43"/>
      <c r="B126" s="44" t="s">
        <v>218</v>
      </c>
      <c r="C126" s="45"/>
      <c r="D126" s="46"/>
      <c r="E126" s="59"/>
      <c r="F126" s="60">
        <f>SUM(F116:F125)</f>
        <v>31131456</v>
      </c>
      <c r="G126" s="49"/>
      <c r="H126" s="49"/>
      <c r="I126" s="50"/>
      <c r="J126" s="40"/>
      <c r="K126" s="30"/>
      <c r="L126" s="40">
        <f t="shared" si="28"/>
        <v>0</v>
      </c>
      <c r="M126" s="30"/>
      <c r="N126" s="40">
        <f t="shared" si="29"/>
        <v>0</v>
      </c>
      <c r="O126" s="30"/>
      <c r="P126" s="40">
        <f t="shared" si="30"/>
        <v>0</v>
      </c>
      <c r="Q126" s="21"/>
      <c r="R126" s="40">
        <f t="shared" si="31"/>
        <v>0</v>
      </c>
      <c r="S126" s="21"/>
      <c r="T126" s="40">
        <f t="shared" si="32"/>
        <v>0</v>
      </c>
      <c r="U126" s="30"/>
      <c r="V126" s="40">
        <f t="shared" si="33"/>
        <v>0</v>
      </c>
      <c r="W126" s="30"/>
      <c r="X126" s="40">
        <f t="shared" si="34"/>
        <v>0</v>
      </c>
      <c r="Y126" s="30"/>
      <c r="Z126" s="40">
        <f t="shared" si="35"/>
        <v>0</v>
      </c>
      <c r="AA126" s="30"/>
      <c r="AB126" s="40">
        <f t="shared" si="36"/>
        <v>0</v>
      </c>
      <c r="AC126" s="21"/>
      <c r="AD126" s="40">
        <f t="shared" si="37"/>
        <v>0</v>
      </c>
      <c r="AE126" s="30"/>
      <c r="AF126" s="40">
        <f t="shared" si="38"/>
        <v>0</v>
      </c>
      <c r="AG126" s="30"/>
      <c r="AH126" s="40">
        <f t="shared" si="39"/>
        <v>0</v>
      </c>
    </row>
    <row r="127" spans="1:34" s="15" customFormat="1" ht="15.75" thickBot="1" x14ac:dyDescent="0.3">
      <c r="A127" s="51"/>
      <c r="B127" s="52"/>
      <c r="C127" s="51"/>
      <c r="D127" s="51"/>
      <c r="E127" s="53"/>
      <c r="F127" s="53"/>
      <c r="G127" s="54"/>
      <c r="H127" s="54"/>
      <c r="I127" s="55"/>
      <c r="J127" s="40"/>
      <c r="K127" s="30"/>
      <c r="L127" s="40">
        <f t="shared" si="28"/>
        <v>0</v>
      </c>
      <c r="M127" s="30"/>
      <c r="N127" s="40">
        <f t="shared" si="29"/>
        <v>0</v>
      </c>
      <c r="O127" s="30"/>
      <c r="P127" s="40">
        <f t="shared" si="30"/>
        <v>0</v>
      </c>
      <c r="Q127" s="21"/>
      <c r="R127" s="40">
        <f t="shared" si="31"/>
        <v>0</v>
      </c>
      <c r="S127" s="21"/>
      <c r="T127" s="40">
        <f t="shared" si="32"/>
        <v>0</v>
      </c>
      <c r="U127" s="30"/>
      <c r="V127" s="40">
        <f t="shared" si="33"/>
        <v>0</v>
      </c>
      <c r="W127" s="30"/>
      <c r="X127" s="40">
        <f t="shared" si="34"/>
        <v>0</v>
      </c>
      <c r="Y127" s="30"/>
      <c r="Z127" s="40">
        <f t="shared" si="35"/>
        <v>0</v>
      </c>
      <c r="AA127" s="30"/>
      <c r="AB127" s="40">
        <f t="shared" si="36"/>
        <v>0</v>
      </c>
      <c r="AC127" s="21"/>
      <c r="AD127" s="40">
        <f t="shared" si="37"/>
        <v>0</v>
      </c>
      <c r="AE127" s="30"/>
      <c r="AF127" s="40">
        <f t="shared" si="38"/>
        <v>0</v>
      </c>
      <c r="AG127" s="30"/>
      <c r="AH127" s="40">
        <f t="shared" si="39"/>
        <v>0</v>
      </c>
    </row>
    <row r="128" spans="1:34" s="15" customFormat="1" x14ac:dyDescent="0.25">
      <c r="A128" s="23">
        <v>11</v>
      </c>
      <c r="B128" s="57" t="s">
        <v>219</v>
      </c>
      <c r="C128" s="25"/>
      <c r="D128" s="25"/>
      <c r="E128" s="26"/>
      <c r="F128" s="56"/>
      <c r="G128" s="28"/>
      <c r="H128" s="28"/>
      <c r="I128" s="29"/>
      <c r="J128" s="40"/>
      <c r="K128" s="30"/>
      <c r="L128" s="40">
        <f t="shared" si="28"/>
        <v>0</v>
      </c>
      <c r="M128" s="30"/>
      <c r="N128" s="40">
        <f t="shared" si="29"/>
        <v>0</v>
      </c>
      <c r="O128" s="30"/>
      <c r="P128" s="40">
        <f t="shared" si="30"/>
        <v>0</v>
      </c>
      <c r="Q128" s="21"/>
      <c r="R128" s="40">
        <f t="shared" si="31"/>
        <v>0</v>
      </c>
      <c r="S128" s="21"/>
      <c r="T128" s="40">
        <f t="shared" si="32"/>
        <v>0</v>
      </c>
      <c r="U128" s="30"/>
      <c r="V128" s="40">
        <f t="shared" si="33"/>
        <v>0</v>
      </c>
      <c r="W128" s="30"/>
      <c r="X128" s="40">
        <f t="shared" si="34"/>
        <v>0</v>
      </c>
      <c r="Y128" s="30"/>
      <c r="Z128" s="40">
        <f t="shared" si="35"/>
        <v>0</v>
      </c>
      <c r="AA128" s="30"/>
      <c r="AB128" s="40">
        <f t="shared" si="36"/>
        <v>0</v>
      </c>
      <c r="AC128" s="21"/>
      <c r="AD128" s="40">
        <f t="shared" si="37"/>
        <v>0</v>
      </c>
      <c r="AE128" s="30"/>
      <c r="AF128" s="40">
        <f t="shared" si="38"/>
        <v>0</v>
      </c>
      <c r="AG128" s="30"/>
      <c r="AH128" s="40">
        <f t="shared" si="39"/>
        <v>0</v>
      </c>
    </row>
    <row r="129" spans="1:34" s="15" customFormat="1" ht="38.25" x14ac:dyDescent="0.25">
      <c r="A129" s="31" t="s">
        <v>220</v>
      </c>
      <c r="B129" s="41" t="s">
        <v>221</v>
      </c>
      <c r="C129" s="33" t="s">
        <v>2</v>
      </c>
      <c r="D129" s="34">
        <v>820</v>
      </c>
      <c r="E129" s="35">
        <f>ROUND('[1]APU''S'!G3895,0)</f>
        <v>53470</v>
      </c>
      <c r="F129" s="89">
        <f>+D129*E129</f>
        <v>43845400</v>
      </c>
      <c r="G129" s="37">
        <f t="shared" ref="G129:G146" si="52">F129/$F$197</f>
        <v>1.1606174989625618E-2</v>
      </c>
      <c r="H129" s="38">
        <f t="shared" ref="H129:H146" si="53">F129-(J129+L129+N129+P129+R129+T129+V129+X129+Z129+AB129+AD129+AF129+AH129)</f>
        <v>0</v>
      </c>
      <c r="I129" s="90"/>
      <c r="J129" s="40">
        <f t="shared" si="27"/>
        <v>0</v>
      </c>
      <c r="K129" s="30"/>
      <c r="L129" s="40">
        <f t="shared" si="28"/>
        <v>0</v>
      </c>
      <c r="M129" s="30">
        <v>205</v>
      </c>
      <c r="N129" s="40">
        <f t="shared" si="29"/>
        <v>10961350</v>
      </c>
      <c r="O129" s="30">
        <v>205</v>
      </c>
      <c r="P129" s="40">
        <f t="shared" si="30"/>
        <v>10961350</v>
      </c>
      <c r="Q129" s="21">
        <v>205</v>
      </c>
      <c r="R129" s="40">
        <f t="shared" si="31"/>
        <v>10961350</v>
      </c>
      <c r="S129" s="21">
        <v>205</v>
      </c>
      <c r="T129" s="40">
        <f t="shared" si="32"/>
        <v>10961350</v>
      </c>
      <c r="U129" s="30"/>
      <c r="V129" s="40">
        <f t="shared" si="33"/>
        <v>0</v>
      </c>
      <c r="W129" s="30"/>
      <c r="X129" s="40">
        <f t="shared" si="34"/>
        <v>0</v>
      </c>
      <c r="Y129" s="30"/>
      <c r="Z129" s="40">
        <f t="shared" si="35"/>
        <v>0</v>
      </c>
      <c r="AA129" s="30"/>
      <c r="AB129" s="40">
        <f t="shared" si="36"/>
        <v>0</v>
      </c>
      <c r="AC129" s="21"/>
      <c r="AD129" s="40">
        <f t="shared" si="37"/>
        <v>0</v>
      </c>
      <c r="AE129" s="30"/>
      <c r="AF129" s="40">
        <f t="shared" si="38"/>
        <v>0</v>
      </c>
      <c r="AG129" s="30"/>
      <c r="AH129" s="40">
        <f t="shared" si="39"/>
        <v>0</v>
      </c>
    </row>
    <row r="130" spans="1:34" s="15" customFormat="1" ht="25.5" x14ac:dyDescent="0.25">
      <c r="A130" s="31" t="s">
        <v>222</v>
      </c>
      <c r="B130" s="41" t="s">
        <v>223</v>
      </c>
      <c r="C130" s="33" t="s">
        <v>2</v>
      </c>
      <c r="D130" s="34">
        <v>1742</v>
      </c>
      <c r="E130" s="35">
        <f>ROUND('[1]APU''S'!G3945,0)</f>
        <v>52199</v>
      </c>
      <c r="F130" s="89">
        <f>+D130*E130</f>
        <v>90930658</v>
      </c>
      <c r="G130" s="37">
        <f t="shared" si="52"/>
        <v>2.406996238305046E-2</v>
      </c>
      <c r="H130" s="38">
        <f t="shared" si="53"/>
        <v>0</v>
      </c>
      <c r="I130" s="90"/>
      <c r="J130" s="40">
        <f t="shared" si="27"/>
        <v>0</v>
      </c>
      <c r="K130" s="30">
        <v>349</v>
      </c>
      <c r="L130" s="40">
        <f t="shared" si="28"/>
        <v>18217451</v>
      </c>
      <c r="M130" s="30">
        <v>348</v>
      </c>
      <c r="N130" s="40">
        <f t="shared" si="29"/>
        <v>18165252</v>
      </c>
      <c r="O130" s="30">
        <v>348</v>
      </c>
      <c r="P130" s="40">
        <f t="shared" si="30"/>
        <v>18165252</v>
      </c>
      <c r="Q130" s="21">
        <v>348</v>
      </c>
      <c r="R130" s="40">
        <f t="shared" si="31"/>
        <v>18165252</v>
      </c>
      <c r="S130" s="21">
        <v>349</v>
      </c>
      <c r="T130" s="40">
        <f t="shared" si="32"/>
        <v>18217451</v>
      </c>
      <c r="U130" s="30"/>
      <c r="V130" s="40">
        <f t="shared" si="33"/>
        <v>0</v>
      </c>
      <c r="W130" s="30"/>
      <c r="X130" s="40">
        <f t="shared" si="34"/>
        <v>0</v>
      </c>
      <c r="Y130" s="30"/>
      <c r="Z130" s="40">
        <f t="shared" si="35"/>
        <v>0</v>
      </c>
      <c r="AA130" s="30"/>
      <c r="AB130" s="40">
        <f t="shared" si="36"/>
        <v>0</v>
      </c>
      <c r="AC130" s="21"/>
      <c r="AD130" s="40">
        <f t="shared" si="37"/>
        <v>0</v>
      </c>
      <c r="AE130" s="30"/>
      <c r="AF130" s="40">
        <f t="shared" si="38"/>
        <v>0</v>
      </c>
      <c r="AG130" s="30"/>
      <c r="AH130" s="40">
        <f t="shared" si="39"/>
        <v>0</v>
      </c>
    </row>
    <row r="131" spans="1:34" s="15" customFormat="1" ht="38.25" x14ac:dyDescent="0.25">
      <c r="A131" s="31" t="s">
        <v>224</v>
      </c>
      <c r="B131" s="41" t="s">
        <v>225</v>
      </c>
      <c r="C131" s="33" t="s">
        <v>2</v>
      </c>
      <c r="D131" s="34">
        <v>51</v>
      </c>
      <c r="E131" s="35">
        <f>ROUND('[1]APU''S'!G3996,0)</f>
        <v>69581</v>
      </c>
      <c r="F131" s="89">
        <f t="shared" ref="F131:F143" si="54">+D131*E131</f>
        <v>3548631</v>
      </c>
      <c r="G131" s="37">
        <f t="shared" si="52"/>
        <v>9.3934671275915256E-4</v>
      </c>
      <c r="H131" s="38">
        <f t="shared" si="53"/>
        <v>0</v>
      </c>
      <c r="I131" s="90"/>
      <c r="J131" s="40">
        <f t="shared" si="27"/>
        <v>0</v>
      </c>
      <c r="K131" s="30">
        <v>10</v>
      </c>
      <c r="L131" s="40">
        <f t="shared" si="28"/>
        <v>695810</v>
      </c>
      <c r="M131" s="30">
        <v>10</v>
      </c>
      <c r="N131" s="40">
        <f t="shared" si="29"/>
        <v>695810</v>
      </c>
      <c r="O131" s="30">
        <v>10</v>
      </c>
      <c r="P131" s="40">
        <f t="shared" si="30"/>
        <v>695810</v>
      </c>
      <c r="Q131" s="21">
        <v>10</v>
      </c>
      <c r="R131" s="40">
        <f t="shared" si="31"/>
        <v>695810</v>
      </c>
      <c r="S131" s="21">
        <v>11</v>
      </c>
      <c r="T131" s="40">
        <f t="shared" si="32"/>
        <v>765391</v>
      </c>
      <c r="U131" s="30"/>
      <c r="V131" s="40">
        <f t="shared" si="33"/>
        <v>0</v>
      </c>
      <c r="W131" s="30"/>
      <c r="X131" s="40">
        <f t="shared" si="34"/>
        <v>0</v>
      </c>
      <c r="Y131" s="30"/>
      <c r="Z131" s="40">
        <f t="shared" si="35"/>
        <v>0</v>
      </c>
      <c r="AA131" s="30"/>
      <c r="AB131" s="40">
        <f t="shared" si="36"/>
        <v>0</v>
      </c>
      <c r="AC131" s="21"/>
      <c r="AD131" s="40">
        <f t="shared" si="37"/>
        <v>0</v>
      </c>
      <c r="AE131" s="30"/>
      <c r="AF131" s="40">
        <f t="shared" si="38"/>
        <v>0</v>
      </c>
      <c r="AG131" s="30"/>
      <c r="AH131" s="40">
        <f t="shared" si="39"/>
        <v>0</v>
      </c>
    </row>
    <row r="132" spans="1:34" s="15" customFormat="1" ht="38.25" x14ac:dyDescent="0.25">
      <c r="A132" s="31" t="s">
        <v>226</v>
      </c>
      <c r="B132" s="41" t="s">
        <v>227</v>
      </c>
      <c r="C132" s="33" t="s">
        <v>2</v>
      </c>
      <c r="D132" s="34">
        <v>7</v>
      </c>
      <c r="E132" s="35">
        <f>ROUND('[1]APU''S'!G4047,0)</f>
        <v>78431</v>
      </c>
      <c r="F132" s="89">
        <f t="shared" si="54"/>
        <v>549017</v>
      </c>
      <c r="G132" s="37">
        <f t="shared" si="52"/>
        <v>1.4532852646524579E-4</v>
      </c>
      <c r="H132" s="38">
        <f t="shared" si="53"/>
        <v>0</v>
      </c>
      <c r="I132" s="90"/>
      <c r="J132" s="40">
        <f t="shared" si="27"/>
        <v>0</v>
      </c>
      <c r="K132" s="30"/>
      <c r="L132" s="40">
        <f t="shared" si="28"/>
        <v>0</v>
      </c>
      <c r="M132" s="30"/>
      <c r="N132" s="40">
        <f t="shared" si="29"/>
        <v>0</v>
      </c>
      <c r="O132" s="30">
        <v>7</v>
      </c>
      <c r="P132" s="40">
        <f t="shared" si="30"/>
        <v>549017</v>
      </c>
      <c r="Q132" s="21"/>
      <c r="R132" s="40">
        <f t="shared" si="31"/>
        <v>0</v>
      </c>
      <c r="S132" s="21"/>
      <c r="T132" s="40">
        <f t="shared" si="32"/>
        <v>0</v>
      </c>
      <c r="U132" s="30"/>
      <c r="V132" s="40">
        <f t="shared" si="33"/>
        <v>0</v>
      </c>
      <c r="W132" s="30"/>
      <c r="X132" s="40">
        <f t="shared" si="34"/>
        <v>0</v>
      </c>
      <c r="Y132" s="30"/>
      <c r="Z132" s="40">
        <f t="shared" si="35"/>
        <v>0</v>
      </c>
      <c r="AA132" s="30"/>
      <c r="AB132" s="40">
        <f t="shared" si="36"/>
        <v>0</v>
      </c>
      <c r="AC132" s="21"/>
      <c r="AD132" s="40">
        <f t="shared" si="37"/>
        <v>0</v>
      </c>
      <c r="AE132" s="30"/>
      <c r="AF132" s="40">
        <f t="shared" si="38"/>
        <v>0</v>
      </c>
      <c r="AG132" s="30"/>
      <c r="AH132" s="40">
        <f t="shared" si="39"/>
        <v>0</v>
      </c>
    </row>
    <row r="133" spans="1:34" s="15" customFormat="1" ht="38.25" x14ac:dyDescent="0.25">
      <c r="A133" s="31" t="s">
        <v>228</v>
      </c>
      <c r="B133" s="41" t="s">
        <v>229</v>
      </c>
      <c r="C133" s="33" t="s">
        <v>2</v>
      </c>
      <c r="D133" s="34">
        <v>1</v>
      </c>
      <c r="E133" s="35">
        <f>ROUND('[1]APU''S'!G4098,0)</f>
        <v>85824</v>
      </c>
      <c r="F133" s="89">
        <f t="shared" si="54"/>
        <v>85824</v>
      </c>
      <c r="G133" s="37">
        <f t="shared" si="52"/>
        <v>2.2718195347964189E-5</v>
      </c>
      <c r="H133" s="38">
        <f t="shared" si="53"/>
        <v>0</v>
      </c>
      <c r="I133" s="90"/>
      <c r="J133" s="40">
        <f t="shared" si="27"/>
        <v>0</v>
      </c>
      <c r="K133" s="30"/>
      <c r="L133" s="40">
        <f t="shared" si="28"/>
        <v>0</v>
      </c>
      <c r="M133" s="30"/>
      <c r="N133" s="40">
        <f t="shared" si="29"/>
        <v>0</v>
      </c>
      <c r="O133" s="30">
        <v>1</v>
      </c>
      <c r="P133" s="40">
        <f t="shared" si="30"/>
        <v>85824</v>
      </c>
      <c r="Q133" s="21"/>
      <c r="R133" s="40">
        <f t="shared" si="31"/>
        <v>0</v>
      </c>
      <c r="S133" s="21"/>
      <c r="T133" s="40">
        <f t="shared" si="32"/>
        <v>0</v>
      </c>
      <c r="U133" s="30"/>
      <c r="V133" s="40">
        <f t="shared" si="33"/>
        <v>0</v>
      </c>
      <c r="W133" s="30"/>
      <c r="X133" s="40">
        <f t="shared" si="34"/>
        <v>0</v>
      </c>
      <c r="Y133" s="30"/>
      <c r="Z133" s="40">
        <f t="shared" si="35"/>
        <v>0</v>
      </c>
      <c r="AA133" s="30"/>
      <c r="AB133" s="40">
        <f t="shared" si="36"/>
        <v>0</v>
      </c>
      <c r="AC133" s="21"/>
      <c r="AD133" s="40">
        <f t="shared" si="37"/>
        <v>0</v>
      </c>
      <c r="AE133" s="30"/>
      <c r="AF133" s="40">
        <f t="shared" si="38"/>
        <v>0</v>
      </c>
      <c r="AG133" s="30"/>
      <c r="AH133" s="40">
        <f t="shared" si="39"/>
        <v>0</v>
      </c>
    </row>
    <row r="134" spans="1:34" s="15" customFormat="1" ht="38.25" x14ac:dyDescent="0.25">
      <c r="A134" s="31" t="s">
        <v>230</v>
      </c>
      <c r="B134" s="41" t="s">
        <v>231</v>
      </c>
      <c r="C134" s="33" t="s">
        <v>2</v>
      </c>
      <c r="D134" s="95">
        <v>323</v>
      </c>
      <c r="E134" s="35">
        <f>ROUND('[1]APU''S'!G4149,0)</f>
        <v>93472</v>
      </c>
      <c r="F134" s="89">
        <f t="shared" si="54"/>
        <v>30191456</v>
      </c>
      <c r="G134" s="37">
        <f t="shared" si="52"/>
        <v>7.991883333886389E-3</v>
      </c>
      <c r="H134" s="38">
        <f t="shared" si="53"/>
        <v>0</v>
      </c>
      <c r="I134" s="90"/>
      <c r="J134" s="40">
        <f t="shared" si="27"/>
        <v>0</v>
      </c>
      <c r="K134" s="30">
        <v>65</v>
      </c>
      <c r="L134" s="40">
        <f t="shared" si="28"/>
        <v>6075680</v>
      </c>
      <c r="M134" s="30">
        <v>65</v>
      </c>
      <c r="N134" s="40">
        <f t="shared" si="29"/>
        <v>6075680</v>
      </c>
      <c r="O134" s="30">
        <v>65</v>
      </c>
      <c r="P134" s="40">
        <f t="shared" si="30"/>
        <v>6075680</v>
      </c>
      <c r="Q134" s="21">
        <v>64</v>
      </c>
      <c r="R134" s="40">
        <f t="shared" si="31"/>
        <v>5982208</v>
      </c>
      <c r="S134" s="21">
        <v>64</v>
      </c>
      <c r="T134" s="40">
        <f t="shared" si="32"/>
        <v>5982208</v>
      </c>
      <c r="U134" s="30"/>
      <c r="V134" s="40">
        <f t="shared" si="33"/>
        <v>0</v>
      </c>
      <c r="W134" s="30"/>
      <c r="X134" s="40">
        <f t="shared" si="34"/>
        <v>0</v>
      </c>
      <c r="Y134" s="30"/>
      <c r="Z134" s="40">
        <f t="shared" si="35"/>
        <v>0</v>
      </c>
      <c r="AA134" s="30"/>
      <c r="AB134" s="40">
        <f t="shared" si="36"/>
        <v>0</v>
      </c>
      <c r="AC134" s="21"/>
      <c r="AD134" s="40">
        <f t="shared" si="37"/>
        <v>0</v>
      </c>
      <c r="AE134" s="30"/>
      <c r="AF134" s="40">
        <f t="shared" si="38"/>
        <v>0</v>
      </c>
      <c r="AG134" s="30"/>
      <c r="AH134" s="40">
        <f t="shared" si="39"/>
        <v>0</v>
      </c>
    </row>
    <row r="135" spans="1:34" s="15" customFormat="1" ht="38.25" x14ac:dyDescent="0.25">
      <c r="A135" s="31" t="s">
        <v>232</v>
      </c>
      <c r="B135" s="41" t="s">
        <v>233</v>
      </c>
      <c r="C135" s="33" t="s">
        <v>2</v>
      </c>
      <c r="D135" s="34">
        <v>6</v>
      </c>
      <c r="E135" s="35">
        <f>ROUND('[1]APU''S'!G4200,0)</f>
        <v>68978</v>
      </c>
      <c r="F135" s="89">
        <f t="shared" si="54"/>
        <v>413868</v>
      </c>
      <c r="G135" s="37">
        <f t="shared" si="52"/>
        <v>1.0955366881374957E-4</v>
      </c>
      <c r="H135" s="38">
        <f t="shared" si="53"/>
        <v>0</v>
      </c>
      <c r="I135" s="90"/>
      <c r="J135" s="40">
        <f t="shared" si="27"/>
        <v>0</v>
      </c>
      <c r="K135" s="30"/>
      <c r="L135" s="40">
        <f t="shared" si="28"/>
        <v>0</v>
      </c>
      <c r="M135" s="30"/>
      <c r="N135" s="40">
        <f t="shared" si="29"/>
        <v>0</v>
      </c>
      <c r="O135" s="30">
        <v>6</v>
      </c>
      <c r="P135" s="40">
        <f t="shared" si="30"/>
        <v>413868</v>
      </c>
      <c r="Q135" s="21"/>
      <c r="R135" s="40">
        <f t="shared" si="31"/>
        <v>0</v>
      </c>
      <c r="S135" s="21"/>
      <c r="T135" s="40">
        <f t="shared" si="32"/>
        <v>0</v>
      </c>
      <c r="U135" s="30"/>
      <c r="V135" s="40">
        <f t="shared" si="33"/>
        <v>0</v>
      </c>
      <c r="W135" s="30"/>
      <c r="X135" s="40">
        <f t="shared" si="34"/>
        <v>0</v>
      </c>
      <c r="Y135" s="30"/>
      <c r="Z135" s="40">
        <f t="shared" si="35"/>
        <v>0</v>
      </c>
      <c r="AA135" s="30"/>
      <c r="AB135" s="40">
        <f t="shared" si="36"/>
        <v>0</v>
      </c>
      <c r="AC135" s="21"/>
      <c r="AD135" s="40">
        <f t="shared" si="37"/>
        <v>0</v>
      </c>
      <c r="AE135" s="30"/>
      <c r="AF135" s="40">
        <f t="shared" si="38"/>
        <v>0</v>
      </c>
      <c r="AG135" s="30"/>
      <c r="AH135" s="40">
        <f t="shared" si="39"/>
        <v>0</v>
      </c>
    </row>
    <row r="136" spans="1:34" s="15" customFormat="1" ht="25.5" x14ac:dyDescent="0.25">
      <c r="A136" s="31" t="s">
        <v>234</v>
      </c>
      <c r="B136" s="41" t="s">
        <v>235</v>
      </c>
      <c r="C136" s="33" t="s">
        <v>17</v>
      </c>
      <c r="D136" s="34">
        <v>1575</v>
      </c>
      <c r="E136" s="35">
        <f>ROUND('[1]APU''S'!G4250,0)</f>
        <v>5655</v>
      </c>
      <c r="F136" s="89">
        <f t="shared" si="54"/>
        <v>8906625</v>
      </c>
      <c r="G136" s="37">
        <f t="shared" si="52"/>
        <v>2.3576440930399602E-3</v>
      </c>
      <c r="H136" s="38">
        <f t="shared" si="53"/>
        <v>0</v>
      </c>
      <c r="I136" s="90"/>
      <c r="J136" s="40">
        <f t="shared" si="27"/>
        <v>0</v>
      </c>
      <c r="K136" s="30"/>
      <c r="L136" s="40">
        <f t="shared" si="28"/>
        <v>0</v>
      </c>
      <c r="M136" s="30"/>
      <c r="N136" s="40">
        <f t="shared" si="29"/>
        <v>0</v>
      </c>
      <c r="O136" s="30">
        <v>393</v>
      </c>
      <c r="P136" s="40">
        <f t="shared" si="30"/>
        <v>2222415</v>
      </c>
      <c r="Q136" s="21">
        <v>394</v>
      </c>
      <c r="R136" s="40">
        <f t="shared" si="31"/>
        <v>2228070</v>
      </c>
      <c r="S136" s="21">
        <v>394</v>
      </c>
      <c r="T136" s="40">
        <f t="shared" si="32"/>
        <v>2228070</v>
      </c>
      <c r="U136" s="30">
        <v>394</v>
      </c>
      <c r="V136" s="40">
        <f t="shared" si="33"/>
        <v>2228070</v>
      </c>
      <c r="W136" s="30"/>
      <c r="X136" s="40">
        <f t="shared" si="34"/>
        <v>0</v>
      </c>
      <c r="Y136" s="30"/>
      <c r="Z136" s="40">
        <f t="shared" si="35"/>
        <v>0</v>
      </c>
      <c r="AA136" s="30"/>
      <c r="AB136" s="40">
        <f t="shared" si="36"/>
        <v>0</v>
      </c>
      <c r="AC136" s="21"/>
      <c r="AD136" s="40">
        <f t="shared" si="37"/>
        <v>0</v>
      </c>
      <c r="AE136" s="30"/>
      <c r="AF136" s="40">
        <f t="shared" si="38"/>
        <v>0</v>
      </c>
      <c r="AG136" s="30"/>
      <c r="AH136" s="40">
        <f t="shared" si="39"/>
        <v>0</v>
      </c>
    </row>
    <row r="137" spans="1:34" s="15" customFormat="1" ht="25.5" x14ac:dyDescent="0.25">
      <c r="A137" s="31" t="s">
        <v>236</v>
      </c>
      <c r="B137" s="41" t="s">
        <v>237</v>
      </c>
      <c r="C137" s="33" t="s">
        <v>17</v>
      </c>
      <c r="D137" s="34">
        <v>1100</v>
      </c>
      <c r="E137" s="35">
        <f>ROUND('[1]APU''S'!G4300,0)</f>
        <v>2862</v>
      </c>
      <c r="F137" s="89">
        <f t="shared" si="54"/>
        <v>3148200</v>
      </c>
      <c r="G137" s="37">
        <f t="shared" si="52"/>
        <v>8.3334990905179038E-4</v>
      </c>
      <c r="H137" s="38">
        <f t="shared" si="53"/>
        <v>0</v>
      </c>
      <c r="I137" s="90"/>
      <c r="J137" s="40">
        <f t="shared" si="27"/>
        <v>0</v>
      </c>
      <c r="K137" s="30"/>
      <c r="L137" s="40">
        <f t="shared" si="28"/>
        <v>0</v>
      </c>
      <c r="M137" s="30"/>
      <c r="N137" s="40">
        <f t="shared" si="29"/>
        <v>0</v>
      </c>
      <c r="O137" s="30">
        <v>275</v>
      </c>
      <c r="P137" s="40">
        <f t="shared" si="30"/>
        <v>787050</v>
      </c>
      <c r="Q137" s="21">
        <v>275</v>
      </c>
      <c r="R137" s="40">
        <f t="shared" si="31"/>
        <v>787050</v>
      </c>
      <c r="S137" s="21">
        <v>275</v>
      </c>
      <c r="T137" s="40">
        <f t="shared" si="32"/>
        <v>787050</v>
      </c>
      <c r="U137" s="30">
        <v>275</v>
      </c>
      <c r="V137" s="40">
        <f t="shared" si="33"/>
        <v>787050</v>
      </c>
      <c r="W137" s="30"/>
      <c r="X137" s="40">
        <f t="shared" si="34"/>
        <v>0</v>
      </c>
      <c r="Y137" s="30"/>
      <c r="Z137" s="40">
        <f t="shared" si="35"/>
        <v>0</v>
      </c>
      <c r="AA137" s="30"/>
      <c r="AB137" s="40">
        <f t="shared" si="36"/>
        <v>0</v>
      </c>
      <c r="AC137" s="21"/>
      <c r="AD137" s="40">
        <f t="shared" si="37"/>
        <v>0</v>
      </c>
      <c r="AE137" s="30"/>
      <c r="AF137" s="40">
        <f t="shared" si="38"/>
        <v>0</v>
      </c>
      <c r="AG137" s="30"/>
      <c r="AH137" s="40">
        <f t="shared" si="39"/>
        <v>0</v>
      </c>
    </row>
    <row r="138" spans="1:34" s="15" customFormat="1" ht="25.5" x14ac:dyDescent="0.25">
      <c r="A138" s="31" t="s">
        <v>238</v>
      </c>
      <c r="B138" s="41" t="s">
        <v>239</v>
      </c>
      <c r="C138" s="33" t="s">
        <v>17</v>
      </c>
      <c r="D138" s="34">
        <v>652</v>
      </c>
      <c r="E138" s="35">
        <f>ROUND('[1]APU''S'!G4350,0)</f>
        <v>10560</v>
      </c>
      <c r="F138" s="89">
        <f t="shared" si="54"/>
        <v>6885120</v>
      </c>
      <c r="G138" s="37">
        <f t="shared" si="52"/>
        <v>1.8225379981610644E-3</v>
      </c>
      <c r="H138" s="38">
        <f t="shared" si="53"/>
        <v>0</v>
      </c>
      <c r="I138" s="90"/>
      <c r="J138" s="40">
        <f t="shared" si="27"/>
        <v>0</v>
      </c>
      <c r="K138" s="30"/>
      <c r="L138" s="40">
        <f t="shared" si="28"/>
        <v>0</v>
      </c>
      <c r="M138" s="30"/>
      <c r="N138" s="40">
        <f t="shared" si="29"/>
        <v>0</v>
      </c>
      <c r="O138" s="30">
        <v>163</v>
      </c>
      <c r="P138" s="40">
        <f t="shared" si="30"/>
        <v>1721280</v>
      </c>
      <c r="Q138" s="21">
        <v>163</v>
      </c>
      <c r="R138" s="40">
        <f t="shared" si="31"/>
        <v>1721280</v>
      </c>
      <c r="S138" s="21">
        <v>163</v>
      </c>
      <c r="T138" s="40">
        <f t="shared" si="32"/>
        <v>1721280</v>
      </c>
      <c r="U138" s="30">
        <v>163</v>
      </c>
      <c r="V138" s="40">
        <f t="shared" si="33"/>
        <v>1721280</v>
      </c>
      <c r="W138" s="30"/>
      <c r="X138" s="40">
        <f t="shared" si="34"/>
        <v>0</v>
      </c>
      <c r="Y138" s="30"/>
      <c r="Z138" s="40">
        <f t="shared" si="35"/>
        <v>0</v>
      </c>
      <c r="AA138" s="30"/>
      <c r="AB138" s="40">
        <f t="shared" si="36"/>
        <v>0</v>
      </c>
      <c r="AC138" s="21"/>
      <c r="AD138" s="40">
        <f t="shared" si="37"/>
        <v>0</v>
      </c>
      <c r="AE138" s="30"/>
      <c r="AF138" s="40">
        <f t="shared" si="38"/>
        <v>0</v>
      </c>
      <c r="AG138" s="30"/>
      <c r="AH138" s="40">
        <f t="shared" si="39"/>
        <v>0</v>
      </c>
    </row>
    <row r="139" spans="1:34" s="15" customFormat="1" ht="25.5" x14ac:dyDescent="0.25">
      <c r="A139" s="31" t="s">
        <v>240</v>
      </c>
      <c r="B139" s="41" t="s">
        <v>241</v>
      </c>
      <c r="C139" s="33" t="s">
        <v>17</v>
      </c>
      <c r="D139" s="34">
        <v>856</v>
      </c>
      <c r="E139" s="35">
        <f>ROUND('[1]APU''S'!G4400,0)</f>
        <v>8714</v>
      </c>
      <c r="F139" s="89">
        <f t="shared" si="54"/>
        <v>7459184</v>
      </c>
      <c r="G139" s="37">
        <f t="shared" si="52"/>
        <v>1.9744966355379487E-3</v>
      </c>
      <c r="H139" s="38">
        <f t="shared" si="53"/>
        <v>0</v>
      </c>
      <c r="I139" s="90"/>
      <c r="J139" s="40">
        <f t="shared" ref="J139:J194" si="55">I139*$E139</f>
        <v>0</v>
      </c>
      <c r="K139" s="30"/>
      <c r="L139" s="40">
        <f t="shared" ref="L139:L194" si="56">K139*$E139</f>
        <v>0</v>
      </c>
      <c r="M139" s="30"/>
      <c r="N139" s="40">
        <f t="shared" ref="N139:N194" si="57">M139*$E139</f>
        <v>0</v>
      </c>
      <c r="O139" s="30">
        <v>214</v>
      </c>
      <c r="P139" s="40">
        <f t="shared" ref="P139:P194" si="58">O139*$E139</f>
        <v>1864796</v>
      </c>
      <c r="Q139" s="21">
        <v>214</v>
      </c>
      <c r="R139" s="40">
        <f t="shared" ref="R139:R194" si="59">Q139*$E139</f>
        <v>1864796</v>
      </c>
      <c r="S139" s="21">
        <v>214</v>
      </c>
      <c r="T139" s="40">
        <f t="shared" ref="T139:T194" si="60">S139*$E139</f>
        <v>1864796</v>
      </c>
      <c r="U139" s="30">
        <v>214</v>
      </c>
      <c r="V139" s="40">
        <f t="shared" ref="V139:V194" si="61">U139*$E139</f>
        <v>1864796</v>
      </c>
      <c r="W139" s="30"/>
      <c r="X139" s="40">
        <f t="shared" ref="X139:X194" si="62">W139*$E139</f>
        <v>0</v>
      </c>
      <c r="Y139" s="30"/>
      <c r="Z139" s="40">
        <f t="shared" ref="Z139:Z194" si="63">Y139*$E139</f>
        <v>0</v>
      </c>
      <c r="AA139" s="30"/>
      <c r="AB139" s="40">
        <f t="shared" ref="AB139:AB194" si="64">AA139*$E139</f>
        <v>0</v>
      </c>
      <c r="AC139" s="21"/>
      <c r="AD139" s="40">
        <f t="shared" ref="AD139:AD194" si="65">AC139*$E139</f>
        <v>0</v>
      </c>
      <c r="AE139" s="30"/>
      <c r="AF139" s="40">
        <f t="shared" ref="AF139:AF194" si="66">AE139*$E139</f>
        <v>0</v>
      </c>
      <c r="AG139" s="30"/>
      <c r="AH139" s="40">
        <f t="shared" ref="AH139:AH194" si="67">AG139*$E139</f>
        <v>0</v>
      </c>
    </row>
    <row r="140" spans="1:34" s="15" customFormat="1" x14ac:dyDescent="0.25">
      <c r="A140" s="31" t="s">
        <v>242</v>
      </c>
      <c r="B140" s="41" t="s">
        <v>243</v>
      </c>
      <c r="C140" s="33" t="s">
        <v>17</v>
      </c>
      <c r="D140" s="34">
        <v>1388</v>
      </c>
      <c r="E140" s="35">
        <f>ROUND('[1]APU''S'!G4450,0)</f>
        <v>3750</v>
      </c>
      <c r="F140" s="58">
        <f t="shared" si="54"/>
        <v>5205000</v>
      </c>
      <c r="G140" s="37">
        <f t="shared" si="52"/>
        <v>1.3777988300027219E-3</v>
      </c>
      <c r="H140" s="38">
        <f t="shared" si="53"/>
        <v>0</v>
      </c>
      <c r="I140" s="39"/>
      <c r="J140" s="40">
        <f t="shared" si="55"/>
        <v>0</v>
      </c>
      <c r="K140" s="30"/>
      <c r="L140" s="40">
        <f t="shared" si="56"/>
        <v>0</v>
      </c>
      <c r="M140" s="30">
        <v>278</v>
      </c>
      <c r="N140" s="40">
        <f t="shared" si="57"/>
        <v>1042500</v>
      </c>
      <c r="O140" s="30">
        <v>278</v>
      </c>
      <c r="P140" s="40">
        <f t="shared" si="58"/>
        <v>1042500</v>
      </c>
      <c r="Q140" s="21">
        <v>278</v>
      </c>
      <c r="R140" s="40">
        <f t="shared" si="59"/>
        <v>1042500</v>
      </c>
      <c r="S140" s="21">
        <v>277</v>
      </c>
      <c r="T140" s="40">
        <f t="shared" si="60"/>
        <v>1038750</v>
      </c>
      <c r="U140" s="30">
        <v>277</v>
      </c>
      <c r="V140" s="40">
        <f t="shared" si="61"/>
        <v>1038750</v>
      </c>
      <c r="W140" s="30"/>
      <c r="X140" s="40">
        <f t="shared" si="62"/>
        <v>0</v>
      </c>
      <c r="Y140" s="30"/>
      <c r="Z140" s="40">
        <f t="shared" si="63"/>
        <v>0</v>
      </c>
      <c r="AA140" s="30"/>
      <c r="AB140" s="40">
        <f t="shared" si="64"/>
        <v>0</v>
      </c>
      <c r="AC140" s="21"/>
      <c r="AD140" s="40">
        <f t="shared" si="65"/>
        <v>0</v>
      </c>
      <c r="AE140" s="30"/>
      <c r="AF140" s="40">
        <f t="shared" si="66"/>
        <v>0</v>
      </c>
      <c r="AG140" s="30"/>
      <c r="AH140" s="40">
        <f t="shared" si="67"/>
        <v>0</v>
      </c>
    </row>
    <row r="141" spans="1:34" s="15" customFormat="1" x14ac:dyDescent="0.25">
      <c r="A141" s="31" t="s">
        <v>244</v>
      </c>
      <c r="B141" s="41" t="s">
        <v>243</v>
      </c>
      <c r="C141" s="33" t="s">
        <v>17</v>
      </c>
      <c r="D141" s="34">
        <v>500</v>
      </c>
      <c r="E141" s="35">
        <f>ROUND('[1]APU''S'!G4450,0)</f>
        <v>3750</v>
      </c>
      <c r="F141" s="58">
        <f t="shared" si="54"/>
        <v>1875000</v>
      </c>
      <c r="G141" s="37">
        <f t="shared" si="52"/>
        <v>4.9632522694622542E-4</v>
      </c>
      <c r="H141" s="38">
        <f t="shared" si="53"/>
        <v>0</v>
      </c>
      <c r="I141" s="39"/>
      <c r="J141" s="40">
        <f t="shared" si="55"/>
        <v>0</v>
      </c>
      <c r="K141" s="30"/>
      <c r="L141" s="40">
        <f t="shared" si="56"/>
        <v>0</v>
      </c>
      <c r="M141" s="30">
        <v>100</v>
      </c>
      <c r="N141" s="40">
        <f t="shared" si="57"/>
        <v>375000</v>
      </c>
      <c r="O141" s="30">
        <v>100</v>
      </c>
      <c r="P141" s="40">
        <f t="shared" si="58"/>
        <v>375000</v>
      </c>
      <c r="Q141" s="21">
        <v>100</v>
      </c>
      <c r="R141" s="40">
        <f t="shared" si="59"/>
        <v>375000</v>
      </c>
      <c r="S141" s="21">
        <v>100</v>
      </c>
      <c r="T141" s="40">
        <f t="shared" si="60"/>
        <v>375000</v>
      </c>
      <c r="U141" s="30">
        <v>100</v>
      </c>
      <c r="V141" s="40">
        <f t="shared" si="61"/>
        <v>375000</v>
      </c>
      <c r="W141" s="30"/>
      <c r="X141" s="40">
        <f t="shared" si="62"/>
        <v>0</v>
      </c>
      <c r="Y141" s="30"/>
      <c r="Z141" s="40">
        <f t="shared" si="63"/>
        <v>0</v>
      </c>
      <c r="AA141" s="30"/>
      <c r="AB141" s="40">
        <f t="shared" si="64"/>
        <v>0</v>
      </c>
      <c r="AC141" s="21"/>
      <c r="AD141" s="40">
        <f t="shared" si="65"/>
        <v>0</v>
      </c>
      <c r="AE141" s="30"/>
      <c r="AF141" s="40">
        <f t="shared" si="66"/>
        <v>0</v>
      </c>
      <c r="AG141" s="30"/>
      <c r="AH141" s="40">
        <f t="shared" si="67"/>
        <v>0</v>
      </c>
    </row>
    <row r="142" spans="1:34" s="15" customFormat="1" ht="38.25" x14ac:dyDescent="0.25">
      <c r="A142" s="31" t="s">
        <v>245</v>
      </c>
      <c r="B142" s="41" t="s">
        <v>246</v>
      </c>
      <c r="C142" s="33" t="s">
        <v>2</v>
      </c>
      <c r="D142" s="34">
        <v>1102</v>
      </c>
      <c r="E142" s="35">
        <f>ROUND('[1]APU''S'!G4501,0)</f>
        <v>65576</v>
      </c>
      <c r="F142" s="89">
        <f t="shared" si="54"/>
        <v>72264752</v>
      </c>
      <c r="G142" s="37">
        <f t="shared" si="52"/>
        <v>1.9128970366193439E-2</v>
      </c>
      <c r="H142" s="38">
        <f t="shared" si="53"/>
        <v>0</v>
      </c>
      <c r="I142" s="90"/>
      <c r="J142" s="40">
        <f t="shared" si="55"/>
        <v>0</v>
      </c>
      <c r="K142" s="30"/>
      <c r="L142" s="40">
        <f t="shared" si="56"/>
        <v>0</v>
      </c>
      <c r="M142" s="30"/>
      <c r="N142" s="40">
        <f t="shared" si="57"/>
        <v>0</v>
      </c>
      <c r="O142" s="30"/>
      <c r="P142" s="40">
        <f t="shared" si="58"/>
        <v>0</v>
      </c>
      <c r="Q142" s="21"/>
      <c r="R142" s="40">
        <f t="shared" si="59"/>
        <v>0</v>
      </c>
      <c r="S142" s="21"/>
      <c r="T142" s="40">
        <f t="shared" si="60"/>
        <v>0</v>
      </c>
      <c r="U142" s="30"/>
      <c r="V142" s="40">
        <f t="shared" si="61"/>
        <v>0</v>
      </c>
      <c r="W142" s="30">
        <v>200</v>
      </c>
      <c r="X142" s="40">
        <f t="shared" si="62"/>
        <v>13115200</v>
      </c>
      <c r="Y142" s="30">
        <v>200</v>
      </c>
      <c r="Z142" s="40">
        <f t="shared" si="63"/>
        <v>13115200</v>
      </c>
      <c r="AA142" s="30">
        <v>200</v>
      </c>
      <c r="AB142" s="40">
        <f t="shared" si="64"/>
        <v>13115200</v>
      </c>
      <c r="AC142" s="21">
        <v>200</v>
      </c>
      <c r="AD142" s="40">
        <f t="shared" si="65"/>
        <v>13115200</v>
      </c>
      <c r="AE142" s="30">
        <v>200</v>
      </c>
      <c r="AF142" s="40">
        <f t="shared" si="66"/>
        <v>13115200</v>
      </c>
      <c r="AG142" s="30">
        <v>102</v>
      </c>
      <c r="AH142" s="40">
        <f t="shared" si="67"/>
        <v>6688752</v>
      </c>
    </row>
    <row r="143" spans="1:34" s="15" customFormat="1" ht="38.25" x14ac:dyDescent="0.25">
      <c r="A143" s="31" t="s">
        <v>247</v>
      </c>
      <c r="B143" s="41" t="s">
        <v>248</v>
      </c>
      <c r="C143" s="33" t="s">
        <v>2</v>
      </c>
      <c r="D143" s="34">
        <v>79</v>
      </c>
      <c r="E143" s="35">
        <f>ROUND('[1]APU''S'!G4551,0)</f>
        <v>64425</v>
      </c>
      <c r="F143" s="89">
        <f t="shared" si="54"/>
        <v>5089575</v>
      </c>
      <c r="G143" s="37">
        <f t="shared" si="52"/>
        <v>1.3472450490319122E-3</v>
      </c>
      <c r="H143" s="38">
        <f t="shared" si="53"/>
        <v>0</v>
      </c>
      <c r="I143" s="90"/>
      <c r="J143" s="40">
        <f t="shared" si="55"/>
        <v>0</v>
      </c>
      <c r="K143" s="30"/>
      <c r="L143" s="40">
        <f t="shared" si="56"/>
        <v>0</v>
      </c>
      <c r="M143" s="30"/>
      <c r="N143" s="40">
        <f t="shared" si="57"/>
        <v>0</v>
      </c>
      <c r="O143" s="30"/>
      <c r="P143" s="40">
        <f t="shared" si="58"/>
        <v>0</v>
      </c>
      <c r="Q143" s="21"/>
      <c r="R143" s="40">
        <f t="shared" si="59"/>
        <v>0</v>
      </c>
      <c r="S143" s="21"/>
      <c r="T143" s="40">
        <f t="shared" si="60"/>
        <v>0</v>
      </c>
      <c r="U143" s="30"/>
      <c r="V143" s="40">
        <f t="shared" si="61"/>
        <v>0</v>
      </c>
      <c r="W143" s="30">
        <v>20</v>
      </c>
      <c r="X143" s="40">
        <f t="shared" si="62"/>
        <v>1288500</v>
      </c>
      <c r="Y143" s="30">
        <v>20</v>
      </c>
      <c r="Z143" s="40">
        <f t="shared" si="63"/>
        <v>1288500</v>
      </c>
      <c r="AA143" s="30">
        <v>20</v>
      </c>
      <c r="AB143" s="40">
        <f t="shared" si="64"/>
        <v>1288500</v>
      </c>
      <c r="AC143" s="21">
        <v>19</v>
      </c>
      <c r="AD143" s="40">
        <f t="shared" si="65"/>
        <v>1224075</v>
      </c>
      <c r="AE143" s="30"/>
      <c r="AF143" s="40">
        <f t="shared" si="66"/>
        <v>0</v>
      </c>
      <c r="AG143" s="30"/>
      <c r="AH143" s="40">
        <f t="shared" si="67"/>
        <v>0</v>
      </c>
    </row>
    <row r="144" spans="1:34" s="15" customFormat="1" ht="38.25" x14ac:dyDescent="0.25">
      <c r="A144" s="31" t="s">
        <v>249</v>
      </c>
      <c r="B144" s="41" t="s">
        <v>250</v>
      </c>
      <c r="C144" s="33" t="s">
        <v>2</v>
      </c>
      <c r="D144" s="34">
        <v>94</v>
      </c>
      <c r="E144" s="35">
        <f>ROUND('[1]APU''S'!G4602,0)</f>
        <v>64405</v>
      </c>
      <c r="F144" s="89">
        <f>+D144*E144</f>
        <v>6054070</v>
      </c>
      <c r="G144" s="37">
        <f t="shared" si="52"/>
        <v>1.6025534222391122E-3</v>
      </c>
      <c r="H144" s="38">
        <f t="shared" si="53"/>
        <v>0</v>
      </c>
      <c r="I144" s="90"/>
      <c r="J144" s="40">
        <f t="shared" si="55"/>
        <v>0</v>
      </c>
      <c r="K144" s="30"/>
      <c r="L144" s="40">
        <f t="shared" si="56"/>
        <v>0</v>
      </c>
      <c r="M144" s="30"/>
      <c r="N144" s="40">
        <f t="shared" si="57"/>
        <v>0</v>
      </c>
      <c r="O144" s="30"/>
      <c r="P144" s="40">
        <f t="shared" si="58"/>
        <v>0</v>
      </c>
      <c r="Q144" s="21"/>
      <c r="R144" s="40">
        <f t="shared" si="59"/>
        <v>0</v>
      </c>
      <c r="S144" s="21"/>
      <c r="T144" s="40">
        <f t="shared" si="60"/>
        <v>0</v>
      </c>
      <c r="U144" s="30"/>
      <c r="V144" s="40">
        <f t="shared" si="61"/>
        <v>0</v>
      </c>
      <c r="W144" s="30">
        <v>20</v>
      </c>
      <c r="X144" s="40">
        <f t="shared" si="62"/>
        <v>1288100</v>
      </c>
      <c r="Y144" s="30">
        <v>20</v>
      </c>
      <c r="Z144" s="40">
        <f t="shared" si="63"/>
        <v>1288100</v>
      </c>
      <c r="AA144" s="30">
        <v>20</v>
      </c>
      <c r="AB144" s="40">
        <f t="shared" si="64"/>
        <v>1288100</v>
      </c>
      <c r="AC144" s="21">
        <v>20</v>
      </c>
      <c r="AD144" s="40">
        <f t="shared" si="65"/>
        <v>1288100</v>
      </c>
      <c r="AE144" s="30">
        <v>14</v>
      </c>
      <c r="AF144" s="40">
        <f t="shared" si="66"/>
        <v>901670</v>
      </c>
      <c r="AG144" s="30"/>
      <c r="AH144" s="40">
        <f t="shared" si="67"/>
        <v>0</v>
      </c>
    </row>
    <row r="145" spans="1:34" s="15" customFormat="1" ht="25.5" x14ac:dyDescent="0.25">
      <c r="A145" s="31" t="s">
        <v>251</v>
      </c>
      <c r="B145" s="41" t="s">
        <v>252</v>
      </c>
      <c r="C145" s="33" t="s">
        <v>2</v>
      </c>
      <c r="D145" s="34">
        <v>12</v>
      </c>
      <c r="E145" s="35">
        <f>ROUND('[1]APU''S'!G4652,0)</f>
        <v>57503</v>
      </c>
      <c r="F145" s="89">
        <f>+D145*E145</f>
        <v>690036</v>
      </c>
      <c r="G145" s="37">
        <f t="shared" si="52"/>
        <v>1.8265721296056834E-4</v>
      </c>
      <c r="H145" s="38">
        <f t="shared" si="53"/>
        <v>0</v>
      </c>
      <c r="I145" s="90"/>
      <c r="J145" s="40">
        <f t="shared" si="55"/>
        <v>0</v>
      </c>
      <c r="K145" s="30"/>
      <c r="L145" s="40">
        <f t="shared" si="56"/>
        <v>0</v>
      </c>
      <c r="M145" s="30">
        <v>12</v>
      </c>
      <c r="N145" s="40">
        <f t="shared" si="57"/>
        <v>690036</v>
      </c>
      <c r="O145" s="30"/>
      <c r="P145" s="40">
        <f t="shared" si="58"/>
        <v>0</v>
      </c>
      <c r="Q145" s="21"/>
      <c r="R145" s="40">
        <f t="shared" si="59"/>
        <v>0</v>
      </c>
      <c r="S145" s="21"/>
      <c r="T145" s="40">
        <f t="shared" si="60"/>
        <v>0</v>
      </c>
      <c r="U145" s="30"/>
      <c r="V145" s="40">
        <f t="shared" si="61"/>
        <v>0</v>
      </c>
      <c r="W145" s="30"/>
      <c r="X145" s="40">
        <f t="shared" si="62"/>
        <v>0</v>
      </c>
      <c r="Y145" s="30"/>
      <c r="Z145" s="40">
        <f t="shared" si="63"/>
        <v>0</v>
      </c>
      <c r="AA145" s="30"/>
      <c r="AB145" s="40">
        <f t="shared" si="64"/>
        <v>0</v>
      </c>
      <c r="AC145" s="21"/>
      <c r="AD145" s="40">
        <f t="shared" si="65"/>
        <v>0</v>
      </c>
      <c r="AE145" s="30"/>
      <c r="AF145" s="40">
        <f t="shared" si="66"/>
        <v>0</v>
      </c>
      <c r="AG145" s="30"/>
      <c r="AH145" s="40">
        <f t="shared" si="67"/>
        <v>0</v>
      </c>
    </row>
    <row r="146" spans="1:34" s="15" customFormat="1" ht="25.5" x14ac:dyDescent="0.25">
      <c r="A146" s="87" t="s">
        <v>253</v>
      </c>
      <c r="B146" s="41" t="s">
        <v>254</v>
      </c>
      <c r="C146" s="33" t="s">
        <v>2</v>
      </c>
      <c r="D146" s="34">
        <v>2</v>
      </c>
      <c r="E146" s="35">
        <f>ROUND('[1]APU''S'!G4702,0)</f>
        <v>90547</v>
      </c>
      <c r="F146" s="89">
        <f>+D146*E146</f>
        <v>181094</v>
      </c>
      <c r="G146" s="37">
        <f t="shared" si="52"/>
        <v>4.7936811012586539E-5</v>
      </c>
      <c r="H146" s="38">
        <f t="shared" si="53"/>
        <v>0</v>
      </c>
      <c r="I146" s="90"/>
      <c r="J146" s="40">
        <f t="shared" si="55"/>
        <v>0</v>
      </c>
      <c r="K146" s="30"/>
      <c r="L146" s="40">
        <f t="shared" si="56"/>
        <v>0</v>
      </c>
      <c r="M146" s="30">
        <v>2</v>
      </c>
      <c r="N146" s="40">
        <f t="shared" si="57"/>
        <v>181094</v>
      </c>
      <c r="O146" s="30"/>
      <c r="P146" s="40">
        <f t="shared" si="58"/>
        <v>0</v>
      </c>
      <c r="Q146" s="21"/>
      <c r="R146" s="40">
        <f t="shared" si="59"/>
        <v>0</v>
      </c>
      <c r="S146" s="21"/>
      <c r="T146" s="40">
        <f t="shared" si="60"/>
        <v>0</v>
      </c>
      <c r="U146" s="30"/>
      <c r="V146" s="40">
        <f t="shared" si="61"/>
        <v>0</v>
      </c>
      <c r="W146" s="30"/>
      <c r="X146" s="40">
        <f t="shared" si="62"/>
        <v>0</v>
      </c>
      <c r="Y146" s="30"/>
      <c r="Z146" s="40">
        <f t="shared" si="63"/>
        <v>0</v>
      </c>
      <c r="AA146" s="30"/>
      <c r="AB146" s="40">
        <f t="shared" si="64"/>
        <v>0</v>
      </c>
      <c r="AC146" s="21"/>
      <c r="AD146" s="40">
        <f t="shared" si="65"/>
        <v>0</v>
      </c>
      <c r="AE146" s="30"/>
      <c r="AF146" s="40">
        <f t="shared" si="66"/>
        <v>0</v>
      </c>
      <c r="AG146" s="30"/>
      <c r="AH146" s="40">
        <f t="shared" si="67"/>
        <v>0</v>
      </c>
    </row>
    <row r="147" spans="1:34" s="15" customFormat="1" ht="15.75" thickBot="1" x14ac:dyDescent="0.3">
      <c r="A147" s="43"/>
      <c r="B147" s="44" t="s">
        <v>255</v>
      </c>
      <c r="C147" s="45"/>
      <c r="D147" s="46"/>
      <c r="E147" s="59"/>
      <c r="F147" s="60">
        <f>SUM(F129:F146)</f>
        <v>287323510</v>
      </c>
      <c r="G147" s="49"/>
      <c r="H147" s="49"/>
      <c r="I147" s="50"/>
      <c r="J147" s="40">
        <f t="shared" si="55"/>
        <v>0</v>
      </c>
      <c r="K147" s="30"/>
      <c r="L147" s="40">
        <f t="shared" si="56"/>
        <v>0</v>
      </c>
      <c r="M147" s="30"/>
      <c r="N147" s="40">
        <f t="shared" si="57"/>
        <v>0</v>
      </c>
      <c r="O147" s="30"/>
      <c r="P147" s="40">
        <f t="shared" si="58"/>
        <v>0</v>
      </c>
      <c r="Q147" s="21"/>
      <c r="R147" s="40">
        <f t="shared" si="59"/>
        <v>0</v>
      </c>
      <c r="S147" s="21"/>
      <c r="T147" s="40">
        <f t="shared" si="60"/>
        <v>0</v>
      </c>
      <c r="U147" s="30"/>
      <c r="V147" s="40">
        <f t="shared" si="61"/>
        <v>0</v>
      </c>
      <c r="W147" s="30"/>
      <c r="X147" s="40">
        <f t="shared" si="62"/>
        <v>0</v>
      </c>
      <c r="Y147" s="30"/>
      <c r="Z147" s="40">
        <f t="shared" si="63"/>
        <v>0</v>
      </c>
      <c r="AA147" s="30"/>
      <c r="AB147" s="40">
        <f t="shared" si="64"/>
        <v>0</v>
      </c>
      <c r="AC147" s="21"/>
      <c r="AD147" s="40">
        <f t="shared" si="65"/>
        <v>0</v>
      </c>
      <c r="AE147" s="30"/>
      <c r="AF147" s="40">
        <f t="shared" si="66"/>
        <v>0</v>
      </c>
      <c r="AG147" s="30"/>
      <c r="AH147" s="40">
        <f t="shared" si="67"/>
        <v>0</v>
      </c>
    </row>
    <row r="148" spans="1:34" s="15" customFormat="1" ht="15.75" thickBot="1" x14ac:dyDescent="0.3">
      <c r="A148" s="51"/>
      <c r="B148" s="52"/>
      <c r="C148" s="51"/>
      <c r="D148" s="51"/>
      <c r="E148" s="53"/>
      <c r="F148" s="53"/>
      <c r="G148" s="54"/>
      <c r="H148" s="54"/>
      <c r="I148" s="55"/>
      <c r="J148" s="40">
        <f t="shared" si="55"/>
        <v>0</v>
      </c>
      <c r="K148" s="30"/>
      <c r="L148" s="40">
        <f t="shared" si="56"/>
        <v>0</v>
      </c>
      <c r="M148" s="30"/>
      <c r="N148" s="40">
        <f t="shared" si="57"/>
        <v>0</v>
      </c>
      <c r="O148" s="30"/>
      <c r="P148" s="40">
        <f t="shared" si="58"/>
        <v>0</v>
      </c>
      <c r="Q148" s="21"/>
      <c r="R148" s="40">
        <f t="shared" si="59"/>
        <v>0</v>
      </c>
      <c r="S148" s="21"/>
      <c r="T148" s="40">
        <f t="shared" si="60"/>
        <v>0</v>
      </c>
      <c r="U148" s="30"/>
      <c r="V148" s="40">
        <f t="shared" si="61"/>
        <v>0</v>
      </c>
      <c r="W148" s="30"/>
      <c r="X148" s="40">
        <f t="shared" si="62"/>
        <v>0</v>
      </c>
      <c r="Y148" s="30"/>
      <c r="Z148" s="40">
        <f t="shared" si="63"/>
        <v>0</v>
      </c>
      <c r="AA148" s="30"/>
      <c r="AB148" s="40">
        <f t="shared" si="64"/>
        <v>0</v>
      </c>
      <c r="AC148" s="21"/>
      <c r="AD148" s="40">
        <f t="shared" si="65"/>
        <v>0</v>
      </c>
      <c r="AE148" s="30"/>
      <c r="AF148" s="40">
        <f t="shared" si="66"/>
        <v>0</v>
      </c>
      <c r="AG148" s="30"/>
      <c r="AH148" s="40">
        <f t="shared" si="67"/>
        <v>0</v>
      </c>
    </row>
    <row r="149" spans="1:34" s="15" customFormat="1" x14ac:dyDescent="0.25">
      <c r="A149" s="23">
        <v>12</v>
      </c>
      <c r="B149" s="57" t="s">
        <v>256</v>
      </c>
      <c r="C149" s="25"/>
      <c r="D149" s="25"/>
      <c r="E149" s="26"/>
      <c r="F149" s="56"/>
      <c r="G149" s="28"/>
      <c r="H149" s="28"/>
      <c r="I149" s="29"/>
      <c r="J149" s="40">
        <f t="shared" si="55"/>
        <v>0</v>
      </c>
      <c r="K149" s="30"/>
      <c r="L149" s="40">
        <f t="shared" si="56"/>
        <v>0</v>
      </c>
      <c r="M149" s="30"/>
      <c r="N149" s="40">
        <f t="shared" si="57"/>
        <v>0</v>
      </c>
      <c r="O149" s="30"/>
      <c r="P149" s="40">
        <f t="shared" si="58"/>
        <v>0</v>
      </c>
      <c r="Q149" s="21"/>
      <c r="R149" s="40">
        <f t="shared" si="59"/>
        <v>0</v>
      </c>
      <c r="S149" s="21"/>
      <c r="T149" s="40">
        <f t="shared" si="60"/>
        <v>0</v>
      </c>
      <c r="U149" s="30"/>
      <c r="V149" s="40">
        <f t="shared" si="61"/>
        <v>0</v>
      </c>
      <c r="W149" s="30"/>
      <c r="X149" s="40">
        <f t="shared" si="62"/>
        <v>0</v>
      </c>
      <c r="Y149" s="30"/>
      <c r="Z149" s="40">
        <f t="shared" si="63"/>
        <v>0</v>
      </c>
      <c r="AA149" s="30"/>
      <c r="AB149" s="40">
        <f t="shared" si="64"/>
        <v>0</v>
      </c>
      <c r="AC149" s="21"/>
      <c r="AD149" s="40">
        <f t="shared" si="65"/>
        <v>0</v>
      </c>
      <c r="AE149" s="30"/>
      <c r="AF149" s="40">
        <f t="shared" si="66"/>
        <v>0</v>
      </c>
      <c r="AG149" s="30"/>
      <c r="AH149" s="40">
        <f t="shared" si="67"/>
        <v>0</v>
      </c>
    </row>
    <row r="150" spans="1:34" s="15" customFormat="1" x14ac:dyDescent="0.25">
      <c r="A150" s="87" t="s">
        <v>257</v>
      </c>
      <c r="B150" s="61" t="s">
        <v>258</v>
      </c>
      <c r="C150" s="64" t="s">
        <v>2</v>
      </c>
      <c r="D150" s="34">
        <v>1</v>
      </c>
      <c r="E150" s="35">
        <f>ROUND('[1]APU''S'!G4753,0)</f>
        <v>33525198</v>
      </c>
      <c r="F150" s="89">
        <f>+D150*E150</f>
        <v>33525198</v>
      </c>
      <c r="G150" s="37">
        <f t="shared" ref="G150:G151" si="68">F150/$F$197</f>
        <v>8.874347469742477E-3</v>
      </c>
      <c r="H150" s="38">
        <f t="shared" ref="H150:H151" si="69">F150-(J150+L150+N150+P150+R150+T150+V150+X150+Z150+AB150+AD150+AF150+AH150)</f>
        <v>0</v>
      </c>
      <c r="I150" s="90"/>
      <c r="J150" s="40">
        <f t="shared" si="55"/>
        <v>0</v>
      </c>
      <c r="K150" s="30"/>
      <c r="L150" s="40">
        <f t="shared" si="56"/>
        <v>0</v>
      </c>
      <c r="M150" s="30"/>
      <c r="N150" s="40">
        <f t="shared" si="57"/>
        <v>0</v>
      </c>
      <c r="O150" s="30"/>
      <c r="P150" s="40">
        <f t="shared" si="58"/>
        <v>0</v>
      </c>
      <c r="Q150" s="21"/>
      <c r="R150" s="40">
        <f t="shared" si="59"/>
        <v>0</v>
      </c>
      <c r="S150" s="21">
        <v>1</v>
      </c>
      <c r="T150" s="40">
        <f t="shared" si="60"/>
        <v>33525198</v>
      </c>
      <c r="U150" s="30"/>
      <c r="V150" s="40">
        <f t="shared" si="61"/>
        <v>0</v>
      </c>
      <c r="W150" s="30"/>
      <c r="X150" s="40">
        <f t="shared" si="62"/>
        <v>0</v>
      </c>
      <c r="Y150" s="30"/>
      <c r="Z150" s="40">
        <f t="shared" si="63"/>
        <v>0</v>
      </c>
      <c r="AA150" s="30"/>
      <c r="AB150" s="40">
        <f t="shared" si="64"/>
        <v>0</v>
      </c>
      <c r="AC150" s="21"/>
      <c r="AD150" s="40">
        <f t="shared" si="65"/>
        <v>0</v>
      </c>
      <c r="AE150" s="30"/>
      <c r="AF150" s="40">
        <f t="shared" si="66"/>
        <v>0</v>
      </c>
      <c r="AG150" s="30"/>
      <c r="AH150" s="40">
        <f t="shared" si="67"/>
        <v>0</v>
      </c>
    </row>
    <row r="151" spans="1:34" s="15" customFormat="1" x14ac:dyDescent="0.25">
      <c r="A151" s="87" t="s">
        <v>259</v>
      </c>
      <c r="B151" s="96" t="s">
        <v>260</v>
      </c>
      <c r="C151" s="97" t="s">
        <v>2</v>
      </c>
      <c r="D151" s="42">
        <v>1</v>
      </c>
      <c r="E151" s="69">
        <f>ROUND('[1]APU''S'!G4803,0)</f>
        <v>51525354</v>
      </c>
      <c r="F151" s="98">
        <f>+D151*E151</f>
        <v>51525354</v>
      </c>
      <c r="G151" s="37">
        <f t="shared" si="68"/>
        <v>1.3639110942685124E-2</v>
      </c>
      <c r="H151" s="38">
        <f t="shared" si="69"/>
        <v>0</v>
      </c>
      <c r="I151" s="99"/>
      <c r="J151" s="40">
        <f t="shared" si="55"/>
        <v>0</v>
      </c>
      <c r="K151" s="30"/>
      <c r="L151" s="40">
        <f t="shared" si="56"/>
        <v>0</v>
      </c>
      <c r="M151" s="30"/>
      <c r="N151" s="40">
        <f t="shared" si="57"/>
        <v>0</v>
      </c>
      <c r="O151" s="30"/>
      <c r="P151" s="40">
        <f t="shared" si="58"/>
        <v>0</v>
      </c>
      <c r="Q151" s="21"/>
      <c r="R151" s="40">
        <f t="shared" si="59"/>
        <v>0</v>
      </c>
      <c r="S151" s="21">
        <v>1</v>
      </c>
      <c r="T151" s="40">
        <f t="shared" si="60"/>
        <v>51525354</v>
      </c>
      <c r="U151" s="30"/>
      <c r="V151" s="40">
        <f t="shared" si="61"/>
        <v>0</v>
      </c>
      <c r="W151" s="30"/>
      <c r="X151" s="40">
        <f t="shared" si="62"/>
        <v>0</v>
      </c>
      <c r="Y151" s="30"/>
      <c r="Z151" s="40">
        <f t="shared" si="63"/>
        <v>0</v>
      </c>
      <c r="AA151" s="30"/>
      <c r="AB151" s="40">
        <f t="shared" si="64"/>
        <v>0</v>
      </c>
      <c r="AC151" s="21"/>
      <c r="AD151" s="40">
        <f t="shared" si="65"/>
        <v>0</v>
      </c>
      <c r="AE151" s="30"/>
      <c r="AF151" s="40">
        <f t="shared" si="66"/>
        <v>0</v>
      </c>
      <c r="AG151" s="30"/>
      <c r="AH151" s="40">
        <f t="shared" si="67"/>
        <v>0</v>
      </c>
    </row>
    <row r="152" spans="1:34" s="15" customFormat="1" ht="15.75" thickBot="1" x14ac:dyDescent="0.3">
      <c r="A152" s="43"/>
      <c r="B152" s="44" t="s">
        <v>256</v>
      </c>
      <c r="C152" s="45"/>
      <c r="D152" s="46"/>
      <c r="E152" s="59"/>
      <c r="F152" s="60">
        <f>SUM(F150:F151)</f>
        <v>85050552</v>
      </c>
      <c r="G152" s="49"/>
      <c r="H152" s="49"/>
      <c r="I152" s="50"/>
      <c r="J152" s="40">
        <f t="shared" si="55"/>
        <v>0</v>
      </c>
      <c r="K152" s="30"/>
      <c r="L152" s="40">
        <f t="shared" si="56"/>
        <v>0</v>
      </c>
      <c r="M152" s="30"/>
      <c r="N152" s="40">
        <f t="shared" si="57"/>
        <v>0</v>
      </c>
      <c r="O152" s="30"/>
      <c r="P152" s="40">
        <f t="shared" si="58"/>
        <v>0</v>
      </c>
      <c r="Q152" s="21"/>
      <c r="R152" s="40">
        <f t="shared" si="59"/>
        <v>0</v>
      </c>
      <c r="S152" s="21"/>
      <c r="T152" s="40">
        <f t="shared" si="60"/>
        <v>0</v>
      </c>
      <c r="U152" s="30"/>
      <c r="V152" s="40">
        <f t="shared" si="61"/>
        <v>0</v>
      </c>
      <c r="W152" s="30"/>
      <c r="X152" s="40">
        <f t="shared" si="62"/>
        <v>0</v>
      </c>
      <c r="Y152" s="30"/>
      <c r="Z152" s="40">
        <f t="shared" si="63"/>
        <v>0</v>
      </c>
      <c r="AA152" s="30"/>
      <c r="AB152" s="40">
        <f t="shared" si="64"/>
        <v>0</v>
      </c>
      <c r="AC152" s="21"/>
      <c r="AD152" s="40">
        <f t="shared" si="65"/>
        <v>0</v>
      </c>
      <c r="AE152" s="30"/>
      <c r="AF152" s="40">
        <f t="shared" si="66"/>
        <v>0</v>
      </c>
      <c r="AG152" s="30"/>
      <c r="AH152" s="40">
        <f t="shared" si="67"/>
        <v>0</v>
      </c>
    </row>
    <row r="153" spans="1:34" s="15" customFormat="1" ht="15.75" thickBot="1" x14ac:dyDescent="0.3">
      <c r="A153" s="51"/>
      <c r="B153" s="52"/>
      <c r="C153" s="51"/>
      <c r="D153" s="51"/>
      <c r="E153" s="53"/>
      <c r="F153" s="53"/>
      <c r="G153" s="54"/>
      <c r="H153" s="54"/>
      <c r="I153" s="55"/>
      <c r="J153" s="40">
        <f t="shared" si="55"/>
        <v>0</v>
      </c>
      <c r="K153" s="30"/>
      <c r="L153" s="40">
        <f t="shared" si="56"/>
        <v>0</v>
      </c>
      <c r="M153" s="30"/>
      <c r="N153" s="40">
        <f t="shared" si="57"/>
        <v>0</v>
      </c>
      <c r="O153" s="30"/>
      <c r="P153" s="40">
        <f t="shared" si="58"/>
        <v>0</v>
      </c>
      <c r="Q153" s="21"/>
      <c r="R153" s="40">
        <f t="shared" si="59"/>
        <v>0</v>
      </c>
      <c r="S153" s="21"/>
      <c r="T153" s="40">
        <f t="shared" si="60"/>
        <v>0</v>
      </c>
      <c r="U153" s="30"/>
      <c r="V153" s="40">
        <f t="shared" si="61"/>
        <v>0</v>
      </c>
      <c r="W153" s="30"/>
      <c r="X153" s="40">
        <f t="shared" si="62"/>
        <v>0</v>
      </c>
      <c r="Y153" s="30"/>
      <c r="Z153" s="40">
        <f t="shared" si="63"/>
        <v>0</v>
      </c>
      <c r="AA153" s="30"/>
      <c r="AB153" s="40">
        <f t="shared" si="64"/>
        <v>0</v>
      </c>
      <c r="AC153" s="21"/>
      <c r="AD153" s="40">
        <f t="shared" si="65"/>
        <v>0</v>
      </c>
      <c r="AE153" s="30"/>
      <c r="AF153" s="40">
        <f t="shared" si="66"/>
        <v>0</v>
      </c>
      <c r="AG153" s="30"/>
      <c r="AH153" s="40">
        <f t="shared" si="67"/>
        <v>0</v>
      </c>
    </row>
    <row r="154" spans="1:34" s="15" customFormat="1" x14ac:dyDescent="0.25">
      <c r="A154" s="23">
        <v>13</v>
      </c>
      <c r="B154" s="57" t="s">
        <v>261</v>
      </c>
      <c r="C154" s="25"/>
      <c r="D154" s="25"/>
      <c r="E154" s="26"/>
      <c r="F154" s="56"/>
      <c r="G154" s="28"/>
      <c r="H154" s="28"/>
      <c r="I154" s="29"/>
      <c r="J154" s="40">
        <f t="shared" si="55"/>
        <v>0</v>
      </c>
      <c r="K154" s="30"/>
      <c r="L154" s="40">
        <f t="shared" si="56"/>
        <v>0</v>
      </c>
      <c r="M154" s="30"/>
      <c r="N154" s="40">
        <f t="shared" si="57"/>
        <v>0</v>
      </c>
      <c r="O154" s="30"/>
      <c r="P154" s="40">
        <f t="shared" si="58"/>
        <v>0</v>
      </c>
      <c r="Q154" s="21"/>
      <c r="R154" s="40">
        <f t="shared" si="59"/>
        <v>0</v>
      </c>
      <c r="S154" s="21"/>
      <c r="T154" s="40">
        <f t="shared" si="60"/>
        <v>0</v>
      </c>
      <c r="U154" s="30"/>
      <c r="V154" s="40">
        <f t="shared" si="61"/>
        <v>0</v>
      </c>
      <c r="W154" s="30"/>
      <c r="X154" s="40">
        <f t="shared" si="62"/>
        <v>0</v>
      </c>
      <c r="Y154" s="30"/>
      <c r="Z154" s="40">
        <f t="shared" si="63"/>
        <v>0</v>
      </c>
      <c r="AA154" s="30"/>
      <c r="AB154" s="40">
        <f t="shared" si="64"/>
        <v>0</v>
      </c>
      <c r="AC154" s="21"/>
      <c r="AD154" s="40">
        <f t="shared" si="65"/>
        <v>0</v>
      </c>
      <c r="AE154" s="30"/>
      <c r="AF154" s="40">
        <f t="shared" si="66"/>
        <v>0</v>
      </c>
      <c r="AG154" s="30"/>
      <c r="AH154" s="40">
        <f t="shared" si="67"/>
        <v>0</v>
      </c>
    </row>
    <row r="155" spans="1:34" s="15" customFormat="1" x14ac:dyDescent="0.25">
      <c r="A155" s="31" t="s">
        <v>262</v>
      </c>
      <c r="B155" s="41" t="s">
        <v>263</v>
      </c>
      <c r="C155" s="33" t="s">
        <v>2</v>
      </c>
      <c r="D155" s="34">
        <v>166</v>
      </c>
      <c r="E155" s="35">
        <f>ROUND('[1]APU''S'!G4854,0)</f>
        <v>35960</v>
      </c>
      <c r="F155" s="89">
        <f t="shared" ref="F155:F169" si="70">+D155*E155</f>
        <v>5969360</v>
      </c>
      <c r="G155" s="37">
        <f t="shared" ref="G155:G169" si="71">F155/$F$197</f>
        <v>1.5801301102526509E-3</v>
      </c>
      <c r="H155" s="38">
        <f t="shared" ref="H155:H169" si="72">F155-(J155+L155+N155+P155+R155+T155+V155+X155+Z155+AB155+AD155+AF155+AH155)</f>
        <v>0</v>
      </c>
      <c r="I155" s="90"/>
      <c r="J155" s="40">
        <f t="shared" si="55"/>
        <v>0</v>
      </c>
      <c r="K155" s="30">
        <v>16</v>
      </c>
      <c r="L155" s="40">
        <f t="shared" si="56"/>
        <v>575360</v>
      </c>
      <c r="M155" s="30">
        <v>16</v>
      </c>
      <c r="N155" s="40">
        <f t="shared" si="57"/>
        <v>575360</v>
      </c>
      <c r="O155" s="30">
        <v>16</v>
      </c>
      <c r="P155" s="40">
        <f t="shared" si="58"/>
        <v>575360</v>
      </c>
      <c r="Q155" s="21">
        <v>16</v>
      </c>
      <c r="R155" s="40">
        <f t="shared" si="59"/>
        <v>575360</v>
      </c>
      <c r="S155" s="21">
        <v>16</v>
      </c>
      <c r="T155" s="40">
        <f t="shared" si="60"/>
        <v>575360</v>
      </c>
      <c r="U155" s="30">
        <v>16</v>
      </c>
      <c r="V155" s="40">
        <f t="shared" si="61"/>
        <v>575360</v>
      </c>
      <c r="W155" s="30">
        <v>16</v>
      </c>
      <c r="X155" s="40">
        <f t="shared" si="62"/>
        <v>575360</v>
      </c>
      <c r="Y155" s="30">
        <v>16</v>
      </c>
      <c r="Z155" s="40">
        <f t="shared" si="63"/>
        <v>575360</v>
      </c>
      <c r="AA155" s="30">
        <v>16</v>
      </c>
      <c r="AB155" s="40">
        <f t="shared" si="64"/>
        <v>575360</v>
      </c>
      <c r="AC155" s="21">
        <v>16</v>
      </c>
      <c r="AD155" s="40">
        <f t="shared" si="65"/>
        <v>575360</v>
      </c>
      <c r="AE155" s="30">
        <v>6</v>
      </c>
      <c r="AF155" s="40">
        <f t="shared" si="66"/>
        <v>215760</v>
      </c>
      <c r="AG155" s="30"/>
      <c r="AH155" s="40">
        <f t="shared" si="67"/>
        <v>0</v>
      </c>
    </row>
    <row r="156" spans="1:34" s="15" customFormat="1" ht="25.5" x14ac:dyDescent="0.25">
      <c r="A156" s="31" t="s">
        <v>264</v>
      </c>
      <c r="B156" s="41" t="s">
        <v>265</v>
      </c>
      <c r="C156" s="33" t="s">
        <v>2</v>
      </c>
      <c r="D156" s="34">
        <v>169</v>
      </c>
      <c r="E156" s="35">
        <f>ROUND('[1]APU''S'!G4904,0)</f>
        <v>120729</v>
      </c>
      <c r="F156" s="89">
        <f t="shared" si="70"/>
        <v>20403201</v>
      </c>
      <c r="G156" s="37">
        <f t="shared" si="71"/>
        <v>5.400865795602376E-3</v>
      </c>
      <c r="H156" s="38">
        <f t="shared" si="72"/>
        <v>0</v>
      </c>
      <c r="I156" s="90"/>
      <c r="J156" s="40">
        <f t="shared" si="55"/>
        <v>0</v>
      </c>
      <c r="K156" s="30">
        <v>16</v>
      </c>
      <c r="L156" s="40">
        <f t="shared" si="56"/>
        <v>1931664</v>
      </c>
      <c r="M156" s="30">
        <v>16</v>
      </c>
      <c r="N156" s="40">
        <f t="shared" si="57"/>
        <v>1931664</v>
      </c>
      <c r="O156" s="30">
        <v>16</v>
      </c>
      <c r="P156" s="40">
        <f t="shared" si="58"/>
        <v>1931664</v>
      </c>
      <c r="Q156" s="30">
        <v>16</v>
      </c>
      <c r="R156" s="40">
        <f t="shared" si="59"/>
        <v>1931664</v>
      </c>
      <c r="S156" s="30">
        <v>16</v>
      </c>
      <c r="T156" s="40">
        <f t="shared" si="60"/>
        <v>1931664</v>
      </c>
      <c r="U156" s="30">
        <v>16</v>
      </c>
      <c r="V156" s="40">
        <f t="shared" si="61"/>
        <v>1931664</v>
      </c>
      <c r="W156" s="30">
        <v>16</v>
      </c>
      <c r="X156" s="40">
        <f t="shared" si="62"/>
        <v>1931664</v>
      </c>
      <c r="Y156" s="30">
        <v>16</v>
      </c>
      <c r="Z156" s="40">
        <f t="shared" si="63"/>
        <v>1931664</v>
      </c>
      <c r="AA156" s="30">
        <v>16</v>
      </c>
      <c r="AB156" s="40">
        <f t="shared" si="64"/>
        <v>1931664</v>
      </c>
      <c r="AC156" s="30">
        <v>16</v>
      </c>
      <c r="AD156" s="40">
        <f t="shared" si="65"/>
        <v>1931664</v>
      </c>
      <c r="AE156" s="30">
        <v>9</v>
      </c>
      <c r="AF156" s="40">
        <f t="shared" si="66"/>
        <v>1086561</v>
      </c>
      <c r="AG156" s="30"/>
      <c r="AH156" s="40">
        <f t="shared" si="67"/>
        <v>0</v>
      </c>
    </row>
    <row r="157" spans="1:34" s="15" customFormat="1" ht="25.5" x14ac:dyDescent="0.25">
      <c r="A157" s="31" t="s">
        <v>266</v>
      </c>
      <c r="B157" s="41" t="s">
        <v>267</v>
      </c>
      <c r="C157" s="33" t="s">
        <v>2</v>
      </c>
      <c r="D157" s="34">
        <v>166</v>
      </c>
      <c r="E157" s="35">
        <f>ROUND('[1]APU''S'!G4954,0)</f>
        <v>54925</v>
      </c>
      <c r="F157" s="89">
        <f t="shared" si="70"/>
        <v>9117550</v>
      </c>
      <c r="G157" s="37">
        <f t="shared" si="71"/>
        <v>2.4134773722365643E-3</v>
      </c>
      <c r="H157" s="38">
        <f t="shared" si="72"/>
        <v>0</v>
      </c>
      <c r="I157" s="90"/>
      <c r="J157" s="40">
        <f t="shared" si="55"/>
        <v>0</v>
      </c>
      <c r="K157" s="30">
        <v>16</v>
      </c>
      <c r="L157" s="40">
        <f t="shared" si="56"/>
        <v>878800</v>
      </c>
      <c r="M157" s="30">
        <v>16</v>
      </c>
      <c r="N157" s="40">
        <f t="shared" si="57"/>
        <v>878800</v>
      </c>
      <c r="O157" s="30">
        <v>16</v>
      </c>
      <c r="P157" s="40">
        <f t="shared" si="58"/>
        <v>878800</v>
      </c>
      <c r="Q157" s="30">
        <v>16</v>
      </c>
      <c r="R157" s="40">
        <f t="shared" si="59"/>
        <v>878800</v>
      </c>
      <c r="S157" s="30">
        <v>16</v>
      </c>
      <c r="T157" s="40">
        <f t="shared" si="60"/>
        <v>878800</v>
      </c>
      <c r="U157" s="30">
        <v>16</v>
      </c>
      <c r="V157" s="40">
        <f t="shared" si="61"/>
        <v>878800</v>
      </c>
      <c r="W157" s="30">
        <v>16</v>
      </c>
      <c r="X157" s="40">
        <f t="shared" si="62"/>
        <v>878800</v>
      </c>
      <c r="Y157" s="30">
        <v>16</v>
      </c>
      <c r="Z157" s="40">
        <f t="shared" si="63"/>
        <v>878800</v>
      </c>
      <c r="AA157" s="30">
        <v>16</v>
      </c>
      <c r="AB157" s="40">
        <f t="shared" si="64"/>
        <v>878800</v>
      </c>
      <c r="AC157" s="30">
        <v>16</v>
      </c>
      <c r="AD157" s="40">
        <f t="shared" si="65"/>
        <v>878800</v>
      </c>
      <c r="AE157" s="30">
        <v>6</v>
      </c>
      <c r="AF157" s="40">
        <f t="shared" si="66"/>
        <v>329550</v>
      </c>
      <c r="AG157" s="30"/>
      <c r="AH157" s="40">
        <f t="shared" si="67"/>
        <v>0</v>
      </c>
    </row>
    <row r="158" spans="1:34" s="15" customFormat="1" x14ac:dyDescent="0.25">
      <c r="A158" s="31" t="s">
        <v>268</v>
      </c>
      <c r="B158" s="41" t="s">
        <v>269</v>
      </c>
      <c r="C158" s="33" t="s">
        <v>17</v>
      </c>
      <c r="D158" s="34">
        <v>5350</v>
      </c>
      <c r="E158" s="35">
        <f>ROUND('[1]APU''S'!G5004,0)</f>
        <v>5461</v>
      </c>
      <c r="F158" s="89">
        <f t="shared" si="70"/>
        <v>29216350</v>
      </c>
      <c r="G158" s="37">
        <f t="shared" si="71"/>
        <v>7.7337661569548558E-3</v>
      </c>
      <c r="H158" s="38">
        <f t="shared" si="72"/>
        <v>0</v>
      </c>
      <c r="I158" s="90"/>
      <c r="J158" s="40">
        <f t="shared" si="55"/>
        <v>0</v>
      </c>
      <c r="K158" s="30">
        <v>486</v>
      </c>
      <c r="L158" s="40">
        <f t="shared" si="56"/>
        <v>2654046</v>
      </c>
      <c r="M158" s="30">
        <v>486</v>
      </c>
      <c r="N158" s="40">
        <f t="shared" si="57"/>
        <v>2654046</v>
      </c>
      <c r="O158" s="30">
        <v>486</v>
      </c>
      <c r="P158" s="40">
        <f t="shared" si="58"/>
        <v>2654046</v>
      </c>
      <c r="Q158" s="30">
        <v>486</v>
      </c>
      <c r="R158" s="40">
        <f t="shared" si="59"/>
        <v>2654046</v>
      </c>
      <c r="S158" s="30">
        <v>486</v>
      </c>
      <c r="T158" s="40">
        <f t="shared" si="60"/>
        <v>2654046</v>
      </c>
      <c r="U158" s="30">
        <v>486</v>
      </c>
      <c r="V158" s="40">
        <f t="shared" si="61"/>
        <v>2654046</v>
      </c>
      <c r="W158" s="30">
        <v>486</v>
      </c>
      <c r="X158" s="40">
        <f t="shared" si="62"/>
        <v>2654046</v>
      </c>
      <c r="Y158" s="30">
        <v>486</v>
      </c>
      <c r="Z158" s="40">
        <f t="shared" si="63"/>
        <v>2654046</v>
      </c>
      <c r="AA158" s="30">
        <v>486</v>
      </c>
      <c r="AB158" s="40">
        <f t="shared" si="64"/>
        <v>2654046</v>
      </c>
      <c r="AC158" s="30">
        <v>486</v>
      </c>
      <c r="AD158" s="40">
        <f t="shared" si="65"/>
        <v>2654046</v>
      </c>
      <c r="AE158" s="30">
        <v>490</v>
      </c>
      <c r="AF158" s="40">
        <f t="shared" si="66"/>
        <v>2675890</v>
      </c>
      <c r="AG158" s="30"/>
      <c r="AH158" s="40">
        <f t="shared" si="67"/>
        <v>0</v>
      </c>
    </row>
    <row r="159" spans="1:34" s="15" customFormat="1" x14ac:dyDescent="0.25">
      <c r="A159" s="31" t="s">
        <v>270</v>
      </c>
      <c r="B159" s="41" t="s">
        <v>271</v>
      </c>
      <c r="C159" s="33" t="s">
        <v>17</v>
      </c>
      <c r="D159" s="34">
        <v>18618</v>
      </c>
      <c r="E159" s="35">
        <f>ROUND('[1]APU''S'!G5054,0)</f>
        <v>3117</v>
      </c>
      <c r="F159" s="89">
        <f t="shared" si="70"/>
        <v>58032306</v>
      </c>
      <c r="G159" s="37">
        <f t="shared" si="71"/>
        <v>1.5361545304353495E-2</v>
      </c>
      <c r="H159" s="38">
        <f t="shared" si="72"/>
        <v>0</v>
      </c>
      <c r="I159" s="90"/>
      <c r="J159" s="40">
        <f t="shared" si="55"/>
        <v>0</v>
      </c>
      <c r="K159" s="30">
        <v>1862</v>
      </c>
      <c r="L159" s="40">
        <f t="shared" si="56"/>
        <v>5803854</v>
      </c>
      <c r="M159" s="30">
        <v>1862</v>
      </c>
      <c r="N159" s="40">
        <f t="shared" si="57"/>
        <v>5803854</v>
      </c>
      <c r="O159" s="30">
        <v>1862</v>
      </c>
      <c r="P159" s="40">
        <f t="shared" si="58"/>
        <v>5803854</v>
      </c>
      <c r="Q159" s="21">
        <v>1862</v>
      </c>
      <c r="R159" s="40">
        <f t="shared" si="59"/>
        <v>5803854</v>
      </c>
      <c r="S159" s="21">
        <v>1862</v>
      </c>
      <c r="T159" s="40">
        <f t="shared" si="60"/>
        <v>5803854</v>
      </c>
      <c r="U159" s="30">
        <v>1862</v>
      </c>
      <c r="V159" s="40">
        <f t="shared" si="61"/>
        <v>5803854</v>
      </c>
      <c r="W159" s="30">
        <v>1862</v>
      </c>
      <c r="X159" s="40">
        <f t="shared" si="62"/>
        <v>5803854</v>
      </c>
      <c r="Y159" s="30">
        <v>1862</v>
      </c>
      <c r="Z159" s="40">
        <f t="shared" si="63"/>
        <v>5803854</v>
      </c>
      <c r="AA159" s="30">
        <v>1861</v>
      </c>
      <c r="AB159" s="40">
        <f t="shared" si="64"/>
        <v>5800737</v>
      </c>
      <c r="AC159" s="21">
        <v>1861</v>
      </c>
      <c r="AD159" s="40">
        <f t="shared" si="65"/>
        <v>5800737</v>
      </c>
      <c r="AE159" s="30"/>
      <c r="AF159" s="40">
        <f t="shared" si="66"/>
        <v>0</v>
      </c>
      <c r="AG159" s="30"/>
      <c r="AH159" s="40">
        <f t="shared" si="67"/>
        <v>0</v>
      </c>
    </row>
    <row r="160" spans="1:34" s="15" customFormat="1" x14ac:dyDescent="0.25">
      <c r="A160" s="31" t="s">
        <v>272</v>
      </c>
      <c r="B160" s="41" t="s">
        <v>273</v>
      </c>
      <c r="C160" s="33" t="s">
        <v>2</v>
      </c>
      <c r="D160" s="34">
        <v>6</v>
      </c>
      <c r="E160" s="35">
        <f>ROUND('[1]APU''S'!G5104,0)</f>
        <v>2297313</v>
      </c>
      <c r="F160" s="89">
        <f t="shared" si="70"/>
        <v>13783878</v>
      </c>
      <c r="G160" s="37">
        <f t="shared" si="71"/>
        <v>3.648686067492845E-3</v>
      </c>
      <c r="H160" s="38">
        <f t="shared" si="72"/>
        <v>0</v>
      </c>
      <c r="I160" s="90"/>
      <c r="J160" s="40">
        <f t="shared" si="55"/>
        <v>0</v>
      </c>
      <c r="K160" s="30"/>
      <c r="L160" s="40">
        <f t="shared" si="56"/>
        <v>0</v>
      </c>
      <c r="M160" s="30">
        <v>1</v>
      </c>
      <c r="N160" s="40">
        <f t="shared" si="57"/>
        <v>2297313</v>
      </c>
      <c r="O160" s="30">
        <v>1</v>
      </c>
      <c r="P160" s="40">
        <f t="shared" si="58"/>
        <v>2297313</v>
      </c>
      <c r="Q160" s="21">
        <v>1</v>
      </c>
      <c r="R160" s="40">
        <f t="shared" si="59"/>
        <v>2297313</v>
      </c>
      <c r="S160" s="21">
        <v>1</v>
      </c>
      <c r="T160" s="40">
        <f t="shared" si="60"/>
        <v>2297313</v>
      </c>
      <c r="U160" s="30">
        <v>1</v>
      </c>
      <c r="V160" s="40">
        <f t="shared" si="61"/>
        <v>2297313</v>
      </c>
      <c r="W160" s="30">
        <v>1</v>
      </c>
      <c r="X160" s="40">
        <f t="shared" si="62"/>
        <v>2297313</v>
      </c>
      <c r="Y160" s="30"/>
      <c r="Z160" s="40">
        <f t="shared" si="63"/>
        <v>0</v>
      </c>
      <c r="AA160" s="30"/>
      <c r="AB160" s="40">
        <f t="shared" si="64"/>
        <v>0</v>
      </c>
      <c r="AC160" s="21"/>
      <c r="AD160" s="40">
        <f t="shared" si="65"/>
        <v>0</v>
      </c>
      <c r="AE160" s="30"/>
      <c r="AF160" s="40">
        <f t="shared" si="66"/>
        <v>0</v>
      </c>
      <c r="AG160" s="30"/>
      <c r="AH160" s="40">
        <f t="shared" si="67"/>
        <v>0</v>
      </c>
    </row>
    <row r="161" spans="1:34" s="15" customFormat="1" ht="25.5" x14ac:dyDescent="0.25">
      <c r="A161" s="31" t="s">
        <v>274</v>
      </c>
      <c r="B161" s="41" t="s">
        <v>275</v>
      </c>
      <c r="C161" s="33" t="s">
        <v>2</v>
      </c>
      <c r="D161" s="34">
        <v>1</v>
      </c>
      <c r="E161" s="35">
        <f>ROUND('[1]APU''S'!G5154,0)</f>
        <v>10871576</v>
      </c>
      <c r="F161" s="89">
        <f t="shared" si="70"/>
        <v>10871576</v>
      </c>
      <c r="G161" s="37">
        <f t="shared" si="71"/>
        <v>2.8777799602470069E-3</v>
      </c>
      <c r="H161" s="38">
        <f t="shared" si="72"/>
        <v>0</v>
      </c>
      <c r="I161" s="90"/>
      <c r="J161" s="40">
        <f t="shared" si="55"/>
        <v>0</v>
      </c>
      <c r="K161" s="30"/>
      <c r="L161" s="40">
        <f t="shared" si="56"/>
        <v>0</v>
      </c>
      <c r="M161" s="30"/>
      <c r="N161" s="40">
        <f t="shared" si="57"/>
        <v>0</v>
      </c>
      <c r="O161" s="30"/>
      <c r="P161" s="40">
        <f t="shared" si="58"/>
        <v>0</v>
      </c>
      <c r="Q161" s="21"/>
      <c r="R161" s="40">
        <f t="shared" si="59"/>
        <v>0</v>
      </c>
      <c r="S161" s="21"/>
      <c r="T161" s="40">
        <f t="shared" si="60"/>
        <v>0</v>
      </c>
      <c r="U161" s="30">
        <v>1</v>
      </c>
      <c r="V161" s="40">
        <f t="shared" si="61"/>
        <v>10871576</v>
      </c>
      <c r="W161" s="30"/>
      <c r="X161" s="40">
        <f t="shared" si="62"/>
        <v>0</v>
      </c>
      <c r="Y161" s="30"/>
      <c r="Z161" s="40">
        <f t="shared" si="63"/>
        <v>0</v>
      </c>
      <c r="AA161" s="30"/>
      <c r="AB161" s="40">
        <f t="shared" si="64"/>
        <v>0</v>
      </c>
      <c r="AC161" s="21"/>
      <c r="AD161" s="40">
        <f t="shared" si="65"/>
        <v>0</v>
      </c>
      <c r="AE161" s="30"/>
      <c r="AF161" s="40">
        <f t="shared" si="66"/>
        <v>0</v>
      </c>
      <c r="AG161" s="30"/>
      <c r="AH161" s="40">
        <f t="shared" si="67"/>
        <v>0</v>
      </c>
    </row>
    <row r="162" spans="1:34" s="15" customFormat="1" x14ac:dyDescent="0.25">
      <c r="A162" s="31" t="s">
        <v>276</v>
      </c>
      <c r="B162" s="41" t="s">
        <v>277</v>
      </c>
      <c r="C162" s="33" t="s">
        <v>2</v>
      </c>
      <c r="D162" s="34">
        <v>6</v>
      </c>
      <c r="E162" s="35">
        <f>ROUND('[1]APU''S'!G5204,0)</f>
        <v>1340498</v>
      </c>
      <c r="F162" s="89">
        <f t="shared" si="70"/>
        <v>8042988</v>
      </c>
      <c r="G162" s="37">
        <f t="shared" si="71"/>
        <v>2.1290335170270763E-3</v>
      </c>
      <c r="H162" s="38">
        <f t="shared" si="72"/>
        <v>0</v>
      </c>
      <c r="I162" s="90"/>
      <c r="J162" s="40">
        <f t="shared" si="55"/>
        <v>0</v>
      </c>
      <c r="K162" s="30"/>
      <c r="L162" s="40">
        <f t="shared" si="56"/>
        <v>0</v>
      </c>
      <c r="M162" s="30">
        <v>1</v>
      </c>
      <c r="N162" s="40">
        <f t="shared" si="57"/>
        <v>1340498</v>
      </c>
      <c r="O162" s="30">
        <v>1</v>
      </c>
      <c r="P162" s="40">
        <f t="shared" si="58"/>
        <v>1340498</v>
      </c>
      <c r="Q162" s="21">
        <v>1</v>
      </c>
      <c r="R162" s="40">
        <f t="shared" si="59"/>
        <v>1340498</v>
      </c>
      <c r="S162" s="21">
        <v>1</v>
      </c>
      <c r="T162" s="40">
        <f t="shared" si="60"/>
        <v>1340498</v>
      </c>
      <c r="U162" s="30">
        <v>1</v>
      </c>
      <c r="V162" s="40">
        <f t="shared" si="61"/>
        <v>1340498</v>
      </c>
      <c r="W162" s="30">
        <v>1</v>
      </c>
      <c r="X162" s="40">
        <f t="shared" si="62"/>
        <v>1340498</v>
      </c>
      <c r="Y162" s="30"/>
      <c r="Z162" s="40">
        <f t="shared" si="63"/>
        <v>0</v>
      </c>
      <c r="AA162" s="30"/>
      <c r="AB162" s="40">
        <f t="shared" si="64"/>
        <v>0</v>
      </c>
      <c r="AC162" s="21"/>
      <c r="AD162" s="40">
        <f t="shared" si="65"/>
        <v>0</v>
      </c>
      <c r="AE162" s="30"/>
      <c r="AF162" s="40">
        <f t="shared" si="66"/>
        <v>0</v>
      </c>
      <c r="AG162" s="30"/>
      <c r="AH162" s="40">
        <f t="shared" si="67"/>
        <v>0</v>
      </c>
    </row>
    <row r="163" spans="1:34" s="15" customFormat="1" x14ac:dyDescent="0.25">
      <c r="A163" s="31" t="s">
        <v>278</v>
      </c>
      <c r="B163" s="41" t="s">
        <v>279</v>
      </c>
      <c r="C163" s="33" t="s">
        <v>2</v>
      </c>
      <c r="D163" s="34">
        <v>169</v>
      </c>
      <c r="E163" s="35">
        <f>ROUND('[1]APU''S'!G5254,0)</f>
        <v>25519</v>
      </c>
      <c r="F163" s="89">
        <f t="shared" si="70"/>
        <v>4312711</v>
      </c>
      <c r="G163" s="37">
        <f t="shared" si="71"/>
        <v>1.1416038751085242E-3</v>
      </c>
      <c r="H163" s="38">
        <f t="shared" si="72"/>
        <v>0</v>
      </c>
      <c r="I163" s="90"/>
      <c r="J163" s="40">
        <f t="shared" si="55"/>
        <v>0</v>
      </c>
      <c r="K163" s="30"/>
      <c r="L163" s="40">
        <f t="shared" si="56"/>
        <v>0</v>
      </c>
      <c r="M163" s="30"/>
      <c r="N163" s="40">
        <f t="shared" si="57"/>
        <v>0</v>
      </c>
      <c r="O163" s="30"/>
      <c r="P163" s="40">
        <f t="shared" si="58"/>
        <v>0</v>
      </c>
      <c r="Q163" s="21"/>
      <c r="R163" s="40">
        <f t="shared" si="59"/>
        <v>0</v>
      </c>
      <c r="S163" s="21"/>
      <c r="T163" s="40">
        <f t="shared" si="60"/>
        <v>0</v>
      </c>
      <c r="U163" s="30"/>
      <c r="V163" s="40">
        <f t="shared" si="61"/>
        <v>0</v>
      </c>
      <c r="W163" s="30"/>
      <c r="X163" s="40">
        <f t="shared" si="62"/>
        <v>0</v>
      </c>
      <c r="Y163" s="30"/>
      <c r="Z163" s="40">
        <f t="shared" si="63"/>
        <v>0</v>
      </c>
      <c r="AA163" s="30"/>
      <c r="AB163" s="40">
        <f t="shared" si="64"/>
        <v>0</v>
      </c>
      <c r="AC163" s="21"/>
      <c r="AD163" s="40">
        <f t="shared" si="65"/>
        <v>0</v>
      </c>
      <c r="AE163" s="30"/>
      <c r="AF163" s="40">
        <f t="shared" si="66"/>
        <v>0</v>
      </c>
      <c r="AG163" s="30">
        <v>169</v>
      </c>
      <c r="AH163" s="40">
        <f t="shared" si="67"/>
        <v>4312711</v>
      </c>
    </row>
    <row r="164" spans="1:34" s="15" customFormat="1" x14ac:dyDescent="0.25">
      <c r="A164" s="31" t="s">
        <v>280</v>
      </c>
      <c r="B164" s="41" t="s">
        <v>281</v>
      </c>
      <c r="C164" s="33" t="s">
        <v>2</v>
      </c>
      <c r="D164" s="34">
        <v>169</v>
      </c>
      <c r="E164" s="35">
        <f>ROUND('[1]APU''S'!G5304,0)</f>
        <v>25519</v>
      </c>
      <c r="F164" s="89">
        <f t="shared" si="70"/>
        <v>4312711</v>
      </c>
      <c r="G164" s="37">
        <f t="shared" si="71"/>
        <v>1.1416038751085242E-3</v>
      </c>
      <c r="H164" s="38">
        <f t="shared" si="72"/>
        <v>0</v>
      </c>
      <c r="I164" s="90"/>
      <c r="J164" s="40">
        <f t="shared" si="55"/>
        <v>0</v>
      </c>
      <c r="K164" s="30"/>
      <c r="L164" s="40">
        <f t="shared" si="56"/>
        <v>0</v>
      </c>
      <c r="M164" s="30"/>
      <c r="N164" s="40">
        <f t="shared" si="57"/>
        <v>0</v>
      </c>
      <c r="O164" s="30"/>
      <c r="P164" s="40">
        <f t="shared" si="58"/>
        <v>0</v>
      </c>
      <c r="Q164" s="21"/>
      <c r="R164" s="40">
        <f t="shared" si="59"/>
        <v>0</v>
      </c>
      <c r="S164" s="21"/>
      <c r="T164" s="40">
        <f t="shared" si="60"/>
        <v>0</v>
      </c>
      <c r="U164" s="30"/>
      <c r="V164" s="40">
        <f t="shared" si="61"/>
        <v>0</v>
      </c>
      <c r="W164" s="30"/>
      <c r="X164" s="40">
        <f t="shared" si="62"/>
        <v>0</v>
      </c>
      <c r="Y164" s="30"/>
      <c r="Z164" s="40">
        <f t="shared" si="63"/>
        <v>0</v>
      </c>
      <c r="AA164" s="30"/>
      <c r="AB164" s="40">
        <f t="shared" si="64"/>
        <v>0</v>
      </c>
      <c r="AC164" s="21"/>
      <c r="AD164" s="40">
        <f t="shared" si="65"/>
        <v>0</v>
      </c>
      <c r="AE164" s="30"/>
      <c r="AF164" s="40">
        <f t="shared" si="66"/>
        <v>0</v>
      </c>
      <c r="AG164" s="30">
        <v>169</v>
      </c>
      <c r="AH164" s="40">
        <f t="shared" si="67"/>
        <v>4312711</v>
      </c>
    </row>
    <row r="165" spans="1:34" s="15" customFormat="1" ht="38.25" x14ac:dyDescent="0.25">
      <c r="A165" s="31" t="s">
        <v>282</v>
      </c>
      <c r="B165" s="41" t="s">
        <v>283</v>
      </c>
      <c r="C165" s="33" t="s">
        <v>2</v>
      </c>
      <c r="D165" s="34">
        <v>6</v>
      </c>
      <c r="E165" s="35">
        <f>ROUND('[1]APU''S'!G5354,0)</f>
        <v>5645736</v>
      </c>
      <c r="F165" s="89">
        <f t="shared" si="70"/>
        <v>33874416</v>
      </c>
      <c r="G165" s="37">
        <f t="shared" si="71"/>
        <v>8.9667878447311205E-3</v>
      </c>
      <c r="H165" s="38">
        <f t="shared" si="72"/>
        <v>0</v>
      </c>
      <c r="I165" s="90"/>
      <c r="J165" s="40">
        <f t="shared" si="55"/>
        <v>0</v>
      </c>
      <c r="K165" s="30"/>
      <c r="L165" s="40">
        <f t="shared" si="56"/>
        <v>0</v>
      </c>
      <c r="M165" s="30">
        <v>1</v>
      </c>
      <c r="N165" s="40">
        <f t="shared" si="57"/>
        <v>5645736</v>
      </c>
      <c r="O165" s="30">
        <v>1</v>
      </c>
      <c r="P165" s="40">
        <f t="shared" si="58"/>
        <v>5645736</v>
      </c>
      <c r="Q165" s="21">
        <v>1</v>
      </c>
      <c r="R165" s="40">
        <f t="shared" si="59"/>
        <v>5645736</v>
      </c>
      <c r="S165" s="21">
        <v>1</v>
      </c>
      <c r="T165" s="40">
        <f t="shared" si="60"/>
        <v>5645736</v>
      </c>
      <c r="U165" s="30">
        <v>1</v>
      </c>
      <c r="V165" s="40">
        <f t="shared" si="61"/>
        <v>5645736</v>
      </c>
      <c r="W165" s="30">
        <v>1</v>
      </c>
      <c r="X165" s="40">
        <f t="shared" si="62"/>
        <v>5645736</v>
      </c>
      <c r="Y165" s="30"/>
      <c r="Z165" s="40">
        <f t="shared" si="63"/>
        <v>0</v>
      </c>
      <c r="AA165" s="30"/>
      <c r="AB165" s="40">
        <f t="shared" si="64"/>
        <v>0</v>
      </c>
      <c r="AC165" s="21"/>
      <c r="AD165" s="40">
        <f t="shared" si="65"/>
        <v>0</v>
      </c>
      <c r="AE165" s="30"/>
      <c r="AF165" s="40">
        <f t="shared" si="66"/>
        <v>0</v>
      </c>
      <c r="AG165" s="30"/>
      <c r="AH165" s="40">
        <f t="shared" si="67"/>
        <v>0</v>
      </c>
    </row>
    <row r="166" spans="1:34" s="15" customFormat="1" ht="38.25" x14ac:dyDescent="0.25">
      <c r="A166" s="31" t="s">
        <v>284</v>
      </c>
      <c r="B166" s="41" t="s">
        <v>285</v>
      </c>
      <c r="C166" s="33" t="s">
        <v>2</v>
      </c>
      <c r="D166" s="34">
        <v>31</v>
      </c>
      <c r="E166" s="35">
        <f>ROUND('[1]APU''S'!G5404,0)</f>
        <v>114633</v>
      </c>
      <c r="F166" s="89">
        <f t="shared" si="70"/>
        <v>3553623</v>
      </c>
      <c r="G166" s="37">
        <f t="shared" si="71"/>
        <v>9.4066812904337416E-4</v>
      </c>
      <c r="H166" s="38">
        <f t="shared" si="72"/>
        <v>0</v>
      </c>
      <c r="I166" s="90"/>
      <c r="J166" s="40">
        <f t="shared" si="55"/>
        <v>0</v>
      </c>
      <c r="K166" s="30"/>
      <c r="L166" s="40">
        <f t="shared" si="56"/>
        <v>0</v>
      </c>
      <c r="M166" s="30"/>
      <c r="N166" s="40">
        <f t="shared" si="57"/>
        <v>0</v>
      </c>
      <c r="O166" s="30"/>
      <c r="P166" s="40">
        <f t="shared" si="58"/>
        <v>0</v>
      </c>
      <c r="Q166" s="21"/>
      <c r="R166" s="40">
        <f t="shared" si="59"/>
        <v>0</v>
      </c>
      <c r="S166" s="21"/>
      <c r="T166" s="40">
        <f t="shared" si="60"/>
        <v>0</v>
      </c>
      <c r="U166" s="30"/>
      <c r="V166" s="40">
        <f t="shared" si="61"/>
        <v>0</v>
      </c>
      <c r="W166" s="30">
        <v>31</v>
      </c>
      <c r="X166" s="40">
        <f t="shared" si="62"/>
        <v>3553623</v>
      </c>
      <c r="Y166" s="30"/>
      <c r="Z166" s="40">
        <f t="shared" si="63"/>
        <v>0</v>
      </c>
      <c r="AA166" s="30"/>
      <c r="AB166" s="40">
        <f t="shared" si="64"/>
        <v>0</v>
      </c>
      <c r="AC166" s="21"/>
      <c r="AD166" s="40">
        <f t="shared" si="65"/>
        <v>0</v>
      </c>
      <c r="AE166" s="30"/>
      <c r="AF166" s="40">
        <f t="shared" si="66"/>
        <v>0</v>
      </c>
      <c r="AG166" s="30"/>
      <c r="AH166" s="40">
        <f t="shared" si="67"/>
        <v>0</v>
      </c>
    </row>
    <row r="167" spans="1:34" s="15" customFormat="1" x14ac:dyDescent="0.25">
      <c r="A167" s="31" t="s">
        <v>286</v>
      </c>
      <c r="B167" s="41" t="s">
        <v>287</v>
      </c>
      <c r="C167" s="33" t="s">
        <v>2</v>
      </c>
      <c r="D167" s="34">
        <v>332</v>
      </c>
      <c r="E167" s="35">
        <f>ROUND('[1]APU''S'!G5454,0)</f>
        <v>7500</v>
      </c>
      <c r="F167" s="89">
        <f t="shared" si="70"/>
        <v>2490000</v>
      </c>
      <c r="G167" s="37">
        <f t="shared" si="71"/>
        <v>6.5911990138458742E-4</v>
      </c>
      <c r="H167" s="38">
        <f t="shared" si="72"/>
        <v>0</v>
      </c>
      <c r="I167" s="90"/>
      <c r="J167" s="40">
        <f t="shared" si="55"/>
        <v>0</v>
      </c>
      <c r="K167" s="30"/>
      <c r="L167" s="40">
        <f t="shared" si="56"/>
        <v>0</v>
      </c>
      <c r="M167" s="30"/>
      <c r="N167" s="40">
        <f t="shared" si="57"/>
        <v>0</v>
      </c>
      <c r="O167" s="30"/>
      <c r="P167" s="40">
        <f t="shared" si="58"/>
        <v>0</v>
      </c>
      <c r="Q167" s="21"/>
      <c r="R167" s="40">
        <f t="shared" si="59"/>
        <v>0</v>
      </c>
      <c r="S167" s="21"/>
      <c r="T167" s="40">
        <f t="shared" si="60"/>
        <v>0</v>
      </c>
      <c r="U167" s="30"/>
      <c r="V167" s="40">
        <f t="shared" si="61"/>
        <v>0</v>
      </c>
      <c r="W167" s="30"/>
      <c r="X167" s="40">
        <f t="shared" si="62"/>
        <v>0</v>
      </c>
      <c r="Y167" s="30"/>
      <c r="Z167" s="40">
        <f t="shared" si="63"/>
        <v>0</v>
      </c>
      <c r="AA167" s="30"/>
      <c r="AB167" s="40">
        <f t="shared" si="64"/>
        <v>0</v>
      </c>
      <c r="AC167" s="21">
        <v>332</v>
      </c>
      <c r="AD167" s="40">
        <f t="shared" si="65"/>
        <v>2490000</v>
      </c>
      <c r="AE167" s="30"/>
      <c r="AF167" s="40">
        <f t="shared" si="66"/>
        <v>0</v>
      </c>
      <c r="AG167" s="30"/>
      <c r="AH167" s="40">
        <f t="shared" si="67"/>
        <v>0</v>
      </c>
    </row>
    <row r="168" spans="1:34" s="15" customFormat="1" x14ac:dyDescent="0.25">
      <c r="A168" s="31" t="s">
        <v>288</v>
      </c>
      <c r="B168" s="41" t="s">
        <v>289</v>
      </c>
      <c r="C168" s="33" t="s">
        <v>2</v>
      </c>
      <c r="D168" s="34">
        <v>1</v>
      </c>
      <c r="E168" s="35">
        <f>ROUND('[1]APU''S'!G5504,0)</f>
        <v>3934829</v>
      </c>
      <c r="F168" s="89">
        <f t="shared" si="70"/>
        <v>3934829</v>
      </c>
      <c r="G168" s="37">
        <f t="shared" si="71"/>
        <v>1.0415759447571144E-3</v>
      </c>
      <c r="H168" s="38">
        <f t="shared" si="72"/>
        <v>0</v>
      </c>
      <c r="I168" s="90"/>
      <c r="J168" s="40">
        <f t="shared" si="55"/>
        <v>0</v>
      </c>
      <c r="K168" s="30"/>
      <c r="L168" s="40">
        <f t="shared" si="56"/>
        <v>0</v>
      </c>
      <c r="M168" s="30"/>
      <c r="N168" s="40">
        <f t="shared" si="57"/>
        <v>0</v>
      </c>
      <c r="O168" s="30"/>
      <c r="P168" s="40">
        <f t="shared" si="58"/>
        <v>0</v>
      </c>
      <c r="Q168" s="21"/>
      <c r="R168" s="40">
        <f t="shared" si="59"/>
        <v>0</v>
      </c>
      <c r="S168" s="21"/>
      <c r="T168" s="40">
        <f t="shared" si="60"/>
        <v>0</v>
      </c>
      <c r="U168" s="30"/>
      <c r="V168" s="40">
        <f t="shared" si="61"/>
        <v>0</v>
      </c>
      <c r="W168" s="30"/>
      <c r="X168" s="40">
        <f t="shared" si="62"/>
        <v>0</v>
      </c>
      <c r="Y168" s="30"/>
      <c r="Z168" s="40">
        <f t="shared" si="63"/>
        <v>0</v>
      </c>
      <c r="AA168" s="30"/>
      <c r="AB168" s="40">
        <f t="shared" si="64"/>
        <v>0</v>
      </c>
      <c r="AC168" s="21">
        <v>1</v>
      </c>
      <c r="AD168" s="40">
        <f t="shared" si="65"/>
        <v>3934829</v>
      </c>
      <c r="AE168" s="30"/>
      <c r="AF168" s="40">
        <f t="shared" si="66"/>
        <v>0</v>
      </c>
      <c r="AG168" s="30"/>
      <c r="AH168" s="40">
        <f t="shared" si="67"/>
        <v>0</v>
      </c>
    </row>
    <row r="169" spans="1:34" s="15" customFormat="1" x14ac:dyDescent="0.25">
      <c r="A169" s="31" t="s">
        <v>290</v>
      </c>
      <c r="B169" s="41" t="s">
        <v>291</v>
      </c>
      <c r="C169" s="33" t="s">
        <v>17</v>
      </c>
      <c r="D169" s="34">
        <v>50</v>
      </c>
      <c r="E169" s="35">
        <f>ROUND('[1]APU''S'!G5554,0)</f>
        <v>73415</v>
      </c>
      <c r="F169" s="89">
        <f t="shared" si="70"/>
        <v>3670750</v>
      </c>
      <c r="G169" s="37">
        <f t="shared" si="71"/>
        <v>9.7167244096685714E-4</v>
      </c>
      <c r="H169" s="38">
        <f t="shared" si="72"/>
        <v>0</v>
      </c>
      <c r="I169" s="90"/>
      <c r="J169" s="40">
        <f t="shared" si="55"/>
        <v>0</v>
      </c>
      <c r="K169" s="30"/>
      <c r="L169" s="40">
        <f t="shared" si="56"/>
        <v>0</v>
      </c>
      <c r="M169" s="30"/>
      <c r="N169" s="40">
        <f t="shared" si="57"/>
        <v>0</v>
      </c>
      <c r="O169" s="30"/>
      <c r="P169" s="40">
        <f t="shared" si="58"/>
        <v>0</v>
      </c>
      <c r="Q169" s="21"/>
      <c r="R169" s="40">
        <f t="shared" si="59"/>
        <v>0</v>
      </c>
      <c r="S169" s="21"/>
      <c r="T169" s="40">
        <f t="shared" si="60"/>
        <v>0</v>
      </c>
      <c r="U169" s="30"/>
      <c r="V169" s="40">
        <f t="shared" si="61"/>
        <v>0</v>
      </c>
      <c r="W169" s="30"/>
      <c r="X169" s="40">
        <f t="shared" si="62"/>
        <v>0</v>
      </c>
      <c r="Y169" s="30"/>
      <c r="Z169" s="40">
        <f t="shared" si="63"/>
        <v>0</v>
      </c>
      <c r="AA169" s="30"/>
      <c r="AB169" s="40">
        <f t="shared" si="64"/>
        <v>0</v>
      </c>
      <c r="AC169" s="21">
        <v>50</v>
      </c>
      <c r="AD169" s="40">
        <f t="shared" si="65"/>
        <v>3670750</v>
      </c>
      <c r="AE169" s="30"/>
      <c r="AF169" s="40">
        <f t="shared" si="66"/>
        <v>0</v>
      </c>
      <c r="AG169" s="30"/>
      <c r="AH169" s="40">
        <f t="shared" si="67"/>
        <v>0</v>
      </c>
    </row>
    <row r="170" spans="1:34" s="15" customFormat="1" ht="15.75" thickBot="1" x14ac:dyDescent="0.3">
      <c r="A170" s="43"/>
      <c r="B170" s="44" t="s">
        <v>261</v>
      </c>
      <c r="C170" s="45"/>
      <c r="D170" s="100"/>
      <c r="E170" s="101"/>
      <c r="F170" s="60">
        <f>SUM(F155:F169)</f>
        <v>211586249</v>
      </c>
      <c r="G170" s="49"/>
      <c r="H170" s="49"/>
      <c r="I170" s="50"/>
      <c r="J170" s="40">
        <f t="shared" si="55"/>
        <v>0</v>
      </c>
      <c r="K170" s="30"/>
      <c r="L170" s="40">
        <f t="shared" si="56"/>
        <v>0</v>
      </c>
      <c r="M170" s="30"/>
      <c r="N170" s="40">
        <f t="shared" si="57"/>
        <v>0</v>
      </c>
      <c r="O170" s="30"/>
      <c r="P170" s="40">
        <f t="shared" si="58"/>
        <v>0</v>
      </c>
      <c r="Q170" s="21"/>
      <c r="R170" s="40">
        <f t="shared" si="59"/>
        <v>0</v>
      </c>
      <c r="S170" s="21"/>
      <c r="T170" s="40">
        <f t="shared" si="60"/>
        <v>0</v>
      </c>
      <c r="U170" s="30"/>
      <c r="V170" s="40">
        <f t="shared" si="61"/>
        <v>0</v>
      </c>
      <c r="W170" s="30"/>
      <c r="X170" s="40">
        <f t="shared" si="62"/>
        <v>0</v>
      </c>
      <c r="Y170" s="30"/>
      <c r="Z170" s="40">
        <f t="shared" si="63"/>
        <v>0</v>
      </c>
      <c r="AA170" s="30"/>
      <c r="AB170" s="40">
        <f t="shared" si="64"/>
        <v>0</v>
      </c>
      <c r="AC170" s="21"/>
      <c r="AD170" s="40">
        <f t="shared" si="65"/>
        <v>0</v>
      </c>
      <c r="AE170" s="30"/>
      <c r="AF170" s="40">
        <f t="shared" si="66"/>
        <v>0</v>
      </c>
      <c r="AG170" s="30"/>
      <c r="AH170" s="40">
        <f t="shared" si="67"/>
        <v>0</v>
      </c>
    </row>
    <row r="171" spans="1:34" s="15" customFormat="1" ht="15.75" thickBot="1" x14ac:dyDescent="0.3">
      <c r="A171" s="51"/>
      <c r="B171" s="52"/>
      <c r="C171" s="51"/>
      <c r="D171" s="51"/>
      <c r="E171" s="53"/>
      <c r="F171" s="53"/>
      <c r="G171" s="54"/>
      <c r="H171" s="54"/>
      <c r="I171" s="55"/>
      <c r="J171" s="40">
        <f t="shared" si="55"/>
        <v>0</v>
      </c>
      <c r="K171" s="30"/>
      <c r="L171" s="40">
        <f t="shared" si="56"/>
        <v>0</v>
      </c>
      <c r="M171" s="30"/>
      <c r="N171" s="40">
        <f t="shared" si="57"/>
        <v>0</v>
      </c>
      <c r="O171" s="30"/>
      <c r="P171" s="40">
        <f t="shared" si="58"/>
        <v>0</v>
      </c>
      <c r="Q171" s="21"/>
      <c r="R171" s="40">
        <f t="shared" si="59"/>
        <v>0</v>
      </c>
      <c r="S171" s="21"/>
      <c r="T171" s="40">
        <f t="shared" si="60"/>
        <v>0</v>
      </c>
      <c r="U171" s="30"/>
      <c r="V171" s="40">
        <f t="shared" si="61"/>
        <v>0</v>
      </c>
      <c r="W171" s="30"/>
      <c r="X171" s="40">
        <f t="shared" si="62"/>
        <v>0</v>
      </c>
      <c r="Y171" s="30"/>
      <c r="Z171" s="40">
        <f t="shared" si="63"/>
        <v>0</v>
      </c>
      <c r="AA171" s="30"/>
      <c r="AB171" s="40">
        <f t="shared" si="64"/>
        <v>0</v>
      </c>
      <c r="AC171" s="21"/>
      <c r="AD171" s="40">
        <f t="shared" si="65"/>
        <v>0</v>
      </c>
      <c r="AE171" s="30"/>
      <c r="AF171" s="40">
        <f t="shared" si="66"/>
        <v>0</v>
      </c>
      <c r="AG171" s="30"/>
      <c r="AH171" s="40">
        <f t="shared" si="67"/>
        <v>0</v>
      </c>
    </row>
    <row r="172" spans="1:34" s="15" customFormat="1" x14ac:dyDescent="0.25">
      <c r="A172" s="23">
        <v>14</v>
      </c>
      <c r="B172" s="57" t="s">
        <v>292</v>
      </c>
      <c r="C172" s="25"/>
      <c r="D172" s="102"/>
      <c r="E172" s="103"/>
      <c r="F172" s="56"/>
      <c r="G172" s="28"/>
      <c r="H172" s="28"/>
      <c r="I172" s="29"/>
      <c r="J172" s="40">
        <f t="shared" si="55"/>
        <v>0</v>
      </c>
      <c r="K172" s="30"/>
      <c r="L172" s="40">
        <f t="shared" si="56"/>
        <v>0</v>
      </c>
      <c r="M172" s="30"/>
      <c r="N172" s="40">
        <f t="shared" si="57"/>
        <v>0</v>
      </c>
      <c r="O172" s="30"/>
      <c r="P172" s="40">
        <f t="shared" si="58"/>
        <v>0</v>
      </c>
      <c r="Q172" s="21"/>
      <c r="R172" s="40">
        <f t="shared" si="59"/>
        <v>0</v>
      </c>
      <c r="S172" s="21"/>
      <c r="T172" s="40">
        <f t="shared" si="60"/>
        <v>0</v>
      </c>
      <c r="U172" s="30"/>
      <c r="V172" s="40">
        <f t="shared" si="61"/>
        <v>0</v>
      </c>
      <c r="W172" s="30"/>
      <c r="X172" s="40">
        <f t="shared" si="62"/>
        <v>0</v>
      </c>
      <c r="Y172" s="30"/>
      <c r="Z172" s="40">
        <f t="shared" si="63"/>
        <v>0</v>
      </c>
      <c r="AA172" s="30"/>
      <c r="AB172" s="40">
        <f t="shared" si="64"/>
        <v>0</v>
      </c>
      <c r="AC172" s="21"/>
      <c r="AD172" s="40">
        <f t="shared" si="65"/>
        <v>0</v>
      </c>
      <c r="AE172" s="30"/>
      <c r="AF172" s="40">
        <f t="shared" si="66"/>
        <v>0</v>
      </c>
      <c r="AG172" s="30"/>
      <c r="AH172" s="40">
        <f t="shared" si="67"/>
        <v>0</v>
      </c>
    </row>
    <row r="173" spans="1:34" s="15" customFormat="1" ht="25.5" x14ac:dyDescent="0.25">
      <c r="A173" s="31" t="s">
        <v>293</v>
      </c>
      <c r="B173" s="61" t="s">
        <v>294</v>
      </c>
      <c r="C173" s="64" t="s">
        <v>2</v>
      </c>
      <c r="D173" s="34">
        <v>1</v>
      </c>
      <c r="E173" s="35">
        <f>ROUND('[1]APU''S'!G5605,0)</f>
        <v>19969952</v>
      </c>
      <c r="F173" s="89">
        <f>+D173*E173</f>
        <v>19969952</v>
      </c>
      <c r="G173" s="37">
        <f t="shared" ref="G173:G175" si="73">F173/$F$197</f>
        <v>5.2861818445361225E-3</v>
      </c>
      <c r="H173" s="38">
        <f t="shared" ref="H173:H175" si="74">F173-(J173+L173+N173+P173+R173+T173+V173+X173+Z173+AB173+AD173+AF173+AH173)</f>
        <v>0</v>
      </c>
      <c r="I173" s="90"/>
      <c r="J173" s="40">
        <f t="shared" si="55"/>
        <v>0</v>
      </c>
      <c r="K173" s="30"/>
      <c r="L173" s="40">
        <f t="shared" si="56"/>
        <v>0</v>
      </c>
      <c r="M173" s="30"/>
      <c r="N173" s="40">
        <f t="shared" si="57"/>
        <v>0</v>
      </c>
      <c r="O173" s="30"/>
      <c r="P173" s="40">
        <f t="shared" si="58"/>
        <v>0</v>
      </c>
      <c r="Q173" s="21"/>
      <c r="R173" s="40">
        <f t="shared" si="59"/>
        <v>0</v>
      </c>
      <c r="S173" s="21"/>
      <c r="T173" s="40">
        <f t="shared" si="60"/>
        <v>0</v>
      </c>
      <c r="U173" s="30"/>
      <c r="V173" s="40">
        <f t="shared" si="61"/>
        <v>0</v>
      </c>
      <c r="W173" s="30"/>
      <c r="X173" s="40">
        <f t="shared" si="62"/>
        <v>0</v>
      </c>
      <c r="Y173" s="30"/>
      <c r="Z173" s="40">
        <f t="shared" si="63"/>
        <v>0</v>
      </c>
      <c r="AA173" s="30"/>
      <c r="AB173" s="40">
        <f t="shared" si="64"/>
        <v>0</v>
      </c>
      <c r="AC173" s="21"/>
      <c r="AD173" s="40">
        <f t="shared" si="65"/>
        <v>0</v>
      </c>
      <c r="AE173" s="30">
        <v>1</v>
      </c>
      <c r="AF173" s="40">
        <f t="shared" si="66"/>
        <v>19969952</v>
      </c>
      <c r="AG173" s="30"/>
      <c r="AH173" s="40">
        <f t="shared" si="67"/>
        <v>0</v>
      </c>
    </row>
    <row r="174" spans="1:34" s="15" customFormat="1" x14ac:dyDescent="0.25">
      <c r="A174" s="31" t="s">
        <v>295</v>
      </c>
      <c r="B174" s="61" t="s">
        <v>296</v>
      </c>
      <c r="C174" s="64" t="s">
        <v>2</v>
      </c>
      <c r="D174" s="34">
        <v>2</v>
      </c>
      <c r="E174" s="35">
        <f>ROUND('[1]APU''S'!G5655,0)</f>
        <v>15638352</v>
      </c>
      <c r="F174" s="89">
        <f>+D174*E174</f>
        <v>31276704</v>
      </c>
      <c r="G174" s="37">
        <f t="shared" si="73"/>
        <v>8.2791558458292901E-3</v>
      </c>
      <c r="H174" s="38">
        <f t="shared" si="74"/>
        <v>0</v>
      </c>
      <c r="I174" s="90"/>
      <c r="J174" s="40">
        <f t="shared" si="55"/>
        <v>0</v>
      </c>
      <c r="K174" s="30"/>
      <c r="L174" s="40">
        <f t="shared" si="56"/>
        <v>0</v>
      </c>
      <c r="M174" s="30"/>
      <c r="N174" s="40">
        <f t="shared" si="57"/>
        <v>0</v>
      </c>
      <c r="O174" s="30"/>
      <c r="P174" s="40">
        <f t="shared" si="58"/>
        <v>0</v>
      </c>
      <c r="Q174" s="21"/>
      <c r="R174" s="40">
        <f t="shared" si="59"/>
        <v>0</v>
      </c>
      <c r="S174" s="21"/>
      <c r="T174" s="40">
        <f t="shared" si="60"/>
        <v>0</v>
      </c>
      <c r="U174" s="30"/>
      <c r="V174" s="40">
        <f t="shared" si="61"/>
        <v>0</v>
      </c>
      <c r="W174" s="30"/>
      <c r="X174" s="40">
        <f t="shared" si="62"/>
        <v>0</v>
      </c>
      <c r="Y174" s="30"/>
      <c r="Z174" s="40">
        <f t="shared" si="63"/>
        <v>0</v>
      </c>
      <c r="AA174" s="30"/>
      <c r="AB174" s="40">
        <f t="shared" si="64"/>
        <v>0</v>
      </c>
      <c r="AC174" s="21"/>
      <c r="AD174" s="40">
        <f t="shared" si="65"/>
        <v>0</v>
      </c>
      <c r="AE174" s="30">
        <v>2</v>
      </c>
      <c r="AF174" s="40">
        <f t="shared" si="66"/>
        <v>31276704</v>
      </c>
      <c r="AG174" s="30"/>
      <c r="AH174" s="40">
        <f t="shared" si="67"/>
        <v>0</v>
      </c>
    </row>
    <row r="175" spans="1:34" s="15" customFormat="1" x14ac:dyDescent="0.25">
      <c r="A175" s="31" t="s">
        <v>297</v>
      </c>
      <c r="B175" s="61" t="s">
        <v>298</v>
      </c>
      <c r="C175" s="64" t="s">
        <v>17</v>
      </c>
      <c r="D175" s="34">
        <v>413</v>
      </c>
      <c r="E175" s="35">
        <f>ROUND('[1]APU''S'!G5705,0)</f>
        <v>5717</v>
      </c>
      <c r="F175" s="89">
        <f>+D175*E175</f>
        <v>2361121</v>
      </c>
      <c r="G175" s="37">
        <f t="shared" si="73"/>
        <v>6.2500475529199938E-4</v>
      </c>
      <c r="H175" s="38">
        <f t="shared" si="74"/>
        <v>0</v>
      </c>
      <c r="I175" s="90"/>
      <c r="J175" s="40">
        <f t="shared" si="55"/>
        <v>0</v>
      </c>
      <c r="K175" s="30"/>
      <c r="L175" s="40">
        <f t="shared" si="56"/>
        <v>0</v>
      </c>
      <c r="M175" s="30"/>
      <c r="N175" s="40">
        <f t="shared" si="57"/>
        <v>0</v>
      </c>
      <c r="O175" s="30"/>
      <c r="P175" s="40">
        <f t="shared" si="58"/>
        <v>0</v>
      </c>
      <c r="Q175" s="21"/>
      <c r="R175" s="40">
        <f t="shared" si="59"/>
        <v>0</v>
      </c>
      <c r="S175" s="21"/>
      <c r="T175" s="40">
        <f t="shared" si="60"/>
        <v>0</v>
      </c>
      <c r="U175" s="30"/>
      <c r="V175" s="40">
        <f t="shared" si="61"/>
        <v>0</v>
      </c>
      <c r="W175" s="30"/>
      <c r="X175" s="40">
        <f t="shared" si="62"/>
        <v>0</v>
      </c>
      <c r="Y175" s="30"/>
      <c r="Z175" s="40">
        <f t="shared" si="63"/>
        <v>0</v>
      </c>
      <c r="AA175" s="30"/>
      <c r="AB175" s="40">
        <f t="shared" si="64"/>
        <v>0</v>
      </c>
      <c r="AC175" s="21"/>
      <c r="AD175" s="40">
        <f t="shared" si="65"/>
        <v>0</v>
      </c>
      <c r="AE175" s="30">
        <v>413</v>
      </c>
      <c r="AF175" s="40">
        <f t="shared" si="66"/>
        <v>2361121</v>
      </c>
      <c r="AG175" s="30"/>
      <c r="AH175" s="40">
        <f t="shared" si="67"/>
        <v>0</v>
      </c>
    </row>
    <row r="176" spans="1:34" s="15" customFormat="1" ht="15.75" thickBot="1" x14ac:dyDescent="0.3">
      <c r="A176" s="43"/>
      <c r="B176" s="44" t="s">
        <v>292</v>
      </c>
      <c r="C176" s="45"/>
      <c r="D176" s="100"/>
      <c r="E176" s="101"/>
      <c r="F176" s="60">
        <f>SUM(F173:F175)</f>
        <v>53607777</v>
      </c>
      <c r="G176" s="49"/>
      <c r="H176" s="49"/>
      <c r="I176" s="50"/>
      <c r="J176" s="40">
        <f t="shared" si="55"/>
        <v>0</v>
      </c>
      <c r="K176" s="30"/>
      <c r="L176" s="40">
        <f t="shared" si="56"/>
        <v>0</v>
      </c>
      <c r="M176" s="30"/>
      <c r="N176" s="40">
        <f t="shared" si="57"/>
        <v>0</v>
      </c>
      <c r="O176" s="30"/>
      <c r="P176" s="40">
        <f t="shared" si="58"/>
        <v>0</v>
      </c>
      <c r="Q176" s="21"/>
      <c r="R176" s="40">
        <f t="shared" si="59"/>
        <v>0</v>
      </c>
      <c r="S176" s="21"/>
      <c r="T176" s="40">
        <f t="shared" si="60"/>
        <v>0</v>
      </c>
      <c r="U176" s="30"/>
      <c r="V176" s="40">
        <f t="shared" si="61"/>
        <v>0</v>
      </c>
      <c r="W176" s="30"/>
      <c r="X176" s="40">
        <f t="shared" si="62"/>
        <v>0</v>
      </c>
      <c r="Y176" s="30"/>
      <c r="Z176" s="40">
        <f t="shared" si="63"/>
        <v>0</v>
      </c>
      <c r="AA176" s="30"/>
      <c r="AB176" s="40">
        <f t="shared" si="64"/>
        <v>0</v>
      </c>
      <c r="AC176" s="21"/>
      <c r="AD176" s="40">
        <f t="shared" si="65"/>
        <v>0</v>
      </c>
      <c r="AE176" s="30"/>
      <c r="AF176" s="40">
        <f t="shared" si="66"/>
        <v>0</v>
      </c>
      <c r="AG176" s="30"/>
      <c r="AH176" s="40">
        <f t="shared" si="67"/>
        <v>0</v>
      </c>
    </row>
    <row r="177" spans="1:34" s="15" customFormat="1" ht="15.75" thickBot="1" x14ac:dyDescent="0.3">
      <c r="A177" s="51"/>
      <c r="B177" s="52"/>
      <c r="C177" s="51"/>
      <c r="D177" s="51"/>
      <c r="E177" s="53"/>
      <c r="F177" s="53"/>
      <c r="G177" s="54"/>
      <c r="H177" s="54"/>
      <c r="I177" s="55"/>
      <c r="J177" s="40">
        <f t="shared" si="55"/>
        <v>0</v>
      </c>
      <c r="K177" s="30"/>
      <c r="L177" s="40">
        <f t="shared" si="56"/>
        <v>0</v>
      </c>
      <c r="M177" s="30"/>
      <c r="N177" s="40">
        <f t="shared" si="57"/>
        <v>0</v>
      </c>
      <c r="O177" s="30"/>
      <c r="P177" s="40">
        <f t="shared" si="58"/>
        <v>0</v>
      </c>
      <c r="Q177" s="21"/>
      <c r="R177" s="40">
        <f t="shared" si="59"/>
        <v>0</v>
      </c>
      <c r="S177" s="21"/>
      <c r="T177" s="40">
        <f t="shared" si="60"/>
        <v>0</v>
      </c>
      <c r="U177" s="30"/>
      <c r="V177" s="40">
        <f t="shared" si="61"/>
        <v>0</v>
      </c>
      <c r="W177" s="30"/>
      <c r="X177" s="40">
        <f t="shared" si="62"/>
        <v>0</v>
      </c>
      <c r="Y177" s="30"/>
      <c r="Z177" s="40">
        <f t="shared" si="63"/>
        <v>0</v>
      </c>
      <c r="AA177" s="30"/>
      <c r="AB177" s="40">
        <f t="shared" si="64"/>
        <v>0</v>
      </c>
      <c r="AC177" s="21"/>
      <c r="AD177" s="40">
        <f t="shared" si="65"/>
        <v>0</v>
      </c>
      <c r="AE177" s="30"/>
      <c r="AF177" s="40">
        <f t="shared" si="66"/>
        <v>0</v>
      </c>
      <c r="AG177" s="30"/>
      <c r="AH177" s="40">
        <f t="shared" si="67"/>
        <v>0</v>
      </c>
    </row>
    <row r="178" spans="1:34" s="15" customFormat="1" x14ac:dyDescent="0.25">
      <c r="A178" s="104">
        <v>15</v>
      </c>
      <c r="B178" s="57" t="s">
        <v>299</v>
      </c>
      <c r="C178" s="25"/>
      <c r="D178" s="102"/>
      <c r="E178" s="103"/>
      <c r="F178" s="56"/>
      <c r="G178" s="28"/>
      <c r="H178" s="28"/>
      <c r="I178" s="29"/>
      <c r="J178" s="40">
        <f t="shared" si="55"/>
        <v>0</v>
      </c>
      <c r="K178" s="30"/>
      <c r="L178" s="40">
        <f t="shared" si="56"/>
        <v>0</v>
      </c>
      <c r="M178" s="30"/>
      <c r="N178" s="40">
        <f t="shared" si="57"/>
        <v>0</v>
      </c>
      <c r="O178" s="30"/>
      <c r="P178" s="40">
        <f t="shared" si="58"/>
        <v>0</v>
      </c>
      <c r="Q178" s="21"/>
      <c r="R178" s="40">
        <f t="shared" si="59"/>
        <v>0</v>
      </c>
      <c r="S178" s="21"/>
      <c r="T178" s="40">
        <f t="shared" si="60"/>
        <v>0</v>
      </c>
      <c r="U178" s="30"/>
      <c r="V178" s="40">
        <f t="shared" si="61"/>
        <v>0</v>
      </c>
      <c r="W178" s="30"/>
      <c r="X178" s="40">
        <f t="shared" si="62"/>
        <v>0</v>
      </c>
      <c r="Y178" s="30"/>
      <c r="Z178" s="40">
        <f t="shared" si="63"/>
        <v>0</v>
      </c>
      <c r="AA178" s="30"/>
      <c r="AB178" s="40">
        <f t="shared" si="64"/>
        <v>0</v>
      </c>
      <c r="AC178" s="21"/>
      <c r="AD178" s="40">
        <f t="shared" si="65"/>
        <v>0</v>
      </c>
      <c r="AE178" s="30"/>
      <c r="AF178" s="40">
        <f t="shared" si="66"/>
        <v>0</v>
      </c>
      <c r="AG178" s="30"/>
      <c r="AH178" s="40">
        <f t="shared" si="67"/>
        <v>0</v>
      </c>
    </row>
    <row r="179" spans="1:34" s="15" customFormat="1" ht="25.5" x14ac:dyDescent="0.25">
      <c r="A179" s="31" t="s">
        <v>300</v>
      </c>
      <c r="B179" s="61" t="s">
        <v>301</v>
      </c>
      <c r="C179" s="64" t="s">
        <v>2</v>
      </c>
      <c r="D179" s="34">
        <v>488</v>
      </c>
      <c r="E179" s="35">
        <f>ROUND('[1]APU''S'!G5756,0)</f>
        <v>55134</v>
      </c>
      <c r="F179" s="89">
        <f t="shared" ref="F179:F184" si="75">+D179*E179</f>
        <v>26905392</v>
      </c>
      <c r="G179" s="37">
        <f t="shared" ref="G179:G184" si="76">F179/$F$197</f>
        <v>7.1220398882544849E-3</v>
      </c>
      <c r="H179" s="38">
        <f t="shared" ref="H179:H184" si="77">F179-(J179+L179+N179+P179+R179+T179+V179+X179+Z179+AB179+AD179+AF179+AH179)</f>
        <v>0</v>
      </c>
      <c r="I179" s="90"/>
      <c r="J179" s="40">
        <f t="shared" si="55"/>
        <v>0</v>
      </c>
      <c r="K179" s="30">
        <v>100</v>
      </c>
      <c r="L179" s="40">
        <f t="shared" si="56"/>
        <v>5513400</v>
      </c>
      <c r="M179" s="30">
        <v>100</v>
      </c>
      <c r="N179" s="40">
        <f t="shared" si="57"/>
        <v>5513400</v>
      </c>
      <c r="O179" s="30">
        <v>80</v>
      </c>
      <c r="P179" s="40">
        <f t="shared" si="58"/>
        <v>4410720</v>
      </c>
      <c r="Q179" s="21">
        <v>50</v>
      </c>
      <c r="R179" s="40">
        <f t="shared" si="59"/>
        <v>2756700</v>
      </c>
      <c r="S179" s="21">
        <v>50</v>
      </c>
      <c r="T179" s="40">
        <f t="shared" si="60"/>
        <v>2756700</v>
      </c>
      <c r="U179" s="30">
        <v>50</v>
      </c>
      <c r="V179" s="40">
        <f t="shared" si="61"/>
        <v>2756700</v>
      </c>
      <c r="W179" s="30">
        <v>58</v>
      </c>
      <c r="X179" s="40">
        <f t="shared" si="62"/>
        <v>3197772</v>
      </c>
      <c r="Y179" s="30"/>
      <c r="Z179" s="40">
        <f t="shared" si="63"/>
        <v>0</v>
      </c>
      <c r="AA179" s="30"/>
      <c r="AB179" s="40">
        <f t="shared" si="64"/>
        <v>0</v>
      </c>
      <c r="AC179" s="21"/>
      <c r="AD179" s="40">
        <f t="shared" si="65"/>
        <v>0</v>
      </c>
      <c r="AE179" s="30"/>
      <c r="AF179" s="40">
        <f t="shared" si="66"/>
        <v>0</v>
      </c>
      <c r="AG179" s="30"/>
      <c r="AH179" s="40">
        <f t="shared" si="67"/>
        <v>0</v>
      </c>
    </row>
    <row r="180" spans="1:34" s="15" customFormat="1" ht="25.5" x14ac:dyDescent="0.25">
      <c r="A180" s="31" t="s">
        <v>302</v>
      </c>
      <c r="B180" s="61" t="s">
        <v>303</v>
      </c>
      <c r="C180" s="64" t="s">
        <v>2</v>
      </c>
      <c r="D180" s="34">
        <v>711</v>
      </c>
      <c r="E180" s="35">
        <f>ROUND('[1]APU''S'!G5806,0)</f>
        <v>63856</v>
      </c>
      <c r="F180" s="89">
        <f t="shared" si="75"/>
        <v>45401616</v>
      </c>
      <c r="G180" s="37">
        <f t="shared" si="76"/>
        <v>1.2018115927960203E-2</v>
      </c>
      <c r="H180" s="38">
        <f t="shared" si="77"/>
        <v>0</v>
      </c>
      <c r="I180" s="90"/>
      <c r="J180" s="40">
        <f t="shared" si="55"/>
        <v>0</v>
      </c>
      <c r="K180" s="30">
        <v>200</v>
      </c>
      <c r="L180" s="40">
        <f t="shared" si="56"/>
        <v>12771200</v>
      </c>
      <c r="M180" s="30">
        <v>200</v>
      </c>
      <c r="N180" s="40">
        <f t="shared" si="57"/>
        <v>12771200</v>
      </c>
      <c r="O180" s="30">
        <v>100</v>
      </c>
      <c r="P180" s="40">
        <f t="shared" si="58"/>
        <v>6385600</v>
      </c>
      <c r="Q180" s="21">
        <v>100</v>
      </c>
      <c r="R180" s="40">
        <f t="shared" si="59"/>
        <v>6385600</v>
      </c>
      <c r="S180" s="21">
        <v>100</v>
      </c>
      <c r="T180" s="40">
        <f t="shared" si="60"/>
        <v>6385600</v>
      </c>
      <c r="U180" s="30">
        <v>11</v>
      </c>
      <c r="V180" s="40">
        <f t="shared" si="61"/>
        <v>702416</v>
      </c>
      <c r="W180" s="30"/>
      <c r="X180" s="40">
        <f t="shared" si="62"/>
        <v>0</v>
      </c>
      <c r="Y180" s="30"/>
      <c r="Z180" s="40">
        <f t="shared" si="63"/>
        <v>0</v>
      </c>
      <c r="AA180" s="30"/>
      <c r="AB180" s="40">
        <f t="shared" si="64"/>
        <v>0</v>
      </c>
      <c r="AC180" s="21"/>
      <c r="AD180" s="40">
        <f t="shared" si="65"/>
        <v>0</v>
      </c>
      <c r="AE180" s="30"/>
      <c r="AF180" s="40">
        <f t="shared" si="66"/>
        <v>0</v>
      </c>
      <c r="AG180" s="30"/>
      <c r="AH180" s="40">
        <f t="shared" si="67"/>
        <v>0</v>
      </c>
    </row>
    <row r="181" spans="1:34" s="15" customFormat="1" ht="25.5" x14ac:dyDescent="0.25">
      <c r="A181" s="31" t="s">
        <v>304</v>
      </c>
      <c r="B181" s="61" t="s">
        <v>305</v>
      </c>
      <c r="C181" s="64" t="s">
        <v>2</v>
      </c>
      <c r="D181" s="34">
        <v>117</v>
      </c>
      <c r="E181" s="35">
        <f>ROUND('[1]APU''S'!G5856,0)</f>
        <v>63984</v>
      </c>
      <c r="F181" s="89">
        <f t="shared" si="75"/>
        <v>7486128</v>
      </c>
      <c r="G181" s="37">
        <f t="shared" si="76"/>
        <v>1.9816288952258631E-3</v>
      </c>
      <c r="H181" s="38">
        <f t="shared" si="77"/>
        <v>0</v>
      </c>
      <c r="I181" s="90"/>
      <c r="J181" s="40">
        <f t="shared" si="55"/>
        <v>0</v>
      </c>
      <c r="K181" s="30">
        <v>24</v>
      </c>
      <c r="L181" s="40">
        <f>K181*$E181</f>
        <v>1535616</v>
      </c>
      <c r="M181" s="30">
        <v>24</v>
      </c>
      <c r="N181" s="40">
        <f t="shared" si="57"/>
        <v>1535616</v>
      </c>
      <c r="O181" s="30">
        <v>19</v>
      </c>
      <c r="P181" s="40">
        <f t="shared" si="58"/>
        <v>1215696</v>
      </c>
      <c r="Q181" s="21">
        <v>12</v>
      </c>
      <c r="R181" s="40">
        <f t="shared" si="59"/>
        <v>767808</v>
      </c>
      <c r="S181" s="21">
        <v>12</v>
      </c>
      <c r="T181" s="40">
        <f t="shared" si="60"/>
        <v>767808</v>
      </c>
      <c r="U181" s="30">
        <v>11</v>
      </c>
      <c r="V181" s="40">
        <f t="shared" si="61"/>
        <v>703824</v>
      </c>
      <c r="W181" s="30">
        <v>15</v>
      </c>
      <c r="X181" s="40">
        <f t="shared" si="62"/>
        <v>959760</v>
      </c>
      <c r="Y181" s="30"/>
      <c r="Z181" s="40">
        <f t="shared" si="63"/>
        <v>0</v>
      </c>
      <c r="AA181" s="30"/>
      <c r="AB181" s="40">
        <f t="shared" si="64"/>
        <v>0</v>
      </c>
      <c r="AC181" s="21"/>
      <c r="AD181" s="40">
        <f t="shared" si="65"/>
        <v>0</v>
      </c>
      <c r="AE181" s="30"/>
      <c r="AF181" s="40">
        <f t="shared" si="66"/>
        <v>0</v>
      </c>
      <c r="AG181" s="30"/>
      <c r="AH181" s="40">
        <f t="shared" si="67"/>
        <v>0</v>
      </c>
    </row>
    <row r="182" spans="1:34" s="15" customFormat="1" ht="25.5" x14ac:dyDescent="0.25">
      <c r="A182" s="31" t="s">
        <v>306</v>
      </c>
      <c r="B182" s="61" t="s">
        <v>307</v>
      </c>
      <c r="C182" s="64" t="s">
        <v>2</v>
      </c>
      <c r="D182" s="34">
        <v>137</v>
      </c>
      <c r="E182" s="35">
        <f>ROUND('[1]APU''S'!G5906,0)</f>
        <v>58025</v>
      </c>
      <c r="F182" s="89">
        <f t="shared" si="75"/>
        <v>7949425</v>
      </c>
      <c r="G182" s="37">
        <f t="shared" si="76"/>
        <v>2.1042667558490657E-3</v>
      </c>
      <c r="H182" s="38">
        <f t="shared" si="77"/>
        <v>0</v>
      </c>
      <c r="I182" s="90"/>
      <c r="J182" s="40">
        <f t="shared" si="55"/>
        <v>0</v>
      </c>
      <c r="K182" s="30">
        <v>25</v>
      </c>
      <c r="L182" s="40">
        <f t="shared" si="56"/>
        <v>1450625</v>
      </c>
      <c r="M182" s="30">
        <v>25</v>
      </c>
      <c r="N182" s="40">
        <f t="shared" si="57"/>
        <v>1450625</v>
      </c>
      <c r="O182" s="30">
        <v>25</v>
      </c>
      <c r="P182" s="40">
        <f t="shared" si="58"/>
        <v>1450625</v>
      </c>
      <c r="Q182" s="21">
        <v>16</v>
      </c>
      <c r="R182" s="40">
        <f t="shared" si="59"/>
        <v>928400</v>
      </c>
      <c r="S182" s="21">
        <v>13</v>
      </c>
      <c r="T182" s="40">
        <f t="shared" si="60"/>
        <v>754325</v>
      </c>
      <c r="U182" s="30">
        <v>13</v>
      </c>
      <c r="V182" s="40">
        <f t="shared" si="61"/>
        <v>754325</v>
      </c>
      <c r="W182" s="30">
        <v>20</v>
      </c>
      <c r="X182" s="40">
        <f t="shared" si="62"/>
        <v>1160500</v>
      </c>
      <c r="Y182" s="30"/>
      <c r="Z182" s="40">
        <f t="shared" si="63"/>
        <v>0</v>
      </c>
      <c r="AA182" s="30"/>
      <c r="AB182" s="40">
        <f t="shared" si="64"/>
        <v>0</v>
      </c>
      <c r="AC182" s="21"/>
      <c r="AD182" s="40">
        <f t="shared" si="65"/>
        <v>0</v>
      </c>
      <c r="AE182" s="30"/>
      <c r="AF182" s="40">
        <f t="shared" si="66"/>
        <v>0</v>
      </c>
      <c r="AG182" s="30"/>
      <c r="AH182" s="40">
        <f t="shared" si="67"/>
        <v>0</v>
      </c>
    </row>
    <row r="183" spans="1:34" s="15" customFormat="1" x14ac:dyDescent="0.25">
      <c r="A183" s="31" t="s">
        <v>308</v>
      </c>
      <c r="B183" s="61" t="s">
        <v>309</v>
      </c>
      <c r="C183" s="64" t="s">
        <v>2</v>
      </c>
      <c r="D183" s="34">
        <v>405</v>
      </c>
      <c r="E183" s="35">
        <f>ROUND('[1]APU''S'!G5956,0)</f>
        <v>17468</v>
      </c>
      <c r="F183" s="89">
        <f t="shared" si="75"/>
        <v>7074540</v>
      </c>
      <c r="G183" s="37">
        <f t="shared" si="76"/>
        <v>1.87267875788808E-3</v>
      </c>
      <c r="H183" s="38">
        <f t="shared" si="77"/>
        <v>0</v>
      </c>
      <c r="I183" s="90"/>
      <c r="J183" s="40">
        <f t="shared" si="55"/>
        <v>0</v>
      </c>
      <c r="K183" s="30"/>
      <c r="L183" s="40">
        <f t="shared" si="56"/>
        <v>0</v>
      </c>
      <c r="M183" s="30"/>
      <c r="N183" s="40">
        <f t="shared" si="57"/>
        <v>0</v>
      </c>
      <c r="O183" s="30"/>
      <c r="P183" s="40">
        <f t="shared" si="58"/>
        <v>0</v>
      </c>
      <c r="Q183" s="21"/>
      <c r="R183" s="40">
        <f t="shared" si="59"/>
        <v>0</v>
      </c>
      <c r="S183" s="21"/>
      <c r="T183" s="40">
        <f t="shared" si="60"/>
        <v>0</v>
      </c>
      <c r="U183" s="30"/>
      <c r="V183" s="40">
        <f t="shared" si="61"/>
        <v>0</v>
      </c>
      <c r="W183" s="30">
        <v>200</v>
      </c>
      <c r="X183" s="40">
        <f t="shared" si="62"/>
        <v>3493600</v>
      </c>
      <c r="Y183" s="30">
        <v>205</v>
      </c>
      <c r="Z183" s="40">
        <f t="shared" si="63"/>
        <v>3580940</v>
      </c>
      <c r="AA183" s="30"/>
      <c r="AB183" s="40">
        <f t="shared" si="64"/>
        <v>0</v>
      </c>
      <c r="AC183" s="21"/>
      <c r="AD183" s="40">
        <f t="shared" si="65"/>
        <v>0</v>
      </c>
      <c r="AE183" s="30"/>
      <c r="AF183" s="40">
        <f t="shared" si="66"/>
        <v>0</v>
      </c>
      <c r="AG183" s="30"/>
      <c r="AH183" s="40">
        <f t="shared" si="67"/>
        <v>0</v>
      </c>
    </row>
    <row r="184" spans="1:34" s="15" customFormat="1" x14ac:dyDescent="0.25">
      <c r="A184" s="31" t="s">
        <v>310</v>
      </c>
      <c r="B184" s="61" t="s">
        <v>311</v>
      </c>
      <c r="C184" s="64" t="s">
        <v>2</v>
      </c>
      <c r="D184" s="34">
        <v>123</v>
      </c>
      <c r="E184" s="35">
        <f>ROUND('[1]APU''S'!G6006,0)</f>
        <v>37900</v>
      </c>
      <c r="F184" s="89">
        <f t="shared" si="75"/>
        <v>4661700</v>
      </c>
      <c r="G184" s="37">
        <f t="shared" si="76"/>
        <v>1.2339836322427836E-3</v>
      </c>
      <c r="H184" s="38">
        <f t="shared" si="77"/>
        <v>0</v>
      </c>
      <c r="I184" s="90"/>
      <c r="J184" s="40">
        <f t="shared" si="55"/>
        <v>0</v>
      </c>
      <c r="K184" s="30"/>
      <c r="L184" s="40">
        <f t="shared" si="56"/>
        <v>0</v>
      </c>
      <c r="M184" s="30"/>
      <c r="N184" s="40">
        <f t="shared" si="57"/>
        <v>0</v>
      </c>
      <c r="O184" s="30"/>
      <c r="P184" s="40">
        <f t="shared" si="58"/>
        <v>0</v>
      </c>
      <c r="Q184" s="21"/>
      <c r="R184" s="40">
        <f t="shared" si="59"/>
        <v>0</v>
      </c>
      <c r="S184" s="21"/>
      <c r="T184" s="40">
        <f t="shared" si="60"/>
        <v>0</v>
      </c>
      <c r="U184" s="30"/>
      <c r="V184" s="40">
        <f t="shared" si="61"/>
        <v>0</v>
      </c>
      <c r="W184" s="30"/>
      <c r="X184" s="40">
        <f t="shared" si="62"/>
        <v>0</v>
      </c>
      <c r="Y184" s="30"/>
      <c r="Z184" s="40">
        <f t="shared" si="63"/>
        <v>0</v>
      </c>
      <c r="AA184" s="30"/>
      <c r="AB184" s="40">
        <f t="shared" si="64"/>
        <v>0</v>
      </c>
      <c r="AC184" s="21">
        <v>123</v>
      </c>
      <c r="AD184" s="40">
        <f t="shared" si="65"/>
        <v>4661700</v>
      </c>
      <c r="AE184" s="30"/>
      <c r="AF184" s="40">
        <f t="shared" si="66"/>
        <v>0</v>
      </c>
      <c r="AG184" s="30"/>
      <c r="AH184" s="40">
        <f t="shared" si="67"/>
        <v>0</v>
      </c>
    </row>
    <row r="185" spans="1:34" s="15" customFormat="1" ht="15.75" thickBot="1" x14ac:dyDescent="0.3">
      <c r="A185" s="43"/>
      <c r="B185" s="44" t="s">
        <v>312</v>
      </c>
      <c r="C185" s="45"/>
      <c r="D185" s="100"/>
      <c r="E185" s="101"/>
      <c r="F185" s="60">
        <f>SUM(F179:F184)</f>
        <v>99478801</v>
      </c>
      <c r="G185" s="49"/>
      <c r="H185" s="49"/>
      <c r="I185" s="50"/>
      <c r="J185" s="40">
        <f t="shared" si="55"/>
        <v>0</v>
      </c>
      <c r="K185" s="30"/>
      <c r="L185" s="40">
        <f>K185*$E185</f>
        <v>0</v>
      </c>
      <c r="M185" s="30"/>
      <c r="N185" s="40">
        <f t="shared" si="57"/>
        <v>0</v>
      </c>
      <c r="O185" s="30"/>
      <c r="P185" s="40">
        <f t="shared" si="58"/>
        <v>0</v>
      </c>
      <c r="Q185" s="21"/>
      <c r="R185" s="40">
        <f t="shared" si="59"/>
        <v>0</v>
      </c>
      <c r="S185" s="21"/>
      <c r="T185" s="40">
        <f t="shared" si="60"/>
        <v>0</v>
      </c>
      <c r="U185" s="30"/>
      <c r="V185" s="40">
        <f t="shared" si="61"/>
        <v>0</v>
      </c>
      <c r="W185" s="30"/>
      <c r="X185" s="40">
        <f t="shared" si="62"/>
        <v>0</v>
      </c>
      <c r="Y185" s="30"/>
      <c r="Z185" s="40">
        <f t="shared" si="63"/>
        <v>0</v>
      </c>
      <c r="AA185" s="30"/>
      <c r="AB185" s="40">
        <f t="shared" si="64"/>
        <v>0</v>
      </c>
      <c r="AC185" s="21"/>
      <c r="AD185" s="40">
        <f t="shared" si="65"/>
        <v>0</v>
      </c>
      <c r="AE185" s="30"/>
      <c r="AF185" s="40">
        <f t="shared" si="66"/>
        <v>0</v>
      </c>
      <c r="AG185" s="30"/>
      <c r="AH185" s="40">
        <f t="shared" si="67"/>
        <v>0</v>
      </c>
    </row>
    <row r="186" spans="1:34" s="15" customFormat="1" ht="15.75" thickBot="1" x14ac:dyDescent="0.3">
      <c r="A186" s="51"/>
      <c r="B186" s="52"/>
      <c r="C186" s="51"/>
      <c r="D186" s="51"/>
      <c r="E186" s="53"/>
      <c r="F186" s="53"/>
      <c r="G186" s="54"/>
      <c r="H186" s="54"/>
      <c r="I186" s="55"/>
      <c r="J186" s="40">
        <f t="shared" si="55"/>
        <v>0</v>
      </c>
      <c r="K186" s="30"/>
      <c r="L186" s="40">
        <f t="shared" si="56"/>
        <v>0</v>
      </c>
      <c r="M186" s="30"/>
      <c r="N186" s="40">
        <f t="shared" si="57"/>
        <v>0</v>
      </c>
      <c r="O186" s="30"/>
      <c r="P186" s="40">
        <f t="shared" si="58"/>
        <v>0</v>
      </c>
      <c r="Q186" s="21"/>
      <c r="R186" s="40">
        <f t="shared" si="59"/>
        <v>0</v>
      </c>
      <c r="S186" s="21"/>
      <c r="T186" s="40">
        <f t="shared" si="60"/>
        <v>0</v>
      </c>
      <c r="U186" s="30"/>
      <c r="V186" s="40">
        <f t="shared" si="61"/>
        <v>0</v>
      </c>
      <c r="W186" s="30"/>
      <c r="X186" s="40">
        <f t="shared" si="62"/>
        <v>0</v>
      </c>
      <c r="Y186" s="30"/>
      <c r="Z186" s="40">
        <f t="shared" si="63"/>
        <v>0</v>
      </c>
      <c r="AA186" s="30"/>
      <c r="AB186" s="40">
        <f t="shared" si="64"/>
        <v>0</v>
      </c>
      <c r="AC186" s="21"/>
      <c r="AD186" s="40">
        <f t="shared" si="65"/>
        <v>0</v>
      </c>
      <c r="AE186" s="30"/>
      <c r="AF186" s="40">
        <f t="shared" si="66"/>
        <v>0</v>
      </c>
      <c r="AG186" s="30"/>
      <c r="AH186" s="40">
        <f t="shared" si="67"/>
        <v>0</v>
      </c>
    </row>
    <row r="187" spans="1:34" s="15" customFormat="1" x14ac:dyDescent="0.25">
      <c r="A187" s="104">
        <v>16</v>
      </c>
      <c r="B187" s="57" t="s">
        <v>313</v>
      </c>
      <c r="C187" s="25"/>
      <c r="D187" s="102"/>
      <c r="E187" s="103"/>
      <c r="F187" s="56"/>
      <c r="G187" s="28"/>
      <c r="H187" s="28"/>
      <c r="I187" s="29"/>
      <c r="J187" s="40">
        <f t="shared" si="55"/>
        <v>0</v>
      </c>
      <c r="K187" s="30"/>
      <c r="L187" s="40">
        <f t="shared" si="56"/>
        <v>0</v>
      </c>
      <c r="M187" s="30"/>
      <c r="N187" s="40">
        <f t="shared" si="57"/>
        <v>0</v>
      </c>
      <c r="O187" s="30"/>
      <c r="P187" s="40">
        <f t="shared" si="58"/>
        <v>0</v>
      </c>
      <c r="Q187" s="21"/>
      <c r="R187" s="40">
        <f t="shared" si="59"/>
        <v>0</v>
      </c>
      <c r="S187" s="21"/>
      <c r="T187" s="40">
        <f t="shared" si="60"/>
        <v>0</v>
      </c>
      <c r="U187" s="30"/>
      <c r="V187" s="40">
        <f t="shared" si="61"/>
        <v>0</v>
      </c>
      <c r="W187" s="30"/>
      <c r="X187" s="40">
        <f t="shared" si="62"/>
        <v>0</v>
      </c>
      <c r="Y187" s="30"/>
      <c r="Z187" s="40">
        <f t="shared" si="63"/>
        <v>0</v>
      </c>
      <c r="AA187" s="30"/>
      <c r="AB187" s="40">
        <f t="shared" si="64"/>
        <v>0</v>
      </c>
      <c r="AC187" s="21"/>
      <c r="AD187" s="40">
        <f t="shared" si="65"/>
        <v>0</v>
      </c>
      <c r="AE187" s="30"/>
      <c r="AF187" s="40">
        <f t="shared" si="66"/>
        <v>0</v>
      </c>
      <c r="AG187" s="30"/>
      <c r="AH187" s="40">
        <f t="shared" si="67"/>
        <v>0</v>
      </c>
    </row>
    <row r="188" spans="1:34" s="15" customFormat="1" x14ac:dyDescent="0.25">
      <c r="A188" s="31" t="s">
        <v>314</v>
      </c>
      <c r="B188" s="41" t="s">
        <v>315</v>
      </c>
      <c r="C188" s="33" t="s">
        <v>2</v>
      </c>
      <c r="D188" s="34">
        <v>1</v>
      </c>
      <c r="E188" s="105">
        <f>ROUND('[1]APU''S'!G6057,0)</f>
        <v>3890000</v>
      </c>
      <c r="F188" s="89">
        <f t="shared" ref="F188:F193" si="78">+D188*E188</f>
        <v>3890000</v>
      </c>
      <c r="G188" s="37">
        <f t="shared" ref="G188:G193" si="79">F188/$F$197</f>
        <v>1.0297094041711024E-3</v>
      </c>
      <c r="H188" s="38">
        <f t="shared" ref="H188:H193" si="80">F188-(J188+L188+N188+P188+R188+T188+V188+X188+Z188+AB188+AD188+AF188+AH188)</f>
        <v>0</v>
      </c>
      <c r="I188" s="90"/>
      <c r="J188" s="40">
        <f t="shared" si="55"/>
        <v>0</v>
      </c>
      <c r="K188" s="30"/>
      <c r="L188" s="40">
        <f t="shared" si="56"/>
        <v>0</v>
      </c>
      <c r="M188" s="30"/>
      <c r="N188" s="40">
        <f t="shared" si="57"/>
        <v>0</v>
      </c>
      <c r="O188" s="30"/>
      <c r="P188" s="40">
        <f t="shared" si="58"/>
        <v>0</v>
      </c>
      <c r="Q188" s="21"/>
      <c r="R188" s="40">
        <f t="shared" si="59"/>
        <v>0</v>
      </c>
      <c r="S188" s="21"/>
      <c r="T188" s="40">
        <f t="shared" si="60"/>
        <v>0</v>
      </c>
      <c r="U188" s="30"/>
      <c r="V188" s="40">
        <f t="shared" si="61"/>
        <v>0</v>
      </c>
      <c r="W188" s="30"/>
      <c r="X188" s="40">
        <f t="shared" si="62"/>
        <v>0</v>
      </c>
      <c r="Y188" s="30"/>
      <c r="Z188" s="40">
        <f t="shared" si="63"/>
        <v>0</v>
      </c>
      <c r="AA188" s="30"/>
      <c r="AB188" s="40">
        <f t="shared" si="64"/>
        <v>0</v>
      </c>
      <c r="AC188" s="21"/>
      <c r="AD188" s="40">
        <f t="shared" si="65"/>
        <v>0</v>
      </c>
      <c r="AE188" s="30"/>
      <c r="AF188" s="40">
        <f t="shared" si="66"/>
        <v>0</v>
      </c>
      <c r="AG188" s="21">
        <v>1</v>
      </c>
      <c r="AH188" s="40">
        <f t="shared" si="67"/>
        <v>3890000</v>
      </c>
    </row>
    <row r="189" spans="1:34" s="15" customFormat="1" x14ac:dyDescent="0.25">
      <c r="A189" s="31" t="s">
        <v>316</v>
      </c>
      <c r="B189" s="41" t="s">
        <v>317</v>
      </c>
      <c r="C189" s="33" t="s">
        <v>2</v>
      </c>
      <c r="D189" s="34">
        <v>1</v>
      </c>
      <c r="E189" s="105">
        <f>ROUND('[1]APU''S'!G6107,0)</f>
        <v>3890000</v>
      </c>
      <c r="F189" s="89">
        <f t="shared" si="78"/>
        <v>3890000</v>
      </c>
      <c r="G189" s="37">
        <f t="shared" si="79"/>
        <v>1.0297094041711024E-3</v>
      </c>
      <c r="H189" s="38">
        <f t="shared" si="80"/>
        <v>0</v>
      </c>
      <c r="I189" s="90"/>
      <c r="J189" s="40">
        <f t="shared" si="55"/>
        <v>0</v>
      </c>
      <c r="K189" s="30"/>
      <c r="L189" s="40">
        <f t="shared" si="56"/>
        <v>0</v>
      </c>
      <c r="M189" s="30"/>
      <c r="N189" s="40">
        <f t="shared" si="57"/>
        <v>0</v>
      </c>
      <c r="O189" s="30"/>
      <c r="P189" s="40">
        <f t="shared" si="58"/>
        <v>0</v>
      </c>
      <c r="Q189" s="21"/>
      <c r="R189" s="40">
        <f t="shared" si="59"/>
        <v>0</v>
      </c>
      <c r="S189" s="21"/>
      <c r="T189" s="40">
        <f t="shared" si="60"/>
        <v>0</v>
      </c>
      <c r="U189" s="30"/>
      <c r="V189" s="40">
        <f t="shared" si="61"/>
        <v>0</v>
      </c>
      <c r="W189" s="30"/>
      <c r="X189" s="40">
        <f t="shared" si="62"/>
        <v>0</v>
      </c>
      <c r="Y189" s="30"/>
      <c r="Z189" s="40">
        <f t="shared" si="63"/>
        <v>0</v>
      </c>
      <c r="AA189" s="30"/>
      <c r="AB189" s="40">
        <f t="shared" si="64"/>
        <v>0</v>
      </c>
      <c r="AC189" s="21">
        <v>1</v>
      </c>
      <c r="AD189" s="40">
        <f t="shared" si="65"/>
        <v>3890000</v>
      </c>
      <c r="AE189" s="30"/>
      <c r="AF189" s="40">
        <f t="shared" si="66"/>
        <v>0</v>
      </c>
      <c r="AG189" s="21"/>
      <c r="AH189" s="40">
        <f t="shared" si="67"/>
        <v>0</v>
      </c>
    </row>
    <row r="190" spans="1:34" s="15" customFormat="1" x14ac:dyDescent="0.25">
      <c r="A190" s="31" t="s">
        <v>318</v>
      </c>
      <c r="B190" s="41" t="s">
        <v>319</v>
      </c>
      <c r="C190" s="33" t="s">
        <v>2</v>
      </c>
      <c r="D190" s="34">
        <v>1</v>
      </c>
      <c r="E190" s="105">
        <f>ROUND('[1]APU''S'!G6157,0)</f>
        <v>3890000</v>
      </c>
      <c r="F190" s="89">
        <f t="shared" si="78"/>
        <v>3890000</v>
      </c>
      <c r="G190" s="37">
        <f t="shared" si="79"/>
        <v>1.0297094041711024E-3</v>
      </c>
      <c r="H190" s="38">
        <f t="shared" si="80"/>
        <v>0</v>
      </c>
      <c r="I190" s="90"/>
      <c r="J190" s="40">
        <f>I190*$E190</f>
        <v>0</v>
      </c>
      <c r="K190" s="30"/>
      <c r="L190" s="40">
        <f>K190*$E190</f>
        <v>0</v>
      </c>
      <c r="M190" s="30"/>
      <c r="N190" s="40">
        <f t="shared" si="57"/>
        <v>0</v>
      </c>
      <c r="O190" s="30"/>
      <c r="P190" s="40">
        <f t="shared" si="58"/>
        <v>0</v>
      </c>
      <c r="Q190" s="21"/>
      <c r="R190" s="40">
        <f t="shared" si="59"/>
        <v>0</v>
      </c>
      <c r="S190" s="21"/>
      <c r="T190" s="40">
        <f t="shared" si="60"/>
        <v>0</v>
      </c>
      <c r="U190" s="30"/>
      <c r="V190" s="40">
        <f t="shared" si="61"/>
        <v>0</v>
      </c>
      <c r="W190" s="30"/>
      <c r="X190" s="40">
        <f t="shared" si="62"/>
        <v>0</v>
      </c>
      <c r="Y190" s="30"/>
      <c r="Z190" s="40">
        <f t="shared" si="63"/>
        <v>0</v>
      </c>
      <c r="AA190" s="30"/>
      <c r="AB190" s="40">
        <f t="shared" si="64"/>
        <v>0</v>
      </c>
      <c r="AC190" s="21">
        <v>1</v>
      </c>
      <c r="AD190" s="40">
        <f t="shared" si="65"/>
        <v>3890000</v>
      </c>
      <c r="AE190" s="30"/>
      <c r="AF190" s="40">
        <f t="shared" si="66"/>
        <v>0</v>
      </c>
      <c r="AG190" s="21"/>
      <c r="AH190" s="40">
        <f t="shared" si="67"/>
        <v>0</v>
      </c>
    </row>
    <row r="191" spans="1:34" s="15" customFormat="1" x14ac:dyDescent="0.25">
      <c r="A191" s="31" t="s">
        <v>320</v>
      </c>
      <c r="B191" s="41" t="s">
        <v>321</v>
      </c>
      <c r="C191" s="33" t="s">
        <v>2</v>
      </c>
      <c r="D191" s="42">
        <v>2</v>
      </c>
      <c r="E191" s="105">
        <f>ROUND('[1]APU''S'!G6207,0)</f>
        <v>2200000</v>
      </c>
      <c r="F191" s="89">
        <f t="shared" si="78"/>
        <v>4400000</v>
      </c>
      <c r="G191" s="37">
        <f t="shared" si="79"/>
        <v>1.1647098659004758E-3</v>
      </c>
      <c r="H191" s="38">
        <f t="shared" si="80"/>
        <v>0</v>
      </c>
      <c r="I191" s="90"/>
      <c r="J191" s="40">
        <f t="shared" si="55"/>
        <v>0</v>
      </c>
      <c r="K191" s="30"/>
      <c r="L191" s="40">
        <f t="shared" si="56"/>
        <v>0</v>
      </c>
      <c r="M191" s="30"/>
      <c r="N191" s="40">
        <f t="shared" si="57"/>
        <v>0</v>
      </c>
      <c r="O191" s="30"/>
      <c r="P191" s="40">
        <f t="shared" si="58"/>
        <v>0</v>
      </c>
      <c r="Q191" s="21"/>
      <c r="R191" s="40">
        <f t="shared" si="59"/>
        <v>0</v>
      </c>
      <c r="S191" s="21"/>
      <c r="T191" s="40">
        <f t="shared" si="60"/>
        <v>0</v>
      </c>
      <c r="U191" s="30"/>
      <c r="V191" s="40">
        <f t="shared" si="61"/>
        <v>0</v>
      </c>
      <c r="W191" s="30"/>
      <c r="X191" s="40">
        <f t="shared" si="62"/>
        <v>0</v>
      </c>
      <c r="Y191" s="30"/>
      <c r="Z191" s="40">
        <f t="shared" si="63"/>
        <v>0</v>
      </c>
      <c r="AA191" s="30"/>
      <c r="AB191" s="40">
        <f t="shared" si="64"/>
        <v>0</v>
      </c>
      <c r="AC191" s="21"/>
      <c r="AD191" s="40">
        <f t="shared" si="65"/>
        <v>0</v>
      </c>
      <c r="AE191" s="21"/>
      <c r="AF191" s="40">
        <f t="shared" si="66"/>
        <v>0</v>
      </c>
      <c r="AG191" s="21">
        <v>2</v>
      </c>
      <c r="AH191" s="40">
        <f t="shared" si="67"/>
        <v>4400000</v>
      </c>
    </row>
    <row r="192" spans="1:34" s="15" customFormat="1" x14ac:dyDescent="0.25">
      <c r="A192" s="31" t="s">
        <v>322</v>
      </c>
      <c r="B192" s="41" t="s">
        <v>323</v>
      </c>
      <c r="C192" s="33" t="s">
        <v>2</v>
      </c>
      <c r="D192" s="34">
        <v>1</v>
      </c>
      <c r="E192" s="105">
        <f>ROUND('[1]APU''S'!G6257,0)</f>
        <v>1398000</v>
      </c>
      <c r="F192" s="89">
        <f>+D192*E192</f>
        <v>1398000</v>
      </c>
      <c r="G192" s="37">
        <f t="shared" si="79"/>
        <v>3.700600892111057E-4</v>
      </c>
      <c r="H192" s="38">
        <f t="shared" si="80"/>
        <v>0</v>
      </c>
      <c r="I192" s="90"/>
      <c r="J192" s="40">
        <f t="shared" si="55"/>
        <v>0</v>
      </c>
      <c r="K192" s="30"/>
      <c r="L192" s="40">
        <f t="shared" si="56"/>
        <v>0</v>
      </c>
      <c r="M192" s="30"/>
      <c r="N192" s="40">
        <f t="shared" si="57"/>
        <v>0</v>
      </c>
      <c r="O192" s="30"/>
      <c r="P192" s="40">
        <f t="shared" si="58"/>
        <v>0</v>
      </c>
      <c r="Q192" s="21"/>
      <c r="R192" s="40">
        <f t="shared" si="59"/>
        <v>0</v>
      </c>
      <c r="S192" s="21"/>
      <c r="T192" s="40">
        <f t="shared" si="60"/>
        <v>0</v>
      </c>
      <c r="U192" s="30"/>
      <c r="V192" s="40">
        <f t="shared" si="61"/>
        <v>0</v>
      </c>
      <c r="W192" s="30"/>
      <c r="X192" s="40">
        <f t="shared" si="62"/>
        <v>0</v>
      </c>
      <c r="Y192" s="30"/>
      <c r="Z192" s="40">
        <f t="shared" si="63"/>
        <v>0</v>
      </c>
      <c r="AA192" s="30"/>
      <c r="AB192" s="40">
        <f t="shared" si="64"/>
        <v>0</v>
      </c>
      <c r="AC192" s="21"/>
      <c r="AD192" s="40">
        <f t="shared" si="65"/>
        <v>0</v>
      </c>
      <c r="AE192" s="21"/>
      <c r="AF192" s="40">
        <f t="shared" si="66"/>
        <v>0</v>
      </c>
      <c r="AG192" s="21">
        <v>1</v>
      </c>
      <c r="AH192" s="40">
        <f t="shared" si="67"/>
        <v>1398000</v>
      </c>
    </row>
    <row r="193" spans="1:36" s="15" customFormat="1" x14ac:dyDescent="0.25">
      <c r="A193" s="31" t="s">
        <v>324</v>
      </c>
      <c r="B193" s="41" t="s">
        <v>325</v>
      </c>
      <c r="C193" s="33" t="s">
        <v>2</v>
      </c>
      <c r="D193" s="34">
        <v>1</v>
      </c>
      <c r="E193" s="105">
        <f>ROUND('[1]APU''S'!G6307,0)</f>
        <v>1398000</v>
      </c>
      <c r="F193" s="89">
        <f t="shared" si="78"/>
        <v>1398000</v>
      </c>
      <c r="G193" s="37">
        <f t="shared" si="79"/>
        <v>3.700600892111057E-4</v>
      </c>
      <c r="H193" s="38">
        <f t="shared" si="80"/>
        <v>0</v>
      </c>
      <c r="I193" s="90"/>
      <c r="J193" s="40">
        <f t="shared" si="55"/>
        <v>0</v>
      </c>
      <c r="K193" s="30"/>
      <c r="L193" s="40">
        <f t="shared" si="56"/>
        <v>0</v>
      </c>
      <c r="M193" s="30"/>
      <c r="N193" s="40">
        <f t="shared" si="57"/>
        <v>0</v>
      </c>
      <c r="O193" s="30"/>
      <c r="P193" s="40">
        <f t="shared" si="58"/>
        <v>0</v>
      </c>
      <c r="Q193" s="21"/>
      <c r="R193" s="40">
        <f t="shared" si="59"/>
        <v>0</v>
      </c>
      <c r="S193" s="21"/>
      <c r="T193" s="40">
        <f t="shared" si="60"/>
        <v>0</v>
      </c>
      <c r="U193" s="30"/>
      <c r="V193" s="40">
        <f t="shared" si="61"/>
        <v>0</v>
      </c>
      <c r="W193" s="30"/>
      <c r="X193" s="40">
        <f t="shared" si="62"/>
        <v>0</v>
      </c>
      <c r="Y193" s="30"/>
      <c r="Z193" s="40">
        <f t="shared" si="63"/>
        <v>0</v>
      </c>
      <c r="AA193" s="30"/>
      <c r="AB193" s="40">
        <f t="shared" si="64"/>
        <v>0</v>
      </c>
      <c r="AC193" s="21">
        <v>1</v>
      </c>
      <c r="AD193" s="40">
        <f t="shared" si="65"/>
        <v>1398000</v>
      </c>
      <c r="AE193" s="21"/>
      <c r="AF193" s="40">
        <f t="shared" si="66"/>
        <v>0</v>
      </c>
      <c r="AG193" s="21"/>
      <c r="AH193" s="40">
        <f t="shared" si="67"/>
        <v>0</v>
      </c>
    </row>
    <row r="194" spans="1:36" s="15" customFormat="1" ht="15.75" thickBot="1" x14ac:dyDescent="0.3">
      <c r="A194" s="43"/>
      <c r="B194" s="44" t="s">
        <v>312</v>
      </c>
      <c r="C194" s="45"/>
      <c r="D194" s="100"/>
      <c r="E194" s="101"/>
      <c r="F194" s="60">
        <f>SUM(F188:F193)</f>
        <v>18866000</v>
      </c>
      <c r="G194" s="49"/>
      <c r="H194" s="49"/>
      <c r="I194" s="50"/>
      <c r="J194" s="40">
        <f t="shared" si="55"/>
        <v>0</v>
      </c>
      <c r="K194" s="30"/>
      <c r="L194" s="40">
        <f t="shared" si="56"/>
        <v>0</v>
      </c>
      <c r="M194" s="30"/>
      <c r="N194" s="40">
        <f t="shared" si="57"/>
        <v>0</v>
      </c>
      <c r="O194" s="30"/>
      <c r="P194" s="40">
        <f t="shared" si="58"/>
        <v>0</v>
      </c>
      <c r="Q194" s="21"/>
      <c r="R194" s="40">
        <f t="shared" si="59"/>
        <v>0</v>
      </c>
      <c r="S194" s="21"/>
      <c r="T194" s="40">
        <f t="shared" si="60"/>
        <v>0</v>
      </c>
      <c r="U194" s="30"/>
      <c r="V194" s="40">
        <f t="shared" si="61"/>
        <v>0</v>
      </c>
      <c r="W194" s="30"/>
      <c r="X194" s="40">
        <f t="shared" si="62"/>
        <v>0</v>
      </c>
      <c r="Y194" s="30"/>
      <c r="Z194" s="40">
        <f t="shared" si="63"/>
        <v>0</v>
      </c>
      <c r="AA194" s="30"/>
      <c r="AB194" s="40">
        <f t="shared" si="64"/>
        <v>0</v>
      </c>
      <c r="AC194" s="21"/>
      <c r="AD194" s="40">
        <f t="shared" si="65"/>
        <v>0</v>
      </c>
      <c r="AE194" s="30"/>
      <c r="AF194" s="40">
        <f t="shared" si="66"/>
        <v>0</v>
      </c>
      <c r="AG194" s="30"/>
      <c r="AH194" s="40">
        <f t="shared" si="67"/>
        <v>0</v>
      </c>
    </row>
    <row r="195" spans="1:36" s="15" customFormat="1" x14ac:dyDescent="0.25">
      <c r="A195" s="51"/>
      <c r="B195" s="52"/>
      <c r="C195" s="51"/>
      <c r="D195" s="51"/>
      <c r="E195" s="53"/>
      <c r="F195" s="53"/>
      <c r="G195" s="106"/>
      <c r="H195" s="106"/>
      <c r="I195" s="107"/>
      <c r="J195" s="107"/>
      <c r="Q195" s="22"/>
      <c r="S195" s="22"/>
      <c r="AC195" s="22"/>
    </row>
    <row r="196" spans="1:36" s="15" customFormat="1" x14ac:dyDescent="0.25">
      <c r="A196" s="108"/>
      <c r="B196" s="109"/>
      <c r="C196" s="110"/>
      <c r="D196" s="111"/>
      <c r="E196" s="112"/>
      <c r="F196" s="112"/>
      <c r="G196" s="113"/>
      <c r="H196" s="113"/>
      <c r="I196" s="114"/>
      <c r="J196" s="114"/>
      <c r="Q196" s="22"/>
      <c r="S196" s="22"/>
      <c r="AC196" s="22"/>
    </row>
    <row r="197" spans="1:36" s="15" customFormat="1" x14ac:dyDescent="0.25">
      <c r="A197" s="115"/>
      <c r="B197" s="116"/>
      <c r="C197" s="117"/>
      <c r="D197" s="117"/>
      <c r="E197" s="118"/>
      <c r="F197" s="119">
        <f>SUM(F8,F21,F33,F49,F74,F95,F100,F106,F113,F126,F147,F152,F170,F176,F185,F194)</f>
        <v>3777764857</v>
      </c>
      <c r="G197" s="120"/>
      <c r="H197" s="120"/>
      <c r="I197" s="6"/>
      <c r="J197" s="6">
        <f>SUM(J4:J195)</f>
        <v>23619485</v>
      </c>
      <c r="L197" s="6">
        <f>SUM(L4:L195)</f>
        <v>109400191</v>
      </c>
      <c r="N197" s="6">
        <f>SUM(N4:N195)</f>
        <v>112781695</v>
      </c>
      <c r="P197" s="6">
        <f>SUM(P4:P195)</f>
        <v>100359462</v>
      </c>
      <c r="Q197" s="22"/>
      <c r="R197" s="6">
        <f>SUM(R4:R195)</f>
        <v>967026874</v>
      </c>
      <c r="S197" s="22"/>
      <c r="T197" s="6">
        <f>SUM(T4:T195)</f>
        <v>881169352</v>
      </c>
      <c r="V197" s="6">
        <f>SUM(V4:V195)</f>
        <v>372391828</v>
      </c>
      <c r="X197" s="6">
        <f>SUM(X4:X195)</f>
        <v>187356567</v>
      </c>
      <c r="Z197" s="6">
        <f>SUM(Z4:Z195)</f>
        <v>548553451</v>
      </c>
      <c r="AB197" s="6">
        <f>SUM(AB4:AB195)</f>
        <v>105137197</v>
      </c>
      <c r="AC197" s="22"/>
      <c r="AD197" s="6">
        <f>SUM(AD4:AD195)</f>
        <v>163506902</v>
      </c>
      <c r="AF197" s="6">
        <f>SUM(AF4:AF195)</f>
        <v>181459679</v>
      </c>
      <c r="AH197" s="6">
        <f>SUM(AH4:AH195)</f>
        <v>25002174</v>
      </c>
      <c r="AJ197" s="121">
        <f>SUM(J197:AH197)</f>
        <v>3777764857</v>
      </c>
    </row>
    <row r="198" spans="1:36" s="15" customFormat="1" x14ac:dyDescent="0.25">
      <c r="A198" s="122"/>
      <c r="B198" s="123"/>
      <c r="C198" s="124"/>
      <c r="D198" s="125"/>
      <c r="E198" s="126"/>
      <c r="F198" s="127"/>
      <c r="G198" s="128"/>
      <c r="H198" s="128"/>
      <c r="I198" s="129"/>
      <c r="J198" s="129"/>
      <c r="Q198" s="22"/>
      <c r="S198" s="22"/>
      <c r="AC198" s="22"/>
    </row>
    <row r="199" spans="1:36" s="15" customFormat="1" x14ac:dyDescent="0.25">
      <c r="A199" s="122"/>
      <c r="B199" s="130" t="s">
        <v>326</v>
      </c>
      <c r="C199" s="131"/>
      <c r="D199" s="132"/>
      <c r="E199" s="133"/>
      <c r="F199" s="134"/>
      <c r="G199" s="135"/>
      <c r="H199" s="135"/>
      <c r="I199" s="136"/>
      <c r="J199" s="136"/>
      <c r="Q199" s="22"/>
      <c r="S199" s="22"/>
      <c r="AC199" s="22"/>
    </row>
    <row r="200" spans="1:36" s="15" customFormat="1" x14ac:dyDescent="0.25">
      <c r="A200" s="115"/>
      <c r="B200" s="137"/>
      <c r="C200" s="138"/>
      <c r="D200" s="138"/>
      <c r="E200" s="139" t="s">
        <v>327</v>
      </c>
      <c r="F200" s="140">
        <f>+F197</f>
        <v>3777764857</v>
      </c>
      <c r="G200" s="141"/>
      <c r="H200" s="141"/>
      <c r="I200" s="142"/>
      <c r="J200" s="140">
        <f>+J197</f>
        <v>23619485</v>
      </c>
      <c r="L200" s="140">
        <f>+L197</f>
        <v>109400191</v>
      </c>
      <c r="N200" s="140">
        <f>+N197</f>
        <v>112781695</v>
      </c>
      <c r="P200" s="140">
        <f>+P197</f>
        <v>100359462</v>
      </c>
      <c r="Q200" s="22"/>
      <c r="R200" s="140">
        <f>+R197</f>
        <v>967026874</v>
      </c>
      <c r="S200" s="22"/>
      <c r="T200" s="140">
        <f>+T197</f>
        <v>881169352</v>
      </c>
      <c r="V200" s="140">
        <f>+V197</f>
        <v>372391828</v>
      </c>
      <c r="X200" s="140">
        <f>+X197</f>
        <v>187356567</v>
      </c>
      <c r="Z200" s="140">
        <f>+Z197</f>
        <v>548553451</v>
      </c>
      <c r="AB200" s="140">
        <f>+AB197</f>
        <v>105137197</v>
      </c>
      <c r="AC200" s="22"/>
      <c r="AD200" s="140">
        <f>+AD197</f>
        <v>163506902</v>
      </c>
      <c r="AF200" s="140">
        <f>+AF197</f>
        <v>181459679</v>
      </c>
      <c r="AH200" s="140">
        <f>+AH197</f>
        <v>25002174</v>
      </c>
    </row>
    <row r="201" spans="1:36" s="15" customFormat="1" x14ac:dyDescent="0.25">
      <c r="A201" s="115"/>
      <c r="B201" s="143"/>
      <c r="C201" s="144"/>
      <c r="D201" s="145" t="s">
        <v>328</v>
      </c>
      <c r="E201" s="146">
        <v>0.08</v>
      </c>
      <c r="F201" s="147">
        <f>ROUND(+E201*$F200,0)</f>
        <v>302221189</v>
      </c>
      <c r="G201" s="148"/>
      <c r="H201" s="148"/>
      <c r="I201" s="149"/>
      <c r="J201" s="147">
        <f>ROUND(+$E201*$J200,0)</f>
        <v>1889559</v>
      </c>
      <c r="L201" s="147">
        <f>ROUND(+$E201*L$200,0)</f>
        <v>8752015</v>
      </c>
      <c r="N201" s="147">
        <f>ROUND(+$E201*N$200,0)</f>
        <v>9022536</v>
      </c>
      <c r="P201" s="147">
        <f>ROUND(+$E201*P$200,0)</f>
        <v>8028757</v>
      </c>
      <c r="Q201" s="22"/>
      <c r="R201" s="147">
        <f>ROUND(+$E201*R$200,0)</f>
        <v>77362150</v>
      </c>
      <c r="S201" s="22"/>
      <c r="T201" s="147">
        <f>ROUND(+$E201*T$200,0)</f>
        <v>70493548</v>
      </c>
      <c r="V201" s="147">
        <f>ROUND(+$E201*V$200,0)</f>
        <v>29791346</v>
      </c>
      <c r="X201" s="147">
        <f>ROUND(+$E201*X$200,0)</f>
        <v>14988525</v>
      </c>
      <c r="Z201" s="147">
        <f>ROUND(+$E201*Z$200,0)</f>
        <v>43884276</v>
      </c>
      <c r="AB201" s="147">
        <f>ROUND(+$E201*AB$200,0)</f>
        <v>8410976</v>
      </c>
      <c r="AC201" s="22"/>
      <c r="AD201" s="147">
        <f>ROUND(+$E201*AD$200,0)</f>
        <v>13080552</v>
      </c>
      <c r="AF201" s="147">
        <f>ROUND(+$E201*AF$200,0)</f>
        <v>14516774</v>
      </c>
      <c r="AH201" s="147">
        <f>ROUND(+$E201*AH$200,0)</f>
        <v>2000174</v>
      </c>
      <c r="AJ201" s="150"/>
    </row>
    <row r="202" spans="1:36" s="15" customFormat="1" x14ac:dyDescent="0.25">
      <c r="A202" s="115"/>
      <c r="B202" s="151"/>
      <c r="C202" s="152"/>
      <c r="D202" s="153" t="s">
        <v>329</v>
      </c>
      <c r="E202" s="154">
        <v>0.03</v>
      </c>
      <c r="F202" s="147">
        <f>ROUND(+E202*$F200,0)</f>
        <v>113332946</v>
      </c>
      <c r="G202" s="148"/>
      <c r="H202" s="148"/>
      <c r="I202" s="149"/>
      <c r="J202" s="147">
        <f>ROUND(+$E202*J$200,0)</f>
        <v>708585</v>
      </c>
      <c r="L202" s="147">
        <f>ROUND(+$E202*L$200,0)</f>
        <v>3282006</v>
      </c>
      <c r="N202" s="147">
        <f>ROUND(+$E202*N$200,0)</f>
        <v>3383451</v>
      </c>
      <c r="P202" s="147">
        <f>ROUND(+$E202*P$200,0)</f>
        <v>3010784</v>
      </c>
      <c r="Q202" s="22"/>
      <c r="R202" s="147">
        <f>ROUND(+$E202*R$200,0)</f>
        <v>29010806</v>
      </c>
      <c r="S202" s="22"/>
      <c r="T202" s="147">
        <f>ROUND(+$E202*T$200,0)</f>
        <v>26435081</v>
      </c>
      <c r="V202" s="147">
        <f>ROUND(+$E202*V$200,0)</f>
        <v>11171755</v>
      </c>
      <c r="X202" s="147">
        <f>ROUND(+$E202*X$200,0)</f>
        <v>5620697</v>
      </c>
      <c r="Z202" s="147">
        <f>ROUND(+$E202*Z$200,0)</f>
        <v>16456604</v>
      </c>
      <c r="AB202" s="147">
        <f>ROUND(+$E202*AB$200,0)</f>
        <v>3154116</v>
      </c>
      <c r="AC202" s="22"/>
      <c r="AD202" s="147">
        <f>ROUND(+$E202*AD$200,0)</f>
        <v>4905207</v>
      </c>
      <c r="AF202" s="147">
        <f>ROUND(+$E202*AF$200,0)</f>
        <v>5443790</v>
      </c>
      <c r="AH202" s="147">
        <f>ROUND(+$E202*AH$200,0)</f>
        <v>750065</v>
      </c>
    </row>
    <row r="203" spans="1:36" s="15" customFormat="1" x14ac:dyDescent="0.25">
      <c r="A203" s="115"/>
      <c r="B203" s="151"/>
      <c r="C203" s="152"/>
      <c r="D203" s="153" t="s">
        <v>330</v>
      </c>
      <c r="E203" s="154">
        <v>0.05</v>
      </c>
      <c r="F203" s="147">
        <f>ROUND(+E203*$F200,0)</f>
        <v>188888243</v>
      </c>
      <c r="G203" s="148"/>
      <c r="H203" s="148"/>
      <c r="I203" s="149"/>
      <c r="J203" s="147">
        <f>ROUND(+$E203*J$200,0)</f>
        <v>1180974</v>
      </c>
      <c r="L203" s="147">
        <f>ROUND(+$E203*L$200,0)</f>
        <v>5470010</v>
      </c>
      <c r="N203" s="147">
        <f>ROUND(+$E203*N$200,0)</f>
        <v>5639085</v>
      </c>
      <c r="P203" s="147">
        <f>ROUND(+$E203*P$200,0)</f>
        <v>5017973</v>
      </c>
      <c r="Q203" s="22"/>
      <c r="R203" s="147">
        <f>ROUND(+$E203*R$200,0)</f>
        <v>48351344</v>
      </c>
      <c r="S203" s="22"/>
      <c r="T203" s="147">
        <f>ROUND(+$E203*T$200,0)</f>
        <v>44058468</v>
      </c>
      <c r="V203" s="147">
        <f>ROUND(+$E203*V$200,0)</f>
        <v>18619591</v>
      </c>
      <c r="X203" s="147">
        <f>ROUND(+$E203*X$200,0)</f>
        <v>9367828</v>
      </c>
      <c r="Z203" s="147">
        <f>ROUND(+$E203*Z$200,0)</f>
        <v>27427673</v>
      </c>
      <c r="AB203" s="147">
        <f>ROUND(+$E203*AB$200,0)</f>
        <v>5256860</v>
      </c>
      <c r="AC203" s="22"/>
      <c r="AD203" s="147">
        <f>ROUND(+$E203*AD$200,0)</f>
        <v>8175345</v>
      </c>
      <c r="AF203" s="147">
        <f>ROUND(+$E203*AF$200,0)</f>
        <v>9072984</v>
      </c>
      <c r="AH203" s="147">
        <f>ROUND(+$E203*AH$200,0)</f>
        <v>1250109</v>
      </c>
    </row>
    <row r="204" spans="1:36" s="15" customFormat="1" x14ac:dyDescent="0.25">
      <c r="A204" s="115"/>
      <c r="B204" s="155"/>
      <c r="C204" s="156"/>
      <c r="D204" s="157" t="s">
        <v>331</v>
      </c>
      <c r="E204" s="158">
        <v>0.16</v>
      </c>
      <c r="F204" s="159">
        <f>SUM(F201:F203)</f>
        <v>604442378</v>
      </c>
      <c r="G204" s="141"/>
      <c r="H204" s="141"/>
      <c r="I204" s="142"/>
      <c r="J204" s="159">
        <f>SUM(J201:J203)</f>
        <v>3779118</v>
      </c>
      <c r="L204" s="159">
        <f>SUM(L201:L203)</f>
        <v>17504031</v>
      </c>
      <c r="N204" s="159">
        <f>SUM(N201:N203)</f>
        <v>18045072</v>
      </c>
      <c r="P204" s="159">
        <f>SUM(P201:P203)</f>
        <v>16057514</v>
      </c>
      <c r="Q204" s="22"/>
      <c r="R204" s="159">
        <f>SUM(R201:R203)</f>
        <v>154724300</v>
      </c>
      <c r="S204" s="22"/>
      <c r="T204" s="159">
        <f>SUM(T201:T203)</f>
        <v>140987097</v>
      </c>
      <c r="V204" s="159">
        <f>SUM(V201:V203)</f>
        <v>59582692</v>
      </c>
      <c r="X204" s="159">
        <f>SUM(X201:X203)</f>
        <v>29977050</v>
      </c>
      <c r="Z204" s="159">
        <f>SUM(Z201:Z203)</f>
        <v>87768553</v>
      </c>
      <c r="AB204" s="159">
        <f>SUM(AB201:AB203)</f>
        <v>16821952</v>
      </c>
      <c r="AC204" s="22"/>
      <c r="AD204" s="159">
        <f>SUM(AD201:AD203)</f>
        <v>26161104</v>
      </c>
      <c r="AF204" s="159">
        <f>SUM(AF201:AF203)</f>
        <v>29033548</v>
      </c>
      <c r="AH204" s="159">
        <f>SUM(AH201:AH203)</f>
        <v>4000348</v>
      </c>
    </row>
    <row r="205" spans="1:36" s="15" customFormat="1" x14ac:dyDescent="0.25">
      <c r="A205" s="115"/>
      <c r="B205" s="155"/>
      <c r="C205" s="156"/>
      <c r="D205" s="157" t="s">
        <v>332</v>
      </c>
      <c r="E205" s="158">
        <v>0.19</v>
      </c>
      <c r="F205" s="160">
        <f>ROUND(+E205*$F203,0)</f>
        <v>35888766</v>
      </c>
      <c r="G205" s="161"/>
      <c r="H205" s="161"/>
      <c r="I205" s="162"/>
      <c r="J205" s="147">
        <f>ROUND(+$E205*J$203,0)</f>
        <v>224385</v>
      </c>
      <c r="L205" s="147">
        <f>ROUND(+$E205*L$203,0)</f>
        <v>1039302</v>
      </c>
      <c r="N205" s="147">
        <f>ROUND(+$E205*N$203,0)</f>
        <v>1071426</v>
      </c>
      <c r="P205" s="147">
        <f>ROUND(+$E205*P$203,0)</f>
        <v>953415</v>
      </c>
      <c r="Q205" s="22"/>
      <c r="R205" s="147">
        <f>ROUND(+$E205*R$203,0)</f>
        <v>9186755</v>
      </c>
      <c r="S205" s="22"/>
      <c r="T205" s="147">
        <f>ROUND(+$E205*T$203,0)</f>
        <v>8371109</v>
      </c>
      <c r="V205" s="147">
        <f>ROUND(+$E205*V$203,0)</f>
        <v>3537722</v>
      </c>
      <c r="X205" s="147">
        <f>ROUND(+$E205*X$203,0)</f>
        <v>1779887</v>
      </c>
      <c r="Z205" s="147">
        <f>ROUND(+$E205*Z$203,0)</f>
        <v>5211258</v>
      </c>
      <c r="AB205" s="147">
        <f>ROUND(+$E205*AB$203,0)</f>
        <v>998803</v>
      </c>
      <c r="AC205" s="22"/>
      <c r="AD205" s="147">
        <f>ROUND(+$E205*AD$203,0)</f>
        <v>1553316</v>
      </c>
      <c r="AF205" s="147">
        <f>ROUND(+$E205*AF$203,0)</f>
        <v>1723867</v>
      </c>
      <c r="AH205" s="147">
        <f>ROUND(+$E205*AH$203,0)</f>
        <v>237521</v>
      </c>
    </row>
    <row r="206" spans="1:36" s="15" customFormat="1" x14ac:dyDescent="0.25">
      <c r="A206" s="115"/>
      <c r="B206" s="163"/>
      <c r="C206" s="117"/>
      <c r="D206" s="117"/>
      <c r="E206" s="118" t="s">
        <v>333</v>
      </c>
      <c r="F206" s="164">
        <f>+F205+F204+F200</f>
        <v>4418096001</v>
      </c>
      <c r="G206" s="120"/>
      <c r="H206" s="120"/>
      <c r="I206" s="6"/>
      <c r="J206" s="164">
        <f>+J205+J204+J200</f>
        <v>27622988</v>
      </c>
      <c r="L206" s="164">
        <f>+L205+L204+L200</f>
        <v>127943524</v>
      </c>
      <c r="N206" s="164">
        <f>+N205+N204+N200</f>
        <v>131898193</v>
      </c>
      <c r="P206" s="164">
        <f>+P205+P204+P200</f>
        <v>117370391</v>
      </c>
      <c r="Q206" s="22"/>
      <c r="R206" s="164">
        <f>+R205+R204+R200</f>
        <v>1130937929</v>
      </c>
      <c r="S206" s="22"/>
      <c r="T206" s="164">
        <f>+T205+T204+T200</f>
        <v>1030527558</v>
      </c>
      <c r="V206" s="164">
        <f>+V205+V204+V200</f>
        <v>435512242</v>
      </c>
      <c r="X206" s="164">
        <f>+X205+X204+X200</f>
        <v>219113504</v>
      </c>
      <c r="Z206" s="164">
        <f>+Z205+Z204+Z200</f>
        <v>641533262</v>
      </c>
      <c r="AB206" s="164">
        <f>+AB205+AB204+AB200</f>
        <v>122957952</v>
      </c>
      <c r="AC206" s="22"/>
      <c r="AD206" s="164">
        <f>+AD205+AD204+AD200</f>
        <v>191221322</v>
      </c>
      <c r="AF206" s="164">
        <f>+AF205+AF204+AF200</f>
        <v>212217094</v>
      </c>
      <c r="AH206" s="164">
        <f>+AH205+AH204+AH200</f>
        <v>29240043</v>
      </c>
      <c r="AJ206" s="121">
        <f>SUM(J206:AH206)</f>
        <v>4418096002</v>
      </c>
    </row>
    <row r="207" spans="1:36" s="15" customFormat="1" x14ac:dyDescent="0.25">
      <c r="A207" s="115"/>
      <c r="B207" s="165"/>
      <c r="C207" s="115"/>
      <c r="D207" s="115"/>
      <c r="E207" s="166"/>
      <c r="F207" s="167">
        <v>0</v>
      </c>
      <c r="G207" s="168"/>
      <c r="H207" s="168"/>
      <c r="I207" s="169"/>
      <c r="J207" s="169"/>
      <c r="Q207" s="22"/>
      <c r="S207" s="22"/>
      <c r="AC207" s="22"/>
    </row>
    <row r="208" spans="1:36" x14ac:dyDescent="0.25">
      <c r="A208" s="115"/>
      <c r="B208" s="170" t="s">
        <v>334</v>
      </c>
      <c r="C208" s="171"/>
      <c r="D208" s="172"/>
      <c r="E208" s="173"/>
      <c r="F208" s="174"/>
      <c r="G208" s="175"/>
      <c r="H208" s="175"/>
      <c r="I208" s="176"/>
      <c r="J208" s="176"/>
    </row>
    <row r="209" spans="1:29" s="15" customFormat="1" ht="15" customHeight="1" x14ac:dyDescent="0.25">
      <c r="A209" s="115"/>
      <c r="B209" s="177">
        <f>F206</f>
        <v>4418096001</v>
      </c>
      <c r="C209" s="178"/>
      <c r="D209" s="178"/>
      <c r="E209" s="178"/>
      <c r="F209" s="179"/>
      <c r="G209" s="180"/>
      <c r="H209" s="180"/>
      <c r="I209" s="181"/>
      <c r="J209" s="181"/>
      <c r="Q209" s="22"/>
      <c r="S209" s="22"/>
      <c r="AC209" s="22"/>
    </row>
    <row r="210" spans="1:29" s="15" customFormat="1" ht="15" customHeight="1" x14ac:dyDescent="0.25">
      <c r="A210" s="115"/>
      <c r="B210" s="182"/>
      <c r="C210" s="183"/>
      <c r="D210" s="183"/>
      <c r="E210" s="183"/>
      <c r="F210" s="184"/>
      <c r="G210" s="180"/>
      <c r="H210" s="180"/>
      <c r="I210" s="181"/>
      <c r="J210" s="181"/>
      <c r="Q210" s="22"/>
      <c r="S210" s="22"/>
      <c r="AC210" s="22"/>
    </row>
    <row r="211" spans="1:29" s="15" customFormat="1" x14ac:dyDescent="0.25">
      <c r="A211" s="115"/>
      <c r="B211" s="165"/>
      <c r="C211" s="115"/>
      <c r="D211" s="115"/>
      <c r="E211" s="185"/>
      <c r="F211" s="185"/>
      <c r="G211" s="186"/>
      <c r="H211" s="186"/>
      <c r="I211" s="187"/>
      <c r="J211" s="187"/>
      <c r="Q211" s="22"/>
      <c r="S211" s="22"/>
      <c r="AC211" s="22"/>
    </row>
    <row r="212" spans="1:29" x14ac:dyDescent="0.25">
      <c r="C212" s="188"/>
      <c r="D212" s="188"/>
      <c r="F212" s="189">
        <v>4418094270.0657454</v>
      </c>
      <c r="G212" s="113"/>
      <c r="H212" s="113"/>
      <c r="I212" s="114"/>
      <c r="J212" s="114"/>
    </row>
    <row r="213" spans="1:29" x14ac:dyDescent="0.25">
      <c r="C213" s="188"/>
      <c r="D213" s="188"/>
      <c r="E213" s="190"/>
      <c r="F213" s="190">
        <f>+F212-B209</f>
        <v>-1730.9342546463013</v>
      </c>
      <c r="G213" s="191"/>
      <c r="H213" s="191"/>
      <c r="I213" s="192"/>
      <c r="J213" s="192"/>
    </row>
    <row r="214" spans="1:29" x14ac:dyDescent="0.25">
      <c r="C214" s="188"/>
      <c r="D214" s="188"/>
      <c r="E214" s="193"/>
      <c r="F214" s="193"/>
      <c r="G214" s="113"/>
      <c r="H214" s="113"/>
      <c r="I214" s="114"/>
      <c r="J214" s="114"/>
    </row>
    <row r="215" spans="1:29" x14ac:dyDescent="0.25">
      <c r="C215" s="188"/>
      <c r="D215" s="188"/>
      <c r="E215" s="190"/>
      <c r="F215" s="190"/>
      <c r="G215" s="191"/>
      <c r="H215" s="191"/>
      <c r="I215" s="192"/>
      <c r="J215" s="192"/>
    </row>
    <row r="216" spans="1:29" x14ac:dyDescent="0.25">
      <c r="C216" s="188"/>
      <c r="D216" s="188"/>
      <c r="E216" s="193"/>
      <c r="F216" s="193"/>
      <c r="G216" s="113"/>
      <c r="H216" s="113"/>
      <c r="I216" s="114"/>
      <c r="J216" s="114"/>
    </row>
    <row r="217" spans="1:29" x14ac:dyDescent="0.25">
      <c r="C217" s="188"/>
      <c r="D217" s="188"/>
      <c r="E217" s="190"/>
      <c r="F217" s="190"/>
      <c r="G217" s="191"/>
      <c r="H217" s="191"/>
      <c r="I217" s="192"/>
      <c r="J217" s="192"/>
    </row>
    <row r="218" spans="1:29" x14ac:dyDescent="0.25">
      <c r="C218" s="188"/>
      <c r="D218" s="188"/>
      <c r="E218" s="190"/>
      <c r="F218" s="190"/>
      <c r="G218" s="191"/>
      <c r="H218" s="191"/>
      <c r="I218" s="192"/>
      <c r="J218" s="192"/>
    </row>
    <row r="219" spans="1:29" x14ac:dyDescent="0.25">
      <c r="C219" s="188"/>
      <c r="D219" s="188"/>
      <c r="E219" s="190"/>
      <c r="F219" s="190"/>
      <c r="G219" s="191"/>
      <c r="H219" s="191"/>
      <c r="I219" s="192"/>
      <c r="J219" s="192"/>
    </row>
    <row r="220" spans="1:29" x14ac:dyDescent="0.25">
      <c r="C220" s="188"/>
      <c r="D220" s="188"/>
      <c r="E220" s="190"/>
      <c r="F220" s="194"/>
      <c r="G220" s="191"/>
      <c r="H220" s="191"/>
      <c r="I220" s="192"/>
      <c r="J220" s="192"/>
    </row>
    <row r="221" spans="1:29" x14ac:dyDescent="0.25">
      <c r="C221" s="188"/>
      <c r="D221" s="188"/>
      <c r="E221" s="195"/>
      <c r="F221" s="196"/>
      <c r="G221" s="191"/>
      <c r="H221" s="191"/>
      <c r="I221" s="192"/>
      <c r="J221" s="192"/>
    </row>
    <row r="222" spans="1:29" x14ac:dyDescent="0.25">
      <c r="C222" s="188"/>
      <c r="D222" s="188"/>
      <c r="E222" s="195"/>
      <c r="F222" s="196"/>
      <c r="G222" s="191"/>
      <c r="H222" s="191"/>
      <c r="I222" s="192"/>
      <c r="J222" s="192"/>
    </row>
    <row r="223" spans="1:29" x14ac:dyDescent="0.25">
      <c r="C223" s="188"/>
      <c r="D223" s="188"/>
      <c r="E223" s="195"/>
      <c r="F223" s="196"/>
      <c r="G223" s="191"/>
      <c r="H223" s="191"/>
      <c r="I223" s="192"/>
      <c r="J223" s="192"/>
    </row>
    <row r="224" spans="1:29" x14ac:dyDescent="0.25">
      <c r="C224" s="188"/>
      <c r="D224" s="188"/>
      <c r="E224" s="195"/>
      <c r="F224" s="196"/>
      <c r="G224" s="191"/>
      <c r="H224" s="191"/>
      <c r="I224" s="192"/>
      <c r="J224" s="192"/>
    </row>
    <row r="225" spans="3:10" x14ac:dyDescent="0.25">
      <c r="C225" s="188"/>
      <c r="D225" s="188"/>
      <c r="E225" s="195"/>
      <c r="F225" s="196"/>
      <c r="G225" s="191"/>
      <c r="H225" s="191"/>
      <c r="I225" s="192"/>
      <c r="J225" s="192"/>
    </row>
    <row r="226" spans="3:10" x14ac:dyDescent="0.25">
      <c r="C226" s="188"/>
      <c r="D226" s="188"/>
      <c r="E226" s="190"/>
      <c r="F226" s="190"/>
      <c r="G226" s="191"/>
      <c r="H226" s="191"/>
      <c r="I226" s="192"/>
      <c r="J226" s="192"/>
    </row>
  </sheetData>
  <dataConsolidate/>
  <mergeCells count="15">
    <mergeCell ref="AG2:AH2"/>
    <mergeCell ref="B208:C208"/>
    <mergeCell ref="B209:F210"/>
    <mergeCell ref="U2:V2"/>
    <mergeCell ref="W2:X2"/>
    <mergeCell ref="Y2:Z2"/>
    <mergeCell ref="AA2:AB2"/>
    <mergeCell ref="AC2:AD2"/>
    <mergeCell ref="AE2:AF2"/>
    <mergeCell ref="I2:J2"/>
    <mergeCell ref="K2:L2"/>
    <mergeCell ref="M2:N2"/>
    <mergeCell ref="O2:P2"/>
    <mergeCell ref="Q2:R2"/>
    <mergeCell ref="S2:T2"/>
  </mergeCells>
  <conditionalFormatting sqref="A76">
    <cfRule type="cellIs" dxfId="84" priority="84" stopIfTrue="1" operator="equal">
      <formula>"ESCRIBA AQUÍ EL NOMBRE DEL CAPITULO"</formula>
    </cfRule>
  </conditionalFormatting>
  <conditionalFormatting sqref="A97">
    <cfRule type="cellIs" dxfId="83" priority="83" stopIfTrue="1" operator="equal">
      <formula>"ESCRIBA AQUÍ EL NOMBRE DEL CAPITULO"</formula>
    </cfRule>
  </conditionalFormatting>
  <conditionalFormatting sqref="A102">
    <cfRule type="cellIs" dxfId="82" priority="82" stopIfTrue="1" operator="equal">
      <formula>"ESCRIBA AQUÍ EL NOMBRE DEL CAPITULO"</formula>
    </cfRule>
  </conditionalFormatting>
  <conditionalFormatting sqref="A108">
    <cfRule type="cellIs" dxfId="81" priority="81" stopIfTrue="1" operator="equal">
      <formula>"ESCRIBA AQUÍ EL NOMBRE DEL CAPITULO"</formula>
    </cfRule>
  </conditionalFormatting>
  <conditionalFormatting sqref="A115">
    <cfRule type="cellIs" dxfId="80" priority="80" stopIfTrue="1" operator="equal">
      <formula>"ESCRIBA AQUÍ EL NOMBRE DEL CAPITULO"</formula>
    </cfRule>
  </conditionalFormatting>
  <conditionalFormatting sqref="A128:B128">
    <cfRule type="cellIs" dxfId="79" priority="79" stopIfTrue="1" operator="equal">
      <formula>"ESCRIBA AQUÍ EL NOMBRE DEL CAPITULO"</formula>
    </cfRule>
  </conditionalFormatting>
  <conditionalFormatting sqref="A23">
    <cfRule type="cellIs" dxfId="78" priority="78" stopIfTrue="1" operator="equal">
      <formula>"ESCRIBA AQUÍ EL NOMBRE DEL CAPITULO"</formula>
    </cfRule>
  </conditionalFormatting>
  <conditionalFormatting sqref="A154">
    <cfRule type="cellIs" dxfId="77" priority="77" stopIfTrue="1" operator="equal">
      <formula>"ESCRIBA AQUÍ EL NOMBRE DEL CAPITULO"</formula>
    </cfRule>
  </conditionalFormatting>
  <conditionalFormatting sqref="A172:B172">
    <cfRule type="cellIs" dxfId="76" priority="76" stopIfTrue="1" operator="equal">
      <formula>"ESCRIBA AQUÍ EL NOMBRE DEL CAPITULO"</formula>
    </cfRule>
  </conditionalFormatting>
  <conditionalFormatting sqref="B23">
    <cfRule type="cellIs" dxfId="75" priority="74" stopIfTrue="1" operator="equal">
      <formula>"ESCRIBA AQUÍ EL NOMBRE DEL CAPITULO"</formula>
    </cfRule>
  </conditionalFormatting>
  <conditionalFormatting sqref="B154">
    <cfRule type="cellIs" dxfId="74" priority="75" stopIfTrue="1" operator="equal">
      <formula>"ESCRIBA AQUÍ EL NOMBRE DEL CAPITULO"</formula>
    </cfRule>
  </conditionalFormatting>
  <conditionalFormatting sqref="B115">
    <cfRule type="cellIs" dxfId="73" priority="73" stopIfTrue="1" operator="equal">
      <formula>"ESCRIBA AQUÍ EL NOMBRE DEL CAPITULO"</formula>
    </cfRule>
  </conditionalFormatting>
  <conditionalFormatting sqref="B108">
    <cfRule type="cellIs" dxfId="72" priority="72" stopIfTrue="1" operator="equal">
      <formula>"ESCRIBA AQUÍ EL NOMBRE DEL CAPITULO"</formula>
    </cfRule>
  </conditionalFormatting>
  <conditionalFormatting sqref="B102">
    <cfRule type="cellIs" dxfId="71" priority="71" stopIfTrue="1" operator="equal">
      <formula>"ESCRIBA AQUÍ EL NOMBRE DEL CAPITULO"</formula>
    </cfRule>
  </conditionalFormatting>
  <conditionalFormatting sqref="B76">
    <cfRule type="cellIs" dxfId="70" priority="70" stopIfTrue="1" operator="equal">
      <formula>"ESCRIBA AQUÍ EL NOMBRE DEL CAPITULO"</formula>
    </cfRule>
  </conditionalFormatting>
  <conditionalFormatting sqref="B97">
    <cfRule type="cellIs" dxfId="69" priority="69" stopIfTrue="1" operator="equal">
      <formula>"ESCRIBA AQUÍ EL NOMBRE DEL CAPITULO"</formula>
    </cfRule>
  </conditionalFormatting>
  <conditionalFormatting sqref="A35:B36">
    <cfRule type="cellIs" dxfId="68" priority="68" stopIfTrue="1" operator="equal">
      <formula>"ESCRIBA AQUÍ EL NOMBRE DEL CAPITULO"</formula>
    </cfRule>
  </conditionalFormatting>
  <conditionalFormatting sqref="A51:B51">
    <cfRule type="cellIs" dxfId="67" priority="67" stopIfTrue="1" operator="equal">
      <formula>"ESCRIBA AQUÍ EL NOMBRE DEL CAPITULO"</formula>
    </cfRule>
  </conditionalFormatting>
  <conditionalFormatting sqref="A10">
    <cfRule type="cellIs" dxfId="66" priority="66" stopIfTrue="1" operator="equal">
      <formula>"ESCRIBA AQUÍ EL NOMBRE DEL CAPITULO"</formula>
    </cfRule>
  </conditionalFormatting>
  <conditionalFormatting sqref="A4:B4">
    <cfRule type="cellIs" dxfId="65" priority="65" stopIfTrue="1" operator="equal">
      <formula>"ESCRIBA AQUÍ EL NOMBRE DEL CAPITULO"</formula>
    </cfRule>
  </conditionalFormatting>
  <conditionalFormatting sqref="A149">
    <cfRule type="cellIs" dxfId="64" priority="64" stopIfTrue="1" operator="equal">
      <formula>"ESCRIBA AQUÍ EL NOMBRE DEL CAPITULO"</formula>
    </cfRule>
  </conditionalFormatting>
  <conditionalFormatting sqref="B149">
    <cfRule type="cellIs" dxfId="63" priority="63" stopIfTrue="1" operator="equal">
      <formula>"ESCRIBA AQUÍ EL NOMBRE DEL CAPITULO"</formula>
    </cfRule>
  </conditionalFormatting>
  <conditionalFormatting sqref="B10">
    <cfRule type="cellIs" dxfId="62" priority="62" stopIfTrue="1" operator="equal">
      <formula>"ESCRIBA AQUÍ EL NOMBRE DEL CAPITULO"</formula>
    </cfRule>
  </conditionalFormatting>
  <conditionalFormatting sqref="F206:I206">
    <cfRule type="expression" dxfId="61" priority="58" stopIfTrue="1">
      <formula>"&gt;G29"</formula>
    </cfRule>
    <cfRule type="expression" dxfId="60" priority="59" stopIfTrue="1">
      <formula>"&lt;G29"""</formula>
    </cfRule>
  </conditionalFormatting>
  <conditionalFormatting sqref="F207:J207">
    <cfRule type="cellIs" dxfId="59" priority="60" stopIfTrue="1" operator="notEqual">
      <formula>0</formula>
    </cfRule>
    <cfRule type="cellIs" dxfId="58" priority="61" stopIfTrue="1" operator="equal">
      <formula>0</formula>
    </cfRule>
  </conditionalFormatting>
  <conditionalFormatting sqref="A178:B178">
    <cfRule type="cellIs" dxfId="57" priority="57" stopIfTrue="1" operator="equal">
      <formula>"ESCRIBA AQUÍ EL NOMBRE DEL CAPITULO"</formula>
    </cfRule>
  </conditionalFormatting>
  <conditionalFormatting sqref="A187:B187">
    <cfRule type="cellIs" dxfId="56" priority="56" stopIfTrue="1" operator="equal">
      <formula>"ESCRIBA AQUÍ EL NOMBRE DEL CAPITULO"</formula>
    </cfRule>
  </conditionalFormatting>
  <conditionalFormatting sqref="F214:J214">
    <cfRule type="expression" dxfId="55" priority="54" stopIfTrue="1">
      <formula>"&gt;G29"</formula>
    </cfRule>
    <cfRule type="expression" dxfId="54" priority="55" stopIfTrue="1">
      <formula>"&lt;G29"""</formula>
    </cfRule>
  </conditionalFormatting>
  <conditionalFormatting sqref="F216:J216">
    <cfRule type="expression" dxfId="53" priority="52" stopIfTrue="1">
      <formula>"&gt;G29"</formula>
    </cfRule>
    <cfRule type="expression" dxfId="52" priority="53" stopIfTrue="1">
      <formula>"&lt;G29"""</formula>
    </cfRule>
  </conditionalFormatting>
  <conditionalFormatting sqref="F197:J197">
    <cfRule type="cellIs" dxfId="51" priority="85" operator="equal">
      <formula>#REF!</formula>
    </cfRule>
  </conditionalFormatting>
  <conditionalFormatting sqref="L197">
    <cfRule type="cellIs" dxfId="50" priority="51" operator="equal">
      <formula>#REF!</formula>
    </cfRule>
  </conditionalFormatting>
  <conditionalFormatting sqref="N197">
    <cfRule type="cellIs" dxfId="49" priority="50" operator="equal">
      <formula>#REF!</formula>
    </cfRule>
  </conditionalFormatting>
  <conditionalFormatting sqref="P197">
    <cfRule type="cellIs" dxfId="48" priority="49" operator="equal">
      <formula>#REF!</formula>
    </cfRule>
  </conditionalFormatting>
  <conditionalFormatting sqref="R197">
    <cfRule type="cellIs" dxfId="47" priority="48" operator="equal">
      <formula>#REF!</formula>
    </cfRule>
  </conditionalFormatting>
  <conditionalFormatting sqref="T197">
    <cfRule type="cellIs" dxfId="46" priority="47" operator="equal">
      <formula>#REF!</formula>
    </cfRule>
  </conditionalFormatting>
  <conditionalFormatting sqref="V197">
    <cfRule type="cellIs" dxfId="45" priority="46" operator="equal">
      <formula>#REF!</formula>
    </cfRule>
  </conditionalFormatting>
  <conditionalFormatting sqref="X197">
    <cfRule type="cellIs" dxfId="44" priority="45" operator="equal">
      <formula>#REF!</formula>
    </cfRule>
  </conditionalFormatting>
  <conditionalFormatting sqref="Z197">
    <cfRule type="cellIs" dxfId="43" priority="44" operator="equal">
      <formula>#REF!</formula>
    </cfRule>
  </conditionalFormatting>
  <conditionalFormatting sqref="AB197">
    <cfRule type="cellIs" dxfId="42" priority="43" operator="equal">
      <formula>#REF!</formula>
    </cfRule>
  </conditionalFormatting>
  <conditionalFormatting sqref="AD197">
    <cfRule type="cellIs" dxfId="41" priority="42" operator="equal">
      <formula>#REF!</formula>
    </cfRule>
  </conditionalFormatting>
  <conditionalFormatting sqref="AF197">
    <cfRule type="cellIs" dxfId="40" priority="41" operator="equal">
      <formula>#REF!</formula>
    </cfRule>
  </conditionalFormatting>
  <conditionalFormatting sqref="AH197">
    <cfRule type="cellIs" dxfId="39" priority="40" operator="equal">
      <formula>#REF!</formula>
    </cfRule>
  </conditionalFormatting>
  <conditionalFormatting sqref="J1">
    <cfRule type="cellIs" dxfId="38" priority="39" operator="equal">
      <formula>#REF!</formula>
    </cfRule>
  </conditionalFormatting>
  <conditionalFormatting sqref="L1">
    <cfRule type="cellIs" dxfId="37" priority="38" operator="equal">
      <formula>#REF!</formula>
    </cfRule>
  </conditionalFormatting>
  <conditionalFormatting sqref="N1">
    <cfRule type="cellIs" dxfId="36" priority="37" operator="equal">
      <formula>#REF!</formula>
    </cfRule>
  </conditionalFormatting>
  <conditionalFormatting sqref="P1">
    <cfRule type="cellIs" dxfId="35" priority="36" operator="equal">
      <formula>#REF!</formula>
    </cfRule>
  </conditionalFormatting>
  <conditionalFormatting sqref="R1">
    <cfRule type="cellIs" dxfId="34" priority="35" operator="equal">
      <formula>#REF!</formula>
    </cfRule>
  </conditionalFormatting>
  <conditionalFormatting sqref="T1">
    <cfRule type="cellIs" dxfId="33" priority="34" operator="equal">
      <formula>#REF!</formula>
    </cfRule>
  </conditionalFormatting>
  <conditionalFormatting sqref="V1">
    <cfRule type="cellIs" dxfId="32" priority="33" operator="equal">
      <formula>#REF!</formula>
    </cfRule>
  </conditionalFormatting>
  <conditionalFormatting sqref="X1">
    <cfRule type="cellIs" dxfId="31" priority="32" operator="equal">
      <formula>#REF!</formula>
    </cfRule>
  </conditionalFormatting>
  <conditionalFormatting sqref="Z1">
    <cfRule type="cellIs" dxfId="30" priority="31" operator="equal">
      <formula>#REF!</formula>
    </cfRule>
  </conditionalFormatting>
  <conditionalFormatting sqref="AB1">
    <cfRule type="cellIs" dxfId="29" priority="30" operator="equal">
      <formula>#REF!</formula>
    </cfRule>
  </conditionalFormatting>
  <conditionalFormatting sqref="AD1">
    <cfRule type="cellIs" dxfId="28" priority="29" operator="equal">
      <formula>#REF!</formula>
    </cfRule>
  </conditionalFormatting>
  <conditionalFormatting sqref="AF1">
    <cfRule type="cellIs" dxfId="27" priority="28" operator="equal">
      <formula>#REF!</formula>
    </cfRule>
  </conditionalFormatting>
  <conditionalFormatting sqref="AH1">
    <cfRule type="cellIs" dxfId="26" priority="27" operator="equal">
      <formula>#REF!</formula>
    </cfRule>
  </conditionalFormatting>
  <conditionalFormatting sqref="J206">
    <cfRule type="expression" dxfId="25" priority="25" stopIfTrue="1">
      <formula>"&gt;G29"</formula>
    </cfRule>
    <cfRule type="expression" dxfId="24" priority="26" stopIfTrue="1">
      <formula>"&lt;G29"""</formula>
    </cfRule>
  </conditionalFormatting>
  <conditionalFormatting sqref="L206">
    <cfRule type="expression" dxfId="23" priority="23" stopIfTrue="1">
      <formula>"&gt;G29"</formula>
    </cfRule>
    <cfRule type="expression" dxfId="22" priority="24" stopIfTrue="1">
      <formula>"&lt;G29"""</formula>
    </cfRule>
  </conditionalFormatting>
  <conditionalFormatting sqref="N206">
    <cfRule type="expression" dxfId="21" priority="21" stopIfTrue="1">
      <formula>"&gt;G29"</formula>
    </cfRule>
    <cfRule type="expression" dxfId="20" priority="22" stopIfTrue="1">
      <formula>"&lt;G29"""</formula>
    </cfRule>
  </conditionalFormatting>
  <conditionalFormatting sqref="P206">
    <cfRule type="expression" dxfId="19" priority="19" stopIfTrue="1">
      <formula>"&gt;G29"</formula>
    </cfRule>
    <cfRule type="expression" dxfId="18" priority="20" stopIfTrue="1">
      <formula>"&lt;G29"""</formula>
    </cfRule>
  </conditionalFormatting>
  <conditionalFormatting sqref="R206">
    <cfRule type="expression" dxfId="17" priority="17" stopIfTrue="1">
      <formula>"&gt;G29"</formula>
    </cfRule>
    <cfRule type="expression" dxfId="16" priority="18" stopIfTrue="1">
      <formula>"&lt;G29"""</formula>
    </cfRule>
  </conditionalFormatting>
  <conditionalFormatting sqref="T206">
    <cfRule type="expression" dxfId="15" priority="15" stopIfTrue="1">
      <formula>"&gt;G29"</formula>
    </cfRule>
    <cfRule type="expression" dxfId="14" priority="16" stopIfTrue="1">
      <formula>"&lt;G29"""</formula>
    </cfRule>
  </conditionalFormatting>
  <conditionalFormatting sqref="V206">
    <cfRule type="expression" dxfId="13" priority="13" stopIfTrue="1">
      <formula>"&gt;G29"</formula>
    </cfRule>
    <cfRule type="expression" dxfId="12" priority="14" stopIfTrue="1">
      <formula>"&lt;G29"""</formula>
    </cfRule>
  </conditionalFormatting>
  <conditionalFormatting sqref="X206">
    <cfRule type="expression" dxfId="11" priority="11" stopIfTrue="1">
      <formula>"&gt;G29"</formula>
    </cfRule>
    <cfRule type="expression" dxfId="10" priority="12" stopIfTrue="1">
      <formula>"&lt;G29"""</formula>
    </cfRule>
  </conditionalFormatting>
  <conditionalFormatting sqref="Z206">
    <cfRule type="expression" dxfId="9" priority="9" stopIfTrue="1">
      <formula>"&gt;G29"</formula>
    </cfRule>
    <cfRule type="expression" dxfId="8" priority="10" stopIfTrue="1">
      <formula>"&lt;G29"""</formula>
    </cfRule>
  </conditionalFormatting>
  <conditionalFormatting sqref="AB206">
    <cfRule type="expression" dxfId="7" priority="7" stopIfTrue="1">
      <formula>"&gt;G29"</formula>
    </cfRule>
    <cfRule type="expression" dxfId="6" priority="8" stopIfTrue="1">
      <formula>"&lt;G29"""</formula>
    </cfRule>
  </conditionalFormatting>
  <conditionalFormatting sqref="AD206">
    <cfRule type="expression" dxfId="5" priority="5" stopIfTrue="1">
      <formula>"&gt;G29"</formula>
    </cfRule>
    <cfRule type="expression" dxfId="4" priority="6" stopIfTrue="1">
      <formula>"&lt;G29"""</formula>
    </cfRule>
  </conditionalFormatting>
  <conditionalFormatting sqref="AF206">
    <cfRule type="expression" dxfId="3" priority="3" stopIfTrue="1">
      <formula>"&gt;G29"</formula>
    </cfRule>
    <cfRule type="expression" dxfId="2" priority="4" stopIfTrue="1">
      <formula>"&lt;G29"""</formula>
    </cfRule>
  </conditionalFormatting>
  <conditionalFormatting sqref="AH206">
    <cfRule type="expression" dxfId="1" priority="1" stopIfTrue="1">
      <formula>"&gt;G29"</formula>
    </cfRule>
    <cfRule type="expression" dxfId="0" priority="2" stopIfTrue="1">
      <formula>"&lt;G29"""</formula>
    </cfRule>
  </conditionalFormatting>
  <pageMargins left="0.39370078740157483" right="0.39370078740157483" top="2.0866141732283467" bottom="0.78740157480314965" header="0.31496062992125984" footer="0.31496062992125984"/>
  <pageSetup scale="7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opLeftCell="B1" workbookViewId="0">
      <selection activeCell="AG1" sqref="AG1"/>
    </sheetView>
  </sheetViews>
  <sheetFormatPr baseColWidth="10" defaultRowHeight="15" x14ac:dyDescent="0.25"/>
  <cols>
    <col min="1" max="1" width="15.140625" customWidth="1"/>
    <col min="2" max="2" width="14.28515625" style="197" customWidth="1"/>
    <col min="3" max="15" width="12.7109375" bestFit="1" customWidth="1"/>
  </cols>
  <sheetData>
    <row r="1" spans="1:16" x14ac:dyDescent="0.25">
      <c r="A1" t="s">
        <v>335</v>
      </c>
      <c r="B1" s="197">
        <f>'[1]PROPUESTA 23 Octubre17'!G204</f>
        <v>3777764857</v>
      </c>
    </row>
    <row r="3" spans="1:16" x14ac:dyDescent="0.25">
      <c r="C3" s="198">
        <v>43070</v>
      </c>
      <c r="D3" s="198">
        <v>43101</v>
      </c>
      <c r="E3" s="198">
        <v>43132</v>
      </c>
      <c r="F3" s="198">
        <v>43160</v>
      </c>
      <c r="G3" s="198">
        <v>43191</v>
      </c>
      <c r="H3" s="198">
        <v>43221</v>
      </c>
      <c r="I3" s="198">
        <v>43252</v>
      </c>
      <c r="J3" s="198">
        <v>43282</v>
      </c>
      <c r="K3" s="198">
        <v>43313</v>
      </c>
      <c r="L3" s="198">
        <v>43344</v>
      </c>
      <c r="M3" s="198">
        <v>43374</v>
      </c>
      <c r="N3" s="198">
        <v>43405</v>
      </c>
      <c r="O3" s="198">
        <v>43435</v>
      </c>
      <c r="P3" s="198"/>
    </row>
    <row r="4" spans="1:16" x14ac:dyDescent="0.25">
      <c r="C4" s="197">
        <f>CRONOGRAMA_V2!J1</f>
        <v>23619485</v>
      </c>
      <c r="D4" s="197">
        <f>CRONOGRAMA_V2!L1</f>
        <v>109400191</v>
      </c>
      <c r="E4" s="197">
        <f>CRONOGRAMA_V2!N1</f>
        <v>112781695</v>
      </c>
      <c r="F4" s="197">
        <f>CRONOGRAMA_V2!P1</f>
        <v>100359462</v>
      </c>
      <c r="G4" s="197">
        <f>CRONOGRAMA_V2!R1</f>
        <v>967026874</v>
      </c>
      <c r="H4" s="197">
        <f>CRONOGRAMA_V2!T1</f>
        <v>881169352</v>
      </c>
      <c r="I4" s="197">
        <f>CRONOGRAMA_V2!V1</f>
        <v>372391828</v>
      </c>
      <c r="J4" s="197">
        <f>CRONOGRAMA_V2!X1</f>
        <v>187356567</v>
      </c>
      <c r="K4" s="197">
        <f>CRONOGRAMA_V2!Z1</f>
        <v>548553451</v>
      </c>
      <c r="L4" s="197">
        <f>CRONOGRAMA_V2!AB1</f>
        <v>105137197</v>
      </c>
      <c r="M4" s="197">
        <f>CRONOGRAMA_V2!AD1</f>
        <v>163506902</v>
      </c>
      <c r="N4" s="197">
        <f>CRONOGRAMA_V2!AF1</f>
        <v>181459679</v>
      </c>
      <c r="O4" s="197">
        <f>CRONOGRAMA_V2!AH1</f>
        <v>25002174</v>
      </c>
    </row>
    <row r="5" spans="1:16" x14ac:dyDescent="0.25">
      <c r="C5" s="197">
        <v>23619485</v>
      </c>
      <c r="D5" s="197">
        <f>C5+D4</f>
        <v>133019676</v>
      </c>
      <c r="E5" s="197">
        <f t="shared" ref="E5:O5" si="0">D5+E4</f>
        <v>245801371</v>
      </c>
      <c r="F5" s="197">
        <f t="shared" si="0"/>
        <v>346160833</v>
      </c>
      <c r="G5" s="197">
        <f t="shared" si="0"/>
        <v>1313187707</v>
      </c>
      <c r="H5" s="197">
        <f t="shared" si="0"/>
        <v>2194357059</v>
      </c>
      <c r="I5" s="197">
        <f t="shared" si="0"/>
        <v>2566748887</v>
      </c>
      <c r="J5" s="197">
        <f t="shared" si="0"/>
        <v>2754105454</v>
      </c>
      <c r="K5" s="197">
        <f t="shared" si="0"/>
        <v>3302658905</v>
      </c>
      <c r="L5" s="197">
        <f t="shared" si="0"/>
        <v>3407796102</v>
      </c>
      <c r="M5" s="197">
        <f t="shared" si="0"/>
        <v>3571303004</v>
      </c>
      <c r="N5" s="197">
        <f t="shared" si="0"/>
        <v>3752762683</v>
      </c>
      <c r="O5" s="197">
        <f t="shared" si="0"/>
        <v>3777764857</v>
      </c>
    </row>
    <row r="6" spans="1:16" x14ac:dyDescent="0.25">
      <c r="C6" s="199">
        <f>C4/$B$1</f>
        <v>6.2522380015882497E-3</v>
      </c>
      <c r="D6" s="199">
        <f>D4/$B$1</f>
        <v>2.8958973133885554E-2</v>
      </c>
      <c r="E6" s="199">
        <f>E4/$B$1</f>
        <v>2.9854080195335992E-2</v>
      </c>
      <c r="F6" s="199">
        <f>F4/$B$1</f>
        <v>2.656583080178725E-2</v>
      </c>
      <c r="G6" s="199">
        <f>G4/$B$1</f>
        <v>0.25597857744061281</v>
      </c>
      <c r="H6" s="199">
        <f>H4/$B$1</f>
        <v>0.23325150859171118</v>
      </c>
      <c r="I6" s="199">
        <f>I4/$B$1</f>
        <v>9.8574644557343868E-2</v>
      </c>
      <c r="J6" s="199">
        <f>J4/$B$1</f>
        <v>4.9594555005941704E-2</v>
      </c>
      <c r="K6" s="199">
        <f>K4/$B$1</f>
        <v>0.14520582189851208</v>
      </c>
      <c r="L6" s="199">
        <f>L4/$B$1</f>
        <v>2.7830529686141341E-2</v>
      </c>
      <c r="M6" s="199">
        <f>M4/$B$1</f>
        <v>4.3281386795959595E-2</v>
      </c>
      <c r="N6" s="199">
        <f>N4/$B$1</f>
        <v>4.8033608726007586E-2</v>
      </c>
      <c r="O6" s="199">
        <f>O4/$B$1</f>
        <v>6.6182451651728095E-3</v>
      </c>
    </row>
    <row r="7" spans="1:16" x14ac:dyDescent="0.25">
      <c r="C7" s="199">
        <v>6.2522380015882497E-3</v>
      </c>
      <c r="D7" s="199">
        <f>C7+D6</f>
        <v>3.5211211135473805E-2</v>
      </c>
      <c r="E7" s="199">
        <f>D7+E6</f>
        <v>6.5065291330809794E-2</v>
      </c>
      <c r="F7" s="199">
        <f t="shared" ref="F7:O7" si="1">E7+F6</f>
        <v>9.163112213259704E-2</v>
      </c>
      <c r="G7" s="199">
        <f t="shared" si="1"/>
        <v>0.34760969957320986</v>
      </c>
      <c r="H7" s="199">
        <f t="shared" si="1"/>
        <v>0.58086120816492104</v>
      </c>
      <c r="I7" s="199">
        <f t="shared" si="1"/>
        <v>0.67943585272226492</v>
      </c>
      <c r="J7" s="199">
        <f t="shared" si="1"/>
        <v>0.7290304077282066</v>
      </c>
      <c r="K7" s="199">
        <f t="shared" si="1"/>
        <v>0.87423622962671865</v>
      </c>
      <c r="L7" s="199">
        <f t="shared" si="1"/>
        <v>0.90206675931285996</v>
      </c>
      <c r="M7" s="199">
        <f t="shared" si="1"/>
        <v>0.94534814610881956</v>
      </c>
      <c r="N7" s="199">
        <f t="shared" si="1"/>
        <v>0.99338175483482716</v>
      </c>
      <c r="O7" s="199">
        <f t="shared" si="1"/>
        <v>1</v>
      </c>
    </row>
  </sheetData>
  <pageMargins left="0.7" right="0.7" top="0.75" bottom="0.75" header="0.3" footer="0.3"/>
  <pageSetup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CRONOGRAMA_V2</vt:lpstr>
      <vt:lpstr>CURVA S</vt:lpstr>
      <vt:lpstr>CRONOGRAMA_V2!Área_de_impresión</vt:lpstr>
      <vt:lpstr>CRONOGRAMA_V2!Criterios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Estrada</dc:creator>
  <cp:lastModifiedBy>Julio Estrada</cp:lastModifiedBy>
  <dcterms:created xsi:type="dcterms:W3CDTF">2017-12-13T20:22:38Z</dcterms:created>
  <dcterms:modified xsi:type="dcterms:W3CDTF">2017-12-13T20:24:03Z</dcterms:modified>
</cp:coreProperties>
</file>