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Sheet1!$A$1:$F$1427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<sst xmlns="http://schemas.openxmlformats.org/spreadsheetml/2006/main" count="7139" uniqueCount="2271">
  <si>
    <t xml:space="preserve">Volume</t>
  </si>
  <si>
    <t xml:space="preserve">Page</t>
  </si>
  <si>
    <t xml:space="preserve">Line</t>
  </si>
  <si>
    <t xml:space="preserve">KWIC</t>
  </si>
  <si>
    <t xml:space="preserve">URL</t>
  </si>
  <si>
    <t xml:space="preserve">Column</t>
  </si>
  <si>
    <t xml:space="preserve">bsb10501991</t>
  </si>
  <si>
    <t xml:space="preserve">00033</t>
  </si>
  <si>
    <t xml:space="preserve">96</t>
  </si>
  <si>
    <t xml:space="preserve">„knüpfung der Vorſtellungen in der Einbildungskraft</t>
  </si>
  <si>
    <t xml:space="preserve">PHILOSOPHIE</t>
  </si>
  <si>
    <t xml:space="preserve">00034</t>
  </si>
  <si>
    <t xml:space="preserve">22</t>
  </si>
  <si>
    <t xml:space="preserve">„eine Operation der Einbildungskraft, wodurch eine</t>
  </si>
  <si>
    <t xml:space="preserve">00035</t>
  </si>
  <si>
    <t xml:space="preserve">48</t>
  </si>
  <si>
    <t xml:space="preserve">Formen der Einbildungskraft und die Kategorien als</t>
  </si>
  <si>
    <t xml:space="preserve">49</t>
  </si>
  <si>
    <t xml:space="preserve">tranſcendentale Erdichtungen der Einbildungskraft</t>
  </si>
  <si>
    <t xml:space="preserve">53</t>
  </si>
  <si>
    <t xml:space="preserve">zwar (S. 14.) „die Einbildungskraft wäre ein Mittelver-</t>
  </si>
  <si>
    <t xml:space="preserve">60</t>
  </si>
  <si>
    <t xml:space="preserve">„len; da hingegen die Einbildungskraft das Vermögen</t>
  </si>
  <si>
    <t xml:space="preserve">00036</t>
  </si>
  <si>
    <t xml:space="preserve">38</t>
  </si>
  <si>
    <t xml:space="preserve">Aſſociation, einem Geſetze der bloſsen Einbildungskraft,</t>
  </si>
  <si>
    <t xml:space="preserve">00062</t>
  </si>
  <si>
    <t xml:space="preserve">20</t>
  </si>
  <si>
    <t xml:space="preserve">mit den Vorſpieglungen der Einbildungskraft und den</t>
  </si>
  <si>
    <t xml:space="preserve">GOTTESGELAHRHEIT</t>
  </si>
  <si>
    <t xml:space="preserve">00139</t>
  </si>
  <si>
    <t xml:space="preserve">121</t>
  </si>
  <si>
    <t xml:space="preserve">Einbildungskraft ſcheint durch die falſche Benennung</t>
  </si>
  <si>
    <t xml:space="preserve">ARZNEYGELAHRTHEIT</t>
  </si>
  <si>
    <t xml:space="preserve">00153</t>
  </si>
  <si>
    <t xml:space="preserve">43</t>
  </si>
  <si>
    <t xml:space="preserve">hafte Einbildungskraft immer ausſchweifender wird, und</t>
  </si>
  <si>
    <t xml:space="preserve">LITERARISCHE ANZEIGEN</t>
  </si>
  <si>
    <t xml:space="preserve">00198</t>
  </si>
  <si>
    <t xml:space="preserve">59</t>
  </si>
  <si>
    <t xml:space="preserve">Einbildungskraft. Kaum aber erfährt dieſes Publicum,</t>
  </si>
  <si>
    <t xml:space="preserve">00241</t>
  </si>
  <si>
    <t xml:space="preserve">8</t>
  </si>
  <si>
    <t xml:space="preserve">- bloſs ſinnliche, ſondern auch von der Art, wie die Einbildungskraft ſie bey dem Menſchen hervorbringt. Sie</t>
  </si>
  <si>
    <t xml:space="preserve">NATURGESCHICHTE</t>
  </si>
  <si>
    <t xml:space="preserve">00253</t>
  </si>
  <si>
    <t xml:space="preserve">11</t>
  </si>
  <si>
    <t xml:space="preserve">de ſpielende Einbildungskraft. Er hat einen entfchiede-</t>
  </si>
  <si>
    <t xml:space="preserve">VERMISCHTE SCHRIFTEN</t>
  </si>
  <si>
    <t xml:space="preserve">00285</t>
  </si>
  <si>
    <t xml:space="preserve">18</t>
  </si>
  <si>
    <t xml:space="preserve">tigkeit der Einbildungskraft des Schriftſtellers zuweilen</t>
  </si>
  <si>
    <t xml:space="preserve">GESCHICHTE</t>
  </si>
  <si>
    <t xml:space="preserve">00397</t>
  </si>
  <si>
    <t xml:space="preserve">14</t>
  </si>
  <si>
    <t xml:space="preserve">kalte Einbildungskraft, und nicht die geringſte Anlage</t>
  </si>
  <si>
    <t xml:space="preserve">STAATSWISSENSCHAFTEN</t>
  </si>
  <si>
    <t xml:space="preserve">00411</t>
  </si>
  <si>
    <t xml:space="preserve">30</t>
  </si>
  <si>
    <t xml:space="preserve">redet ? welcher eine zauberiſche Einbildungskraft mit</t>
  </si>
  <si>
    <t xml:space="preserve">65</t>
  </si>
  <si>
    <t xml:space="preserve">de Einbildungskraft ergreift immer nur in unbedeuten-</t>
  </si>
  <si>
    <t xml:space="preserve">87</t>
  </si>
  <si>
    <t xml:space="preserve">ſchaffenden Einbildungskraft, an dieſem Inhalte verliert,</t>
  </si>
  <si>
    <t xml:space="preserve">00412</t>
  </si>
  <si>
    <t xml:space="preserve">13</t>
  </si>
  <si>
    <t xml:space="preserve">regelmäſsigſten Einbildungskraft und des unbeſtändig-</t>
  </si>
  <si>
    <t xml:space="preserve">57</t>
  </si>
  <si>
    <t xml:space="preserve">Einbildungskraft dichtete, zündet ein übermächtiges um</t>
  </si>
  <si>
    <t xml:space="preserve">00413</t>
  </si>
  <si>
    <t xml:space="preserve">19</t>
  </si>
  <si>
    <t xml:space="preserve">Einbildungskraft, das war ſein höchſtes, ſein einziges</t>
  </si>
  <si>
    <t xml:space="preserve">77</t>
  </si>
  <si>
    <t xml:space="preserve">gen, und die Einbildungskraft; die erregten Wünſche</t>
  </si>
  <si>
    <t xml:space="preserve">00414</t>
  </si>
  <si>
    <t xml:space="preserve">79</t>
  </si>
  <si>
    <t xml:space="preserve">ches andre, aus R's ſchwarzer Einbildungskraft entſprun-</t>
  </si>
  <si>
    <t xml:space="preserve">00415</t>
  </si>
  <si>
    <t xml:space="preserve">34</t>
  </si>
  <si>
    <t xml:space="preserve">tigte Einbildungskraft hinzugedacht. Aber die Hauptzüge</t>
  </si>
  <si>
    <t xml:space="preserve">Nach den Eingebungen der Einbildungskraft, die jene</t>
  </si>
  <si>
    <t xml:space="preserve">54</t>
  </si>
  <si>
    <t xml:space="preserve">Tugend, mit denen ſeine Einbildungskraft angefüllt war.</t>
  </si>
  <si>
    <t xml:space="preserve">84</t>
  </si>
  <si>
    <t xml:space="preserve">de des Herzens ganz wohl, daſs die Spiele ſeiner Einbildungskraft nicht wahre Begebenheiten waren. Iſt es</t>
  </si>
  <si>
    <t xml:space="preserve">00416</t>
  </si>
  <si>
    <t xml:space="preserve">27</t>
  </si>
  <si>
    <t xml:space="preserve">Einbildungskraft den gröſsten Antheil. Sollte wohl ir-</t>
  </si>
  <si>
    <t xml:space="preserve">00417</t>
  </si>
  <si>
    <t xml:space="preserve">Curius ſeiner Einbildungskraft vorſchwebte, mit dem er</t>
  </si>
  <si>
    <t xml:space="preserve">66</t>
  </si>
  <si>
    <t xml:space="preserve">ten? Wenn ſollte wohl die Einbildungskraft nie den</t>
  </si>
  <si>
    <t xml:space="preserve">75</t>
  </si>
  <si>
    <t xml:space="preserve">worfene, Spiel der Einbildungskraft und der Empfindun-</t>
  </si>
  <si>
    <t xml:space="preserve">00463</t>
  </si>
  <si>
    <t xml:space="preserve">67</t>
  </si>
  <si>
    <t xml:space="preserve">ſeiner Einbildungskraft in einer</t>
  </si>
  <si>
    <t xml:space="preserve">SCHÖNE KÜNSTE</t>
  </si>
  <si>
    <t xml:space="preserve">00481</t>
  </si>
  <si>
    <t xml:space="preserve">106</t>
  </si>
  <si>
    <t xml:space="preserve">„hirn, unſrer Einbildungskraft, nicht irgend einem</t>
  </si>
  <si>
    <t xml:space="preserve">ERBAUUNGSSCHRIFTEN</t>
  </si>
  <si>
    <t xml:space="preserve">bsb10628808</t>
  </si>
  <si>
    <t xml:space="preserve">00012</t>
  </si>
  <si>
    <t xml:space="preserve">51</t>
  </si>
  <si>
    <t xml:space="preserve">Geſtalt des Objectes auffaſſenden, Einbildungskraft be-</t>
  </si>
  <si>
    <t xml:space="preserve">71</t>
  </si>
  <si>
    <t xml:space="preserve">ſchäftigung der Einbildungskraft zum Verſtande beſteht.</t>
  </si>
  <si>
    <t xml:space="preserve">93</t>
  </si>
  <si>
    <t xml:space="preserve">ſchen den Vermögen der Einbildungskraft und des Ver-</t>
  </si>
  <si>
    <t xml:space="preserve">beſchäftigten Einbildungskraft mit dem Verſtande durch</t>
  </si>
  <si>
    <t xml:space="preserve">107</t>
  </si>
  <si>
    <t xml:space="preserve">gung der Einbildungskraft, webey dieſelbe frey, aber</t>
  </si>
  <si>
    <t xml:space="preserve">00013</t>
  </si>
  <si>
    <t xml:space="preserve">ken der Einbildungskraft in der Zuſammenfaſſung zu ei-</t>
  </si>
  <si>
    <t xml:space="preserve">29</t>
  </si>
  <si>
    <t xml:space="preserve">der Einbildungskraft unangemeſſen, aber eben dadurch,</t>
  </si>
  <si>
    <t xml:space="preserve">50</t>
  </si>
  <si>
    <t xml:space="preserve">nen Bilde durch die Einbildungskraft dargeſtellt werden.</t>
  </si>
  <si>
    <t xml:space="preserve">52</t>
  </si>
  <si>
    <t xml:space="preserve">ne Einbildungskraft ein Maximum der Darſtellung für</t>
  </si>
  <si>
    <t xml:space="preserve">durch die daritellende Einbildungskraft nicht erreicht</t>
  </si>
  <si>
    <t xml:space="preserve">der Unangemeſſenheit unſerer Einbildungskraft zur Grö-</t>
  </si>
  <si>
    <t xml:space="preserve">69</t>
  </si>
  <si>
    <t xml:space="preserve">lichkeit [durch die Einbildungskraft gebunden iſt) ver-</t>
  </si>
  <si>
    <t xml:space="preserve">74</t>
  </si>
  <si>
    <t xml:space="preserve">ſelbe Ganze, welches darzuſtellen die Einbildungskraft</t>
  </si>
  <si>
    <t xml:space="preserve">85</t>
  </si>
  <si>
    <t xml:space="preserve">ſich vergeblich anſtrengenden Einbildungskraft erfolgt,</t>
  </si>
  <si>
    <t xml:space="preserve">88</t>
  </si>
  <si>
    <t xml:space="preserve">ſeiner alle Schranken der Einbildungskraft überſchreiten-</t>
  </si>
  <si>
    <t xml:space="preserve">00014</t>
  </si>
  <si>
    <t xml:space="preserve">56</t>
  </si>
  <si>
    <t xml:space="preserve">de Einbildungskraft beurtheilt, wahrend die ſinnlich</t>
  </si>
  <si>
    <t xml:space="preserve">mögen der Einbildungskraft und des Verſtandes müſſe als</t>
  </si>
  <si>
    <t xml:space="preserve">92</t>
  </si>
  <si>
    <t xml:space="preserve">ne Einbildungskraft, durch welche die Vernunft im theore-</t>
  </si>
  <si>
    <t xml:space="preserve">98</t>
  </si>
  <si>
    <t xml:space="preserve">und der Einbildungskraft eine Zuſammenſtimmung im</t>
  </si>
  <si>
    <t xml:space="preserve">100</t>
  </si>
  <si>
    <t xml:space="preserve">die Beſchräuktheit der Einbildungskraft der praktiſchen</t>
  </si>
  <si>
    <t xml:space="preserve">102</t>
  </si>
  <si>
    <t xml:space="preserve">daſs das Gebundenſeyn der Einbildungskraft an die Sinn-</t>
  </si>
  <si>
    <t xml:space="preserve">ſchränkten Einbildungskraft, und dem Bewuſstſeyn des</t>
  </si>
  <si>
    <t xml:space="preserve">111</t>
  </si>
  <si>
    <t xml:space="preserve">Beſchäftigung der Einbildungskraft: alſo hat jenes Ur-</t>
  </si>
  <si>
    <t xml:space="preserve">00015</t>
  </si>
  <si>
    <t xml:space="preserve">21</t>
  </si>
  <si>
    <t xml:space="preserve">ſchen Einbildungskraft und Verſtand gegründet, und al-</t>
  </si>
  <si>
    <t xml:space="preserve">ſchäftigung der Einbildungskraft, die durch ſich ſelbſt</t>
  </si>
  <si>
    <t xml:space="preserve">Beſchauen des Werkes beſchäftigte Einbildungskraft</t>
  </si>
  <si>
    <t xml:space="preserve">00016</t>
  </si>
  <si>
    <t xml:space="preserve">iſt eine Vorſtellung der Einbildungskraft, die eine Men-</t>
  </si>
  <si>
    <t xml:space="preserve">95</t>
  </si>
  <si>
    <t xml:space="preserve">ſchöne Kunſt mit dem freyen Spiele der Einbildungskraft</t>
  </si>
  <si>
    <t xml:space="preserve">nunft als ein Spiel der Einbildungskraft, inwiefern er</t>
  </si>
  <si>
    <t xml:space="preserve">109</t>
  </si>
  <si>
    <t xml:space="preserve">ken ſtrebt. Jener treibt das Spiel der Einbildungskraft</t>
  </si>
  <si>
    <t xml:space="preserve">00017</t>
  </si>
  <si>
    <t xml:space="preserve">der Einbildungskraft in der Beſchauung der Geſtalten</t>
  </si>
  <si>
    <t xml:space="preserve">114</t>
  </si>
  <si>
    <t xml:space="preserve">die in der Einbildungskraft ſcheinbar ſich darſtellenden</t>
  </si>
  <si>
    <t xml:space="preserve">00018</t>
  </si>
  <si>
    <t xml:space="preserve">35</t>
  </si>
  <si>
    <t xml:space="preserve">gedacht wird, welches die Einbildungskraft be der</t>
  </si>
  <si>
    <t xml:space="preserve">mung zwiſchen den Vermögen der Einbildungskraft und</t>
  </si>
  <si>
    <t xml:space="preserve">61</t>
  </si>
  <si>
    <t xml:space="preserve">der mit der Anſchauung beſchäftigten Einbildungskraft</t>
  </si>
  <si>
    <t xml:space="preserve">menſtimmung der mit ſeiner Geſtalt beſchäftigten Einbildungskraft zum Verſtande, als zweckmäſsig einge-</t>
  </si>
  <si>
    <t xml:space="preserve">frey en Uebereinſtimmung, – beym Schönen der Einbildungskraft mit dem Verſtande, – beym Sittlich guten</t>
  </si>
  <si>
    <t xml:space="preserve">00026</t>
  </si>
  <si>
    <t xml:space="preserve">68</t>
  </si>
  <si>
    <t xml:space="preserve">Piriſcher Gröſsen, die in ihrer Ünangemeſſenheit zur Einbildungskraft – mit der lernunft bey der Erhabenheit</t>
  </si>
  <si>
    <t xml:space="preserve">00137</t>
  </si>
  <si>
    <t xml:space="preserve">31</t>
  </si>
  <si>
    <t xml:space="preserve">„menkunft zerſtören oft ſchleunig der Einbildungskraft</t>
  </si>
  <si>
    <t xml:space="preserve">00298</t>
  </si>
  <si>
    <t xml:space="preserve">25</t>
  </si>
  <si>
    <t xml:space="preserve">ches Verguügen, Witz und Einbildungskraft mit dem</t>
  </si>
  <si>
    <t xml:space="preserve">00513</t>
  </si>
  <si>
    <t xml:space="preserve">Jugendgefühl, lebhafte Einbildungskraft, innige Theºnah-</t>
  </si>
  <si>
    <t xml:space="preserve">bsb10502095</t>
  </si>
  <si>
    <t xml:space="preserve">00146</t>
  </si>
  <si>
    <t xml:space="preserve">ſehr wichtigen Unterſchied, daſs dem Rec. die Einbildungskraft, ſo wie ſie ohne den Verſtand wirkt,</t>
  </si>
  <si>
    <t xml:space="preserve">00671</t>
  </si>
  <si>
    <t xml:space="preserve">83</t>
  </si>
  <si>
    <t xml:space="preserve">de folgen gern in der Einbildungskraft dem Freunde</t>
  </si>
  <si>
    <t xml:space="preserve">REISEBESCHREIBUNGEN</t>
  </si>
  <si>
    <t xml:space="preserve">bsb10502081</t>
  </si>
  <si>
    <t xml:space="preserve">00090</t>
  </si>
  <si>
    <t xml:space="preserve">110</t>
  </si>
  <si>
    <t xml:space="preserve">Träume der Einbildungskraft zu erſetzen, und das</t>
  </si>
  <si>
    <t xml:space="preserve">00103</t>
  </si>
  <si>
    <t xml:space="preserve">der Einbildungskraft angenehm ſich empfehlenden</t>
  </si>
  <si>
    <t xml:space="preserve">00234</t>
  </si>
  <si>
    <t xml:space="preserve">37</t>
  </si>
  <si>
    <t xml:space="preserve">geglaubten Fürften die Einbildungskraft mit einem</t>
  </si>
  <si>
    <t xml:space="preserve">00238</t>
  </si>
  <si>
    <t xml:space="preserve">begabt mit einer eben ſo ungemein beweglichen Einbildungskraft als tiefer Empfänglichkeit für alles</t>
  </si>
  <si>
    <t xml:space="preserve">00284</t>
  </si>
  <si>
    <t xml:space="preserve">gegebenen Bilde ihre Einbildungskraft darthaten,"</t>
  </si>
  <si>
    <t xml:space="preserve">00389</t>
  </si>
  <si>
    <t xml:space="preserve">90</t>
  </si>
  <si>
    <t xml:space="preserve">Einbildungskraft, den Verſtand, das Gedächtniſs,</t>
  </si>
  <si>
    <t xml:space="preserve">THEOLOGIE</t>
  </si>
  <si>
    <t xml:space="preserve">00408</t>
  </si>
  <si>
    <t xml:space="preserve">des Geſchmacks, welche der Einbildungskraft a</t>
  </si>
  <si>
    <t xml:space="preserve">bsb10502056</t>
  </si>
  <si>
    <t xml:space="preserve">00178</t>
  </si>
  <si>
    <t xml:space="preserve">28</t>
  </si>
  <si>
    <t xml:space="preserve">ſeit ſeine Einbildungskraft ſchwächer geworden, ha-</t>
  </si>
  <si>
    <t xml:space="preserve">00195</t>
  </si>
  <si>
    <t xml:space="preserve">24</t>
  </si>
  <si>
    <t xml:space="preserve">nur die Sinnlichkeit, die Einbildungskraft und der</t>
  </si>
  <si>
    <t xml:space="preserve">00354</t>
  </si>
  <si>
    <t xml:space="preserve">Thätigkeit der Einbildungskraft zu trennen iſt: ſo</t>
  </si>
  <si>
    <t xml:space="preserve">In der 1 heorie der Einbildungskraft würde die Be-</t>
  </si>
  <si>
    <t xml:space="preserve">00363</t>
  </si>
  <si>
    <t xml:space="preserve">16</t>
  </si>
  <si>
    <t xml:space="preserve">des Feuers der Einbildungskraft andern nach, ſo</t>
  </si>
  <si>
    <t xml:space="preserve">GEMISCHTE LITERATUR</t>
  </si>
  <si>
    <t xml:space="preserve">00382</t>
  </si>
  <si>
    <t xml:space="preserve">45</t>
  </si>
  <si>
    <t xml:space="preserve">Gjeserzeugniſſen die Einbildungskraft nicht einen</t>
  </si>
  <si>
    <t xml:space="preserve">bsb10502042</t>
  </si>
  <si>
    <t xml:space="preserve">gen durch nächtliches Wirken der Einbildungskraft,</t>
  </si>
  <si>
    <t xml:space="preserve">00037</t>
  </si>
  <si>
    <t xml:space="preserve">55</t>
  </si>
  <si>
    <t xml:space="preserve">S. 89. die Einbildungskraft als Bürgen für die Un-</t>
  </si>
  <si>
    <t xml:space="preserve">00077</t>
  </si>
  <si>
    <t xml:space="preserve">81</t>
  </si>
  <si>
    <t xml:space="preserve">einem Spiele der Einbildungskraft, nicht durchge-</t>
  </si>
  <si>
    <t xml:space="preserve">NEUERE SPRACHKUNDE</t>
  </si>
  <si>
    <t xml:space="preserve">00107</t>
  </si>
  <si>
    <t xml:space="preserve">Ä der Einbildungskraft zu beſchäftigen, geho-</t>
  </si>
  <si>
    <t xml:space="preserve">ten erweckt wird, nur die Einbildungskraft in Thä-</t>
  </si>
  <si>
    <t xml:space="preserve">00263</t>
  </si>
  <si>
    <t xml:space="preserve">89</t>
  </si>
  <si>
    <t xml:space="preserve">Gegenſtande, vermittelſt der Einbildungskraft durch</t>
  </si>
  <si>
    <t xml:space="preserve">00264</t>
  </si>
  <si>
    <t xml:space="preserve">36</t>
  </si>
  <si>
    <t xml:space="preserve">Sinn und Einbildungskraft!</t>
  </si>
  <si>
    <t xml:space="preserve">00266</t>
  </si>
  <si>
    <t xml:space="preserve">108</t>
  </si>
  <si>
    <t xml:space="preserve">ſtererſcheinungen ſind reich an Einbildungskraft, und</t>
  </si>
  <si>
    <t xml:space="preserve">00290</t>
  </si>
  <si>
    <t xml:space="preserve">70</t>
  </si>
  <si>
    <t xml:space="preserve">ſeiner Einbildungskraft und regen Mitgefühls trug er</t>
  </si>
  <si>
    <t xml:space="preserve">00386</t>
  </si>
  <si>
    <t xml:space="preserve">werden in einfache, Gedächtniſs, Einbildungskraft,</t>
  </si>
  <si>
    <t xml:space="preserve">64</t>
  </si>
  <si>
    <t xml:space="preserve">Theorie der Einbildungskraft, nebſt einer klaren</t>
  </si>
  <si>
    <t xml:space="preserve">rühmteſten neuern Denker von der Einbildungskraft</t>
  </si>
  <si>
    <t xml:space="preserve">80</t>
  </si>
  <si>
    <t xml:space="preserve">taſie und Einbildungskraft. Die Urſache, warum</t>
  </si>
  <si>
    <t xml:space="preserve">mit den Vorſtellungen der Einbildungskraft verbun-</t>
  </si>
  <si>
    <t xml:space="preserve">und der gehörig beherrſchten Einbildungskraft, und</t>
  </si>
  <si>
    <t xml:space="preserve">00439</t>
  </si>
  <si>
    <t xml:space="preserve">Einbildungskraft ſtolzer Pedant der deutſchen Wortkräme.</t>
  </si>
  <si>
    <t xml:space="preserve">bsb10502043</t>
  </si>
  <si>
    <t xml:space="preserve">00030</t>
  </si>
  <si>
    <t xml:space="preserve">ſchöpferiſche Einbildungskraft, vermittel einer eignen</t>
  </si>
  <si>
    <t xml:space="preserve">00379</t>
  </si>
  <si>
    <t xml:space="preserve">nicht ſehr für die lebendiger Einbildungskraft fich</t>
  </si>
  <si>
    <t xml:space="preserve">bsb10502057</t>
  </si>
  <si>
    <t xml:space="preserve">00093</t>
  </si>
  <si>
    <t xml:space="preserve">hafte Einbildungskraft, ein oft blühender Stil und</t>
  </si>
  <si>
    <t xml:space="preserve">Feder geſagt hätte: denn Einbildungskraft und Ver-</t>
  </si>
  <si>
    <t xml:space="preserve">00201</t>
  </si>
  <si>
    <t xml:space="preserve">12</t>
  </si>
  <si>
    <t xml:space="preserve">die Einbildungskraft bezeichnet, die beherrſcht und</t>
  </si>
  <si>
    <t xml:space="preserve">00237</t>
  </si>
  <si>
    <t xml:space="preserve">gebenheiten erinnern, werden die Einbildungskraft</t>
  </si>
  <si>
    <t xml:space="preserve">ERDBESCHREIBUNG</t>
  </si>
  <si>
    <t xml:space="preserve">00287</t>
  </si>
  <si>
    <t xml:space="preserve">gelten läſst. „Das Feuer der Einbildungskraft , ſagt</t>
  </si>
  <si>
    <t xml:space="preserve">PASTORALWISSENSCHAFT</t>
  </si>
  <si>
    <t xml:space="preserve">00337</t>
  </si>
  <si>
    <t xml:space="preserve">Geheimniſsvolle, eurer Einbildungskraft, und der</t>
  </si>
  <si>
    <t xml:space="preserve">00428</t>
  </si>
  <si>
    <t xml:space="preserve">jed, die wahre Einbildungskraft der c - niſchen</t>
  </si>
  <si>
    <t xml:space="preserve">00442</t>
  </si>
  <si>
    <t xml:space="preserve">und Einbildungskraft öfter und angenehm beſchäfti-</t>
  </si>
  <si>
    <t xml:space="preserve">00443</t>
  </si>
  <si>
    <t xml:space="preserve">44</t>
  </si>
  <si>
    <t xml:space="preserve">der Einbildungskraft, um in iſen Zerſtreuung zu</t>
  </si>
  <si>
    <t xml:space="preserve">00444</t>
  </si>
  <si>
    <t xml:space="preserve">nung der Einbildungskraft - oder in Unterdrückung</t>
  </si>
  <si>
    <t xml:space="preserve">00446</t>
  </si>
  <si>
    <t xml:space="preserve">Sinne, der Verſtand, die Einbildungskraft, das Ge-</t>
  </si>
  <si>
    <t xml:space="preserve">00447</t>
  </si>
  <si>
    <t xml:space="preserve">Krankheisen der Einbildungskraft. Sie iſt keiner an-</t>
  </si>
  <si>
    <t xml:space="preserve">00537</t>
  </si>
  <si>
    <t xml:space="preserve">zu ſehr der Einbildungskraft oder vorgefaſster Mei-</t>
  </si>
  <si>
    <t xml:space="preserve">bsb10502080</t>
  </si>
  <si>
    <t xml:space="preserve">58</t>
  </si>
  <si>
    <t xml:space="preserve">der Einbildungskraft will er, daſs man dieſe alter-</t>
  </si>
  <si>
    <t xml:space="preserve">00161</t>
  </si>
  <si>
    <t xml:space="preserve">Ausſchmückungen der Einbildungskraft, und end-</t>
  </si>
  <si>
    <t xml:space="preserve">00271</t>
  </si>
  <si>
    <t xml:space="preserve">von dieſem und einer immer regen Einbildungskraft,</t>
  </si>
  <si>
    <t xml:space="preserve">00276</t>
  </si>
  <si>
    <t xml:space="preserve">40</t>
  </si>
  <si>
    <t xml:space="preserve">ſteht, alle vor unſre Einbildungskraft darzuſtellen</t>
  </si>
  <si>
    <t xml:space="preserve">00336</t>
  </si>
  <si>
    <t xml:space="preserve">15</t>
  </si>
  <si>
    <t xml:space="preserve">fere Einbildungskraft ſah es ganz ruhig mit an, daſs</t>
  </si>
  <si>
    <t xml:space="preserve">00391</t>
  </si>
  <si>
    <t xml:space="preserve">nie der Einbildungskraft entlehnt. Wer das Buch lieſt,</t>
  </si>
  <si>
    <t xml:space="preserve">00422</t>
  </si>
  <si>
    <t xml:space="preserve">ſcher oft irre führen, oder die Einbildungskraft Spu-</t>
  </si>
  <si>
    <t xml:space="preserve">bsb10502094</t>
  </si>
  <si>
    <t xml:space="preserve">00065</t>
  </si>
  <si>
    <t xml:space="preserve">lille über die Mittel, ſich unſrer Einbildungskraft zu</t>
  </si>
  <si>
    <t xml:space="preserve">00073</t>
  </si>
  <si>
    <t xml:space="preserve">nam. – 5) Abgötterey. Sie überläſst ſich der Einbildungskraft. Wo der Geiſt mit dem Fleiſche ver-</t>
  </si>
  <si>
    <t xml:space="preserve">00113</t>
  </si>
  <si>
    <t xml:space="preserve">wegen, die Einbildungskraft zu beleben und den</t>
  </si>
  <si>
    <t xml:space="preserve">VVillen, und, um auf dieſe zu wirken, auch die Einbildungskraft und das Gefühl des Hörers in Anſpruch</t>
  </si>
  <si>
    <t xml:space="preserve">00116</t>
  </si>
  <si>
    <t xml:space="preserve">den, Sehnſucht, die Einbildungskraft mit vermeintlich</t>
  </si>
  <si>
    <t xml:space="preserve">LITERARISCHE NACHRICHTEN</t>
  </si>
  <si>
    <t xml:space="preserve">00149</t>
  </si>
  <si>
    <t xml:space="preserve">niſſes, – der Einbildungskraft, des Verſtandes,</t>
  </si>
  <si>
    <t xml:space="preserve">PÄDAGOGIK</t>
  </si>
  <si>
    <t xml:space="preserve">00227</t>
  </si>
  <si>
    <t xml:space="preserve">exältirten Einbildungskraft. Deshalb iſt auch die</t>
  </si>
  <si>
    <t xml:space="preserve">00362</t>
  </si>
  <si>
    <t xml:space="preserve">des Bild, welches durch die Einbildungskraft leicht</t>
  </si>
  <si>
    <t xml:space="preserve">ALTERTHUMSKUNDE</t>
  </si>
  <si>
    <t xml:space="preserve">00604</t>
  </si>
  <si>
    <t xml:space="preserve">Die Einbildungskraft iſt ſein Hauptorgan, doch</t>
  </si>
  <si>
    <t xml:space="preserve">00606</t>
  </si>
  <si>
    <t xml:space="preserve">Gefſ erregte Einbildungskraft hingegeben hj</t>
  </si>
  <si>
    <t xml:space="preserve">bsb10628809</t>
  </si>
  <si>
    <t xml:space="preserve">00208</t>
  </si>
  <si>
    <t xml:space="preserve">wiſſen Spiele der Einbildungskraft der Periktione ab,</t>
  </si>
  <si>
    <t xml:space="preserve">62</t>
  </si>
  <si>
    <t xml:space="preserve">„Mühe verdrieſsen, auf dem Ambos der Einbildungskraft</t>
  </si>
  <si>
    <t xml:space="preserve">72</t>
  </si>
  <si>
    <t xml:space="preserve">Begriff von der Einbildungskraft? 251. 7) La Fayette.</t>
  </si>
  <si>
    <t xml:space="preserve">00472</t>
  </si>
  <si>
    <t xml:space="preserve">gefuhl, lebhafte Einbildungskraft, nige Theilnahme an</t>
  </si>
  <si>
    <t xml:space="preserve">bsb10501990</t>
  </si>
  <si>
    <t xml:space="preserve">wenn der, oft ſehr blinde, Eifer wider Werke der Einbildungskraft, und die hohe Mine, mit der man zuweilen</t>
  </si>
  <si>
    <t xml:space="preserve">00224</t>
  </si>
  <si>
    <t xml:space="preserve">wüchſen einer luxurirenden Einbildungskraft, die es ent-</t>
  </si>
  <si>
    <t xml:space="preserve">00303</t>
  </si>
  <si>
    <t xml:space="preserve">78</t>
  </si>
  <si>
    <t xml:space="preserve">hWoburg, abgeriſſene Scenen der Einbildungskraft, we-</t>
  </si>
  <si>
    <t xml:space="preserve">00332</t>
  </si>
  <si>
    <t xml:space="preserve">vor Augen hatte: erhitzten ſeine Einbildungskraft und</t>
  </si>
  <si>
    <t xml:space="preserve">PHILOLOGIE</t>
  </si>
  <si>
    <t xml:space="preserve">00339</t>
  </si>
  <si>
    <t xml:space="preserve">73</t>
  </si>
  <si>
    <t xml:space="preserve">„tenden Verwirrung iſt für meine Einbildungskraft</t>
  </si>
  <si>
    <t xml:space="preserve">00423</t>
  </si>
  <si>
    <t xml:space="preserve">ſeer zu lebhaften Einbildungskraft und von feinen zu</t>
  </si>
  <si>
    <t xml:space="preserve">00431</t>
  </si>
  <si>
    <t xml:space="preserve">wollen, Einbildungskraft und ſo reichen und ſchneiden-</t>
  </si>
  <si>
    <t xml:space="preserve">00450</t>
  </si>
  <si>
    <t xml:space="preserve">ſelbſt hervorbringt. Die Einbildungskraft ſoll (§ 244.)</t>
  </si>
  <si>
    <t xml:space="preserve">die Empfindungen durch Einbildungskraft bewirkt und</t>
  </si>
  <si>
    <t xml:space="preserve">§ 248. die vorzügliche Empfindungsfähigkeit ohne Einbildungskraft gute mechaniſche Künſtler, und die gute Be-</t>
  </si>
  <si>
    <t xml:space="preserve">vorzüglicher Einbildungskraft ſich als bildende Künſtler,</t>
  </si>
  <si>
    <t xml:space="preserve">z. B. von der Einbildungskraft, die nach § 274., indem</t>
  </si>
  <si>
    <t xml:space="preserve">bsb10501979</t>
  </si>
  <si>
    <t xml:space="preserve">00050</t>
  </si>
  <si>
    <t xml:space="preserve">3</t>
  </si>
  <si>
    <t xml:space="preserve">aus Täuſchungen der Einbildungskraft, Leiden-</t>
  </si>
  <si>
    <t xml:space="preserve">00159</t>
  </si>
  <si>
    <t xml:space="preserve">fophie fehlt, deſſen Einbildungskraft aber oft zu lebhaft</t>
  </si>
  <si>
    <t xml:space="preserve">00192</t>
  </si>
  <si>
    <t xml:space="preserve">feuriger Einbildungskraft. Die häufig eingetrete Verfe</t>
  </si>
  <si>
    <t xml:space="preserve">00232</t>
  </si>
  <si>
    <t xml:space="preserve">erſten Proben. Seine glühende Einbildungskraft</t>
  </si>
  <si>
    <t xml:space="preserve">Flug einer warmen Einbildungskraft folgte; ſo wird</t>
  </si>
  <si>
    <t xml:space="preserve">Geschichte</t>
  </si>
  <si>
    <t xml:space="preserve">00282</t>
  </si>
  <si>
    <t xml:space="preserve">alsdann ihre feurige Einbildungskraft arbeitet,</t>
  </si>
  <si>
    <t xml:space="preserve">Vermischte Schriften</t>
  </si>
  <si>
    <t xml:space="preserve">101</t>
  </si>
  <si>
    <t xml:space="preserve">der Einbildungskraft, und eine halb metaphyſ-</t>
  </si>
  <si>
    <t xml:space="preserve">00351</t>
  </si>
  <si>
    <t xml:space="preserve">Ein trefliches Buch für Einbildungskraft und Gefühl.</t>
  </si>
  <si>
    <t xml:space="preserve">00392</t>
  </si>
  <si>
    <t xml:space="preserve">etzte iſt die angenehmſie, es iſt wenig Einbildungskraft</t>
  </si>
  <si>
    <t xml:space="preserve">00518</t>
  </si>
  <si>
    <t xml:space="preserve">„haltung; feurige Einbildungskraft, und doch</t>
  </si>
  <si>
    <t xml:space="preserve">00536</t>
  </si>
  <si>
    <t xml:space="preserve">Verf hat eine ausſchweifende Einbildungskraft.</t>
  </si>
  <si>
    <t xml:space="preserve">OEKONOMIE</t>
  </si>
  <si>
    <t xml:space="preserve">00611</t>
  </si>
  <si>
    <t xml:space="preserve">poetiſcher Begeiſtrung läuft des Verf. Einbildungskraft</t>
  </si>
  <si>
    <t xml:space="preserve">bsb10501992</t>
  </si>
  <si>
    <t xml:space="preserve">00032</t>
  </si>
  <si>
    <t xml:space="preserve">gelmäſsigkeit und gezüchtigte Einbildungskraft mit dem</t>
  </si>
  <si>
    <t xml:space="preserve">pfindung durchglüht, oder die Einbildungskraft zu der</t>
  </si>
  <si>
    <t xml:space="preserve">der Einbildungskraft ab, vor dem Einfluſs eines reiferen</t>
  </si>
  <si>
    <t xml:space="preserve">00046</t>
  </si>
  <si>
    <t xml:space="preserve">geſprächen“ veranlaſſen). – Der ſchöpferiſchen Einbildungskraft dieſes Wanderers iſt Proſa nicht genug.</t>
  </si>
  <si>
    <t xml:space="preserve">00183</t>
  </si>
  <si>
    <t xml:space="preserve">ein Mann von feuriger Einbildungskraft, der in der Ein-</t>
  </si>
  <si>
    <t xml:space="preserve">ein Mann von feuriger Einbildungskraft, der in der Einſamkeit, ganz in ſich verſenkt, ſo anhaltend nachdach-</t>
  </si>
  <si>
    <t xml:space="preserve">00189</t>
  </si>
  <si>
    <t xml:space="preserve">- die ungezügelte Einbildungskraft der Dichter hat</t>
  </si>
  <si>
    <t xml:space="preserve">MATHEMATIK</t>
  </si>
  <si>
    <t xml:space="preserve">00248</t>
  </si>
  <si>
    <t xml:space="preserve">ſtirt bloſs in ſeiner Einbildungskraft. Gleich im An-</t>
  </si>
  <si>
    <t xml:space="preserve">Verſuch über die Einbildungskraft. Bin Handbuch</t>
  </si>
  <si>
    <t xml:space="preserve">00418</t>
  </si>
  <si>
    <t xml:space="preserve">Einbildungskraft, als des Herzens ſind. Es iſt alſo gar</t>
  </si>
  <si>
    <t xml:space="preserve">00419</t>
  </si>
  <si>
    <t xml:space="preserve">tigung der Einbildungskraft damit, und die freye Un-</t>
  </si>
  <si>
    <t xml:space="preserve">00448</t>
  </si>
  <si>
    <t xml:space="preserve">Verſuch über die Einbildungskraft. Ein Handbuch für</t>
  </si>
  <si>
    <t xml:space="preserve">bsb10502082</t>
  </si>
  <si>
    <t xml:space="preserve">00171</t>
  </si>
  <si>
    <t xml:space="preserve">trennt. Ueber den Einfluſs der Einbildungskraft</t>
  </si>
  <si>
    <t xml:space="preserve">00251</t>
  </si>
  <si>
    <t xml:space="preserve">e; zumal wenn ſich die Einbildungskraft in ej</t>
  </si>
  <si>
    <t xml:space="preserve">00301</t>
  </si>
  <si>
    <t xml:space="preserve">gen. Dieſe Mittel kann nur die Einbildungskraft an</t>
  </si>
  <si>
    <t xml:space="preserve">00429</t>
  </si>
  <si>
    <t xml:space="preserve">Einbildungskraft Ä als mit dem Nachſinnen be-</t>
  </si>
  <si>
    <t xml:space="preserve">00532</t>
  </si>
  <si>
    <t xml:space="preserve">ſonen meiſtens der Einbildungskraft des Zuſchauers</t>
  </si>
  <si>
    <t xml:space="preserve">LITERATURGESCHICHTE</t>
  </si>
  <si>
    <t xml:space="preserve">00602</t>
  </si>
  <si>
    <t xml:space="preserve">47</t>
  </si>
  <si>
    <t xml:space="preserve">jſjen Tod ſollte unſrer Einbildungskraft vorge</t>
  </si>
  <si>
    <t xml:space="preserve">00603</t>
  </si>
  <si>
    <t xml:space="preserve">103</t>
  </si>
  <si>
    <t xml:space="preserve">einer ganz ſinnlichen Religion die Einbildungskraft.</t>
  </si>
  <si>
    <t xml:space="preserve">00659</t>
  </si>
  <si>
    <t xml:space="preserve">ter Einbildungskraft ſich zu verſetzen gewuſst. Selbſt</t>
  </si>
  <si>
    <t xml:space="preserve">bsb10502096</t>
  </si>
  <si>
    <t xml:space="preserve">00211</t>
  </si>
  <si>
    <t xml:space="preserve">rin wirkt beſonders auf Einbildungskraft und das In-</t>
  </si>
  <si>
    <t xml:space="preserve">00304</t>
  </si>
  <si>
    <t xml:space="preserve">und dieſen Gegenſtand ſodann der Einbildungskraft</t>
  </si>
  <si>
    <t xml:space="preserve">CHEMIE</t>
  </si>
  <si>
    <t xml:space="preserve">00334</t>
  </si>
  <si>
    <t xml:space="preserve">hitzten Einbildungskraft u. f. w.; 2) weil von Andern</t>
  </si>
  <si>
    <t xml:space="preserve">00367</t>
  </si>
  <si>
    <t xml:space="preserve">hendſien Einbildungskraft, mit dem tiefſten und</t>
  </si>
  <si>
    <t xml:space="preserve">bsb10502041</t>
  </si>
  <si>
    <t xml:space="preserve">00082</t>
  </si>
  <si>
    <t xml:space="preserve">Einbildungskraft dieſes reizbaren Volkes gerade jetzt</t>
  </si>
  <si>
    <t xml:space="preserve">00109</t>
  </si>
  <si>
    <t xml:space="preserve">Richtung der Einbildungskraft auf einen einzelnen</t>
  </si>
  <si>
    <t xml:space="preserve">00110</t>
  </si>
  <si>
    <t xml:space="preserve">Schwung der Einbildungskraft, die gern das Ganze</t>
  </si>
  <si>
    <t xml:space="preserve">00132</t>
  </si>
  <si>
    <t xml:space="preserve">97</t>
  </si>
  <si>
    <t xml:space="preserve">der Einbildungskraft, zwey herrſchenden Charakterzü-</t>
  </si>
  <si>
    <t xml:space="preserve">00148</t>
  </si>
  <si>
    <t xml:space="preserve">Einbildungskraft, die menſchlichen Kenntniſſe und die</t>
  </si>
  <si>
    <t xml:space="preserve">42</t>
  </si>
  <si>
    <t xml:space="preserve">vor den Gefahren der Einbildungskraft zu warmen, und</t>
  </si>
  <si>
    <t xml:space="preserve">00268</t>
  </si>
  <si>
    <t xml:space="preserve">Ä die dichtende Einbildungskraft füllte die</t>
  </si>
  <si>
    <t xml:space="preserve">00311</t>
  </si>
  <si>
    <t xml:space="preserve">Fern Führer gehabt hätten, als ihre Einbildungskraft,</t>
  </si>
  <si>
    <t xml:space="preserve">bsb10502055</t>
  </si>
  <si>
    <t xml:space="preserve">00021</t>
  </si>
  <si>
    <t xml:space="preserve">Einbildungskraft drang ſ deſswegen der Wunſch</t>
  </si>
  <si>
    <t xml:space="preserve">00085</t>
  </si>
  <si>
    <t xml:space="preserve">cher Menſch; die fruchtbarſte Einbildungskraft würde</t>
  </si>
  <si>
    <t xml:space="preserve">00096</t>
  </si>
  <si>
    <t xml:space="preserve">1xunft, hatte aber viel Verſtand und Einbildungskraft.</t>
  </si>
  <si>
    <t xml:space="preserve">00134</t>
  </si>
  <si>
    <t xml:space="preserve">26</t>
  </si>
  <si>
    <t xml:space="preserve">Jahren Ä Einbildungskraft lebt, fühlt dieſes</t>
  </si>
  <si>
    <t xml:space="preserve">00203</t>
  </si>
  <si>
    <t xml:space="preserve">lebendige, freyſchaffende, reiche Einbildungskraft,</t>
  </si>
  <si>
    <t xml:space="preserve">00255</t>
  </si>
  <si>
    <t xml:space="preserve">mehr das Herz und die Einbildungskraft anſpricht,</t>
  </si>
  <si>
    <t xml:space="preserve">00289</t>
  </si>
  <si>
    <t xml:space="preserve">der platoniſchen Schriften der Einbildungskraft der</t>
  </si>
  <si>
    <t xml:space="preserve">bsb10502069</t>
  </si>
  <si>
    <t xml:space="preserve">00083</t>
  </si>
  <si>
    <t xml:space="preserve">Einbildungskraft aufkommen laſſen. Ein ſolcher in</t>
  </si>
  <si>
    <t xml:space="preserve">00333</t>
  </si>
  <si>
    <t xml:space="preserve">ſchaft nicht durch Launen und Einbildungskraft ge-</t>
  </si>
  <si>
    <t xml:space="preserve">9</t>
  </si>
  <si>
    <t xml:space="preserve">Ä der Einbildungskraft lieferte und Denk-</t>
  </si>
  <si>
    <t xml:space="preserve">10</t>
  </si>
  <si>
    <t xml:space="preserve">waltet Empfindung und kindliches Gefühl, dort Einbildungskraft und beſchaulicher Sinn, hier die buch-</t>
  </si>
  <si>
    <t xml:space="preserve">achdenkenden an, fie nähren die Einbildungskraft,</t>
  </si>
  <si>
    <t xml:space="preserve">00519</t>
  </si>
  <si>
    <t xml:space="preserve">99</t>
  </si>
  <si>
    <t xml:space="preserve">wendete. In den Freuden dieſer Einbildungskraft</t>
  </si>
  <si>
    <t xml:space="preserve">112</t>
  </si>
  <si>
    <t xml:space="preserve">Einbildungskraft das Entzücken erklärt, womit N.</t>
  </si>
  <si>
    <t xml:space="preserve">00549</t>
  </si>
  <si>
    <t xml:space="preserve">ſche Einbildungskraft und Gefühlstiefe des Knaben</t>
  </si>
  <si>
    <t xml:space="preserve">bsb10502068</t>
  </si>
  <si>
    <t xml:space="preserve">00173</t>
  </si>
  <si>
    <t xml:space="preserve">ductiven Einbildungskraft ins Unendliche verliert. Da</t>
  </si>
  <si>
    <t xml:space="preserve">00228</t>
  </si>
  <si>
    <t xml:space="preserve">der Dichtung waltet die Einbildungskraft und das</t>
  </si>
  <si>
    <t xml:space="preserve">PREDIGERWISSENSCHAFTEN</t>
  </si>
  <si>
    <t xml:space="preserve">einen, der Einbildungskraft und des Gefühlsvermö-</t>
  </si>
  <si>
    <t xml:space="preserve">00229</t>
  </si>
  <si>
    <t xml:space="preserve">ſchäftigt, ſondern auch die Einbildungskraft und das</t>
  </si>
  <si>
    <t xml:space="preserve">00279</t>
  </si>
  <si>
    <t xml:space="preserve">Einbildungskraft gefeſſelt, um nicht Umſtände oder</t>
  </si>
  <si>
    <t xml:space="preserve">nannt, und in der Einbildungskraft, welcher die</t>
  </si>
  <si>
    <t xml:space="preserve">94</t>
  </si>
  <si>
    <t xml:space="preserve">aus ſeiner Einbildungskraft nachgeholfen, und zwar</t>
  </si>
  <si>
    <t xml:space="preserve">bsb10502054</t>
  </si>
  <si>
    <t xml:space="preserve">00060</t>
  </si>
  <si>
    <t xml:space="preserve">17</t>
  </si>
  <si>
    <t xml:space="preserve">enſtehen, uns unſere Einbildungskraft mache, die</t>
  </si>
  <si>
    <t xml:space="preserve">00249</t>
  </si>
  <si>
    <t xml:space="preserve">113</t>
  </si>
  <si>
    <t xml:space="preserve">durch Aufregung unſrer Einbildungskraft und Em-</t>
  </si>
  <si>
    <t xml:space="preserve">bsb10502040</t>
  </si>
  <si>
    <t xml:space="preserve">er ſchreibe mit Einbildungskraft gegen die Einbil-</t>
  </si>
  <si>
    <t xml:space="preserve">00262</t>
  </si>
  <si>
    <t xml:space="preserve">griffe. (Hier auch vom Gedächtniſs, auch als Einbildungskraft.) B. Vermögen der Ideen. (Hier</t>
  </si>
  <si>
    <t xml:space="preserve">00365</t>
  </si>
  <si>
    <t xml:space="preserve">Einbildungskraft ſey. – Ueber zwey ſehr verſchie-</t>
  </si>
  <si>
    <t xml:space="preserve">33</t>
  </si>
  <si>
    <t xml:space="preserve">Einbildungskraft zwingt den Leſer ihr zu folgen,</t>
  </si>
  <si>
    <t xml:space="preserve">zündeten Einbildungskraft an ſich, welcher ſie Äs</t>
  </si>
  <si>
    <t xml:space="preserve">ſchöpferiſche Einbildungskraft liegt bey vielen Schrift</t>
  </si>
  <si>
    <t xml:space="preserve">Künſte mehr als bloſses Spiel der Einbildungskraft,</t>
  </si>
  <si>
    <t xml:space="preserve">bsb10502083</t>
  </si>
  <si>
    <t xml:space="preserve">00236</t>
  </si>
  <si>
    <t xml:space="preserve">7</t>
  </si>
  <si>
    <t xml:space="preserve">Selbſt die aufgeregteſte Einbildungskraft des Vfs,</t>
  </si>
  <si>
    <t xml:space="preserve">00240</t>
  </si>
  <si>
    <t xml:space="preserve">immer die Seele (die Einbildungskraft) des Jüng-</t>
  </si>
  <si>
    <t xml:space="preserve">00295</t>
  </si>
  <si>
    <t xml:space="preserve">Vernunft zu erweitern, die Einbildungskraft aus ih-</t>
  </si>
  <si>
    <t xml:space="preserve">00315</t>
  </si>
  <si>
    <t xml:space="preserve">den der Einbildungskraft, welche, wie einſt ſchon</t>
  </si>
  <si>
    <t xml:space="preserve">KIRCHENGESCHICHTE</t>
  </si>
  <si>
    <t xml:space="preserve">00468</t>
  </si>
  <si>
    <t xml:space="preserve">glauben und Ueberglauben, vor die Einbildungskraft</t>
  </si>
  <si>
    <t xml:space="preserve">00502</t>
  </si>
  <si>
    <t xml:space="preserve">höhere errungen, als die feurigſte Einbildungskraft</t>
  </si>
  <si>
    <t xml:space="preserve">00562</t>
  </si>
  <si>
    <t xml:space="preserve">Einbildungskraft. Es iſt überſehen, daſs einérkrj-</t>
  </si>
  <si>
    <t xml:space="preserve">ken Einbildungskraft, wenn ſie aujj oft</t>
  </si>
  <si>
    <t xml:space="preserve">00623</t>
  </si>
  <si>
    <t xml:space="preserve">wird der Gang, welchen hierin die Einbildungskraft</t>
  </si>
  <si>
    <t xml:space="preserve">ORIENTALISCHE SPRACHKUNDE</t>
  </si>
  <si>
    <t xml:space="preserve">bsb10501987</t>
  </si>
  <si>
    <t xml:space="preserve">00044</t>
  </si>
  <si>
    <t xml:space="preserve">ſo hatte Einbildungskraft ein freyes Spiel und hac</t>
  </si>
  <si>
    <t xml:space="preserve">00058</t>
  </si>
  <si>
    <t xml:space="preserve">auflöſen, die Reſultate des mühſamſten Forſchens der Einbildungskraft überliefern, und die Geheimniſſe des Den-</t>
  </si>
  <si>
    <t xml:space="preserve">00100</t>
  </si>
  <si>
    <t xml:space="preserve">gen; in der Aufſpannung der Einbildungskraft in der Muſik</t>
  </si>
  <si>
    <t xml:space="preserve">KLEINE SCHRIFTEN</t>
  </si>
  <si>
    <t xml:space="preserve">00102</t>
  </si>
  <si>
    <t xml:space="preserve">tig darzuſtellen weiſs. Sein Witz, ſeine fruchtbare Einbildungskraft, und glückliche Gabe, Erfahrungen und</t>
  </si>
  <si>
    <t xml:space="preserve">GOTTESGELAHRTHEIT</t>
  </si>
  <si>
    <t xml:space="preserve">00286</t>
  </si>
  <si>
    <t xml:space="preserve">zunächſt enthalten, nämlich Sinn, Einbildungskraft und</t>
  </si>
  <si>
    <t xml:space="preserve">Reproduction in der Einbildungskraft und der Recºgº-</t>
  </si>
  <si>
    <t xml:space="preserve">00330</t>
  </si>
  <si>
    <t xml:space="preserve">131</t>
  </si>
  <si>
    <t xml:space="preserve">eragen, welche leicht dem jugendlichen Gedächtniſ und der Einbildungskraft eingeprägt bleiben; aber nicht ſo leicht Na-</t>
  </si>
  <si>
    <t xml:space="preserve">00441</t>
  </si>
  <si>
    <t xml:space="preserve">ſchichte in der Einbildungskraft zu Hülfe kommt, ſtöſst</t>
  </si>
  <si>
    <t xml:space="preserve">00449</t>
  </si>
  <si>
    <t xml:space="preserve">ten, noch Situationen, die Einbildungskraft zu beſchä-</t>
  </si>
  <si>
    <t xml:space="preserve">FREYMAUREREY</t>
  </si>
  <si>
    <t xml:space="preserve">00466</t>
  </si>
  <si>
    <t xml:space="preserve">ſchend ſeyn müſſen: Gefühl, Einbildungskraft, Urtheit.</t>
  </si>
  <si>
    <t xml:space="preserve">91</t>
  </si>
  <si>
    <t xml:space="preserve">die Einbildungskraft des Tacitus tritt bisweilen über die</t>
  </si>
  <si>
    <t xml:space="preserve">00526</t>
  </si>
  <si>
    <t xml:space="preserve">Eine auſserordentlich feurige Einbildungskraft und</t>
  </si>
  <si>
    <t xml:space="preserve">00565</t>
  </si>
  <si>
    <t xml:space="preserve">des Verſtandes, Gedächtniſſes und der Einbildungskraft,</t>
  </si>
  <si>
    <t xml:space="preserve">bsb10501993</t>
  </si>
  <si>
    <t xml:space="preserve">00010</t>
  </si>
  <si>
    <t xml:space="preserve">Ohr, aber vermittelſt der Einbildungskraft – durch an-</t>
  </si>
  <si>
    <t xml:space="preserve">00023</t>
  </si>
  <si>
    <t xml:space="preserve">Einbildungskraft, welche ſich jedoch in mancher</t>
  </si>
  <si>
    <t xml:space="preserve">die Einbildungskraft, welche mit der Sinnlichkeit näher</t>
  </si>
  <si>
    <t xml:space="preserve">Einbildungskraft noch dem Verſtand anſchaulich macht.</t>
  </si>
  <si>
    <t xml:space="preserve">ihre Einbildungskraft der Grund ihrer Moralität wäre.</t>
  </si>
  <si>
    <t xml:space="preserve">dächtniſs und Einbildungskraft, als für Verſtand enthalten, hat</t>
  </si>
  <si>
    <t xml:space="preserve">ſie oder Einbildungskraft. 8. L. von der Urtheilskraft,</t>
  </si>
  <si>
    <t xml:space="preserve">üuſsere Empfindungen entſtehen, welche mithin die Einbildungskraft und andere Erkenntniſskräfte in einem</t>
  </si>
  <si>
    <t xml:space="preserve">Einbildungskraft; – ſüſse Träume ſind es, mit allen</t>
  </si>
  <si>
    <t xml:space="preserve">00451</t>
  </si>
  <si>
    <t xml:space="preserve">104</t>
  </si>
  <si>
    <t xml:space="preserve">rem Product der frey wirkenden, ſpielenden Einbildungskraft, darf keine Spur der Gewaltthätigkeit,</t>
  </si>
  <si>
    <t xml:space="preserve">00452</t>
  </si>
  <si>
    <t xml:space="preserve">griechiſchen Einbildungskraft verbunden ſind, zu gut,</t>
  </si>
  <si>
    <t xml:space="preserve">bsb10501978</t>
  </si>
  <si>
    <t xml:space="preserve">00055</t>
  </si>
  <si>
    <t xml:space="preserve">117</t>
  </si>
  <si>
    <t xml:space="preserve">Ä das durch Hülfe der Einbildungskraft</t>
  </si>
  <si>
    <t xml:space="preserve">118</t>
  </si>
  <si>
    <t xml:space="preserve">Aus dem Reiche der Einbildungskraft ſchien</t>
  </si>
  <si>
    <t xml:space="preserve">SCHOENE WISSENSCHAFTEN</t>
  </si>
  <si>
    <t xml:space="preserve">ne Stücke, die von der feurigen Einbildungskraft</t>
  </si>
  <si>
    <t xml:space="preserve">00506</t>
  </si>
  <si>
    <t xml:space="preserve">vorigen Schriften bekanntes Geſchöpf ſeiner Einbildungskraft. Es ſoll ein Collegium von drey</t>
  </si>
  <si>
    <t xml:space="preserve">bsb10501968</t>
  </si>
  <si>
    <t xml:space="preserve">00064</t>
  </si>
  <si>
    <t xml:space="preserve">vorigen Jahren» ſondern mehr erfindriſche werke der Einbildungskraft dazu geliefert worden. verſchiedner jünge-</t>
  </si>
  <si>
    <t xml:space="preserve">KURZE NACHRICHTEN</t>
  </si>
  <si>
    <t xml:space="preserve">ten empfindlichen Einbildungskraft begabt ſind.</t>
  </si>
  <si>
    <t xml:space="preserve">bsb10502087</t>
  </si>
  <si>
    <t xml:space="preserve">bloſs aus der Einbildungskraft und der Laune des</t>
  </si>
  <si>
    <t xml:space="preserve">00162</t>
  </si>
  <si>
    <t xml:space="preserve">ner Einbildungskraft gelingt, gern vor dem innern</t>
  </si>
  <si>
    <t xml:space="preserve">00217</t>
  </si>
  <si>
    <t xml:space="preserve">Vernunft, Einbildungskraft; woraus ſich das Ge–</t>
  </si>
  <si>
    <t xml:space="preserve">00222</t>
  </si>
  <si>
    <t xml:space="preserve">nunft, Einbildungskraft, Gemüth. Selbſtbewuſst–</t>
  </si>
  <si>
    <t xml:space="preserve">00357</t>
  </si>
  <si>
    <t xml:space="preserve">Zweifler überzeugen, daſs die Einbildungskraft und</t>
  </si>
  <si>
    <t xml:space="preserve">00358</t>
  </si>
  <si>
    <t xml:space="preserve">6</t>
  </si>
  <si>
    <t xml:space="preserve">diſcher Einbildungskraft. St. Martin ſtellt zwar in</t>
  </si>
  <si>
    <t xml:space="preserve">Einbildungskraft (?!) ihr Daſeyn zu verdanken hat,</t>
  </si>
  <si>
    <t xml:space="preserve">00364</t>
  </si>
  <si>
    <t xml:space="preserve">die Einbildungskraft, ,, mit Ausſonderung des Ge-</t>
  </si>
  <si>
    <t xml:space="preserve">wenn er von der Einbildungskraft handelt, bemer-</t>
  </si>
  <si>
    <t xml:space="preserve">ken, daſs zur dichtenden Einbildungskraft auch eine</t>
  </si>
  <si>
    <t xml:space="preserve">halb etwa nicht berechtigt, die Einbildungskraft vor-</t>
  </si>
  <si>
    <t xml:space="preserve">Theil des Vorſtellungsvermögens, nämlich die Einbildungskraft, beyin Dichter das eigentlich thätige</t>
  </si>
  <si>
    <t xml:space="preserve">00483</t>
  </si>
  <si>
    <t xml:space="preserve">und ſeiner Einbildungskraft mit ſo viel Umſicht ge-</t>
  </si>
  <si>
    <t xml:space="preserve">glühenden Einbildungskraft und einer leichten Fe-</t>
  </si>
  <si>
    <t xml:space="preserve">00524</t>
  </si>
  <si>
    <t xml:space="preserve">ſen. Napoleon, voll lebhafter Einbildungskraft,</t>
  </si>
  <si>
    <t xml:space="preserve">00612</t>
  </si>
  <si>
    <t xml:space="preserve">Unnatürliche ausſchweifendenvErzählung der Einbildungskraft darſtelle, eine poetiſche zuſammen-</t>
  </si>
  <si>
    <t xml:space="preserve">bsb10502093</t>
  </si>
  <si>
    <t xml:space="preserve">00027</t>
  </si>
  <si>
    <t xml:space="preserve">Vºrſtellung dawider machten. Voll glühender Einbildungskraft, die ſeine Sprache verrieth, in der</t>
  </si>
  <si>
    <t xml:space="preserve">00028</t>
  </si>
  <si>
    <t xml:space="preserve">Einbildungskraft mit gewöhnlicher Lebhaftigkeit</t>
  </si>
  <si>
    <t xml:space="preserve">Ä der Einbildungskraft und des Gefühls nicht</t>
  </si>
  <si>
    <t xml:space="preserve">00152</t>
  </si>
  <si>
    <t xml:space="preserve">82</t>
  </si>
  <si>
    <t xml:space="preserve">ſeyn. – Gefahren der Einbildungskraft. – Die</t>
  </si>
  <si>
    <t xml:space="preserve">bsb10502078</t>
  </si>
  <si>
    <t xml:space="preserve">4</t>
  </si>
  <si>
    <t xml:space="preserve">wird erwogen, wie die Einbildungskraft zu derſel-</t>
  </si>
  <si>
    <t xml:space="preserve">che auf der Einbildungskraft beruht), ferner das</t>
  </si>
  <si>
    <t xml:space="preserve">bsb10502044</t>
  </si>
  <si>
    <t xml:space="preserve">ner lüſternen Einbildungskraft in verrätheriſche Arme</t>
  </si>
  <si>
    <t xml:space="preserve">DEUTSCHLANDS JOURNALEN-LITERATUR</t>
  </si>
  <si>
    <t xml:space="preserve">///////////////////</t>
  </si>
  <si>
    <t xml:space="preserve">bsb10502050</t>
  </si>
  <si>
    <t xml:space="preserve">00188</t>
  </si>
  <si>
    <t xml:space="preserve">werden ſoll, iſt ein bloſses Ideal der Einbildungskraft,</t>
  </si>
  <si>
    <t xml:space="preserve">die wie Schatten vor der Einbildungskraft der Leſer</t>
  </si>
  <si>
    <t xml:space="preserve">00398</t>
  </si>
  <si>
    <t xml:space="preserve">Einbildungskraft baute darauf ein Syſtem3, wovon er</t>
  </si>
  <si>
    <t xml:space="preserve">00469</t>
  </si>
  <si>
    <t xml:space="preserve">die Einbildungskraft erzeugt wird, mit dem Verſtan</t>
  </si>
  <si>
    <t xml:space="preserve">86</t>
  </si>
  <si>
    <t xml:space="preserve">Einbildungskraft, verbunden mit dieſer reflectirenden</t>
  </si>
  <si>
    <t xml:space="preserve">Beſonnenheit, oder endlich die Einbildungskraft al-</t>
  </si>
  <si>
    <t xml:space="preserve">die Scholaſtik der Philoſophie. Die Einbildungskraft</t>
  </si>
  <si>
    <t xml:space="preserve">ſophie, ſich zur Einbildungskraft zu erheben und</t>
  </si>
  <si>
    <t xml:space="preserve">00480</t>
  </si>
  <si>
    <t xml:space="preserve">und Einbildungskraft unterlegt. – Das erſte Buch</t>
  </si>
  <si>
    <t xml:space="preserve">00489</t>
  </si>
  <si>
    <t xml:space="preserve">Anſtrengung der Einbildungskraft iſt zu übermäſsig,"</t>
  </si>
  <si>
    <t xml:space="preserve">00490</t>
  </si>
  <si>
    <t xml:space="preserve">groſse Einbildungskraft dazu gehöre, um die Methode</t>
  </si>
  <si>
    <t xml:space="preserve">00496</t>
  </si>
  <si>
    <t xml:space="preserve">120</t>
  </si>
  <si>
    <t xml:space="preserve">der Einbildungskraft, der Phantaſie und anre Ge-</t>
  </si>
  <si>
    <t xml:space="preserve">bsb10502051</t>
  </si>
  <si>
    <t xml:space="preserve">die Einbildungskraft und Anlagen zur Technik.</t>
  </si>
  <si>
    <t xml:space="preserve">BIOGRAPHIE</t>
  </si>
  <si>
    <t xml:space="preserve">unſere Einbildungskraft auſser uns und in der Zu-</t>
  </si>
  <si>
    <t xml:space="preserve">entſchiedenes Talent, begabt mit Sinnlichkeit, Einbildungskraft, Gedächtniſs, Gabe des Faſſens und</t>
  </si>
  <si>
    <t xml:space="preserve">00120</t>
  </si>
  <si>
    <t xml:space="preserve">daſs er hauptſächlich die Einbildungskraft zu ſei-</t>
  </si>
  <si>
    <t xml:space="preserve">00184</t>
  </si>
  <si>
    <t xml:space="preserve">Einbildungskraft, doch ihren Platz in der Geſchichte</t>
  </si>
  <si>
    <t xml:space="preserve">00380</t>
  </si>
  <si>
    <t xml:space="preserve">Einbildungskraft, der Kunſt und dem Gefühle den</t>
  </si>
  <si>
    <t xml:space="preserve">ſchöpferiſcher Einbildungskraft aus, ſo weiſs ſie ei-</t>
  </si>
  <si>
    <t xml:space="preserve">bsb10502045</t>
  </si>
  <si>
    <t xml:space="preserve">haupt das Vermögen der productiven Einbildungskraft.</t>
  </si>
  <si>
    <t xml:space="preserve">Reſultat ihrer erhitzten Einbildungskraft in der An-</t>
  </si>
  <si>
    <t xml:space="preserve">00321</t>
  </si>
  <si>
    <t xml:space="preserve">könnte die Einbildungskraft kein Bild von ihm ent-</t>
  </si>
  <si>
    <t xml:space="preserve">5</t>
  </si>
  <si>
    <t xml:space="preserve">ſchöpfriſche Einbildungskraft, die Begleiterin iſt, ſpre-</t>
  </si>
  <si>
    <t xml:space="preserve">bsb10502079</t>
  </si>
  <si>
    <t xml:space="preserve">00233</t>
  </si>
  <si>
    <t xml:space="preserve">Einbildungskraft, dem in ſeinem pfeilſchnellen</t>
  </si>
  <si>
    <t xml:space="preserve">00296</t>
  </si>
  <si>
    <t xml:space="preserve">wenig an, als Luthers erhitzte Einbildungskraft auf</t>
  </si>
  <si>
    <t xml:space="preserve">00459</t>
  </si>
  <si>
    <t xml:space="preserve">beſonders die rege Einbildungskraft der Jugend in</t>
  </si>
  <si>
    <t xml:space="preserve">bsb10502092</t>
  </si>
  <si>
    <t xml:space="preserve">00038</t>
  </si>
  <si>
    <t xml:space="preserve">anſchauenden Sinn, die Einbildungskraft, den Ver-</t>
  </si>
  <si>
    <t xml:space="preserve">zum Antaſten reizen, und die Einbildungskraft er–</t>
  </si>
  <si>
    <t xml:space="preserve">00214</t>
  </si>
  <si>
    <t xml:space="preserve">Da ſeine Einbildungskraft immer mit denſelben Ge–</t>
  </si>
  <si>
    <t xml:space="preserve">Einbildungskraft, denſelben theils nach ſeiner be-</t>
  </si>
  <si>
    <t xml:space="preserve">DEUTSCHE SPRACHKUNDE</t>
  </si>
  <si>
    <t xml:space="preserve">00360</t>
  </si>
  <si>
    <t xml:space="preserve">anderer ſo vielen Stoff der Einbildungskraft des</t>
  </si>
  <si>
    <t xml:space="preserve">wenig von ihrer Einbildungskraft als dieſe von jener</t>
  </si>
  <si>
    <t xml:space="preserve">00533</t>
  </si>
  <si>
    <t xml:space="preserve">wande» welche der Einbildungskraft einen unbe-</t>
  </si>
  <si>
    <t xml:space="preserve">00575</t>
  </si>
  <si>
    <t xml:space="preserve">und der Einbildungskraft, dem Spiele mit frommen</t>
  </si>
  <si>
    <t xml:space="preserve">BIBLISCHE LITERATUR</t>
  </si>
  <si>
    <t xml:space="preserve">Denn die Einbildungskraft, ob ſie gleich über das</t>
  </si>
  <si>
    <t xml:space="preserve">00624</t>
  </si>
  <si>
    <t xml:space="preserve">ter der Erden iſt u. f. w. Hier wird auch der Einbildungskraft aller Stoff der Sinnlichkeit abgeſchnit-</t>
  </si>
  <si>
    <t xml:space="preserve">Hier muſs er nothwendig die Einbildungskraft ein</t>
  </si>
  <si>
    <t xml:space="preserve">00625</t>
  </si>
  <si>
    <t xml:space="preserve">23</t>
  </si>
  <si>
    <t xml:space="preserve">lindern, welche nur immer die Einbildungskraft er-</t>
  </si>
  <si>
    <t xml:space="preserve">bsb10501982</t>
  </si>
  <si>
    <t xml:space="preserve">41</t>
  </si>
  <si>
    <t xml:space="preserve">Daſs die Einbildungskraft,</t>
  </si>
  <si>
    <t xml:space="preserve">00115</t>
  </si>
  <si>
    <t xml:space="preserve">de wider den Einfluſs der Einbildungskraft, und</t>
  </si>
  <si>
    <t xml:space="preserve">00164</t>
  </si>
  <si>
    <t xml:space="preserve">den Einbildungskraft. (M. R.)</t>
  </si>
  <si>
    <t xml:space="preserve">00421</t>
  </si>
  <si>
    <t xml:space="preserve">alles aus allen ſchaffende Einbildungskraft die vor-</t>
  </si>
  <si>
    <t xml:space="preserve">00486</t>
  </si>
  <si>
    <t xml:space="preserve">Eifer und ſeiner Einbildungskraft zu weit hin-</t>
  </si>
  <si>
    <t xml:space="preserve">00503</t>
  </si>
  <si>
    <t xml:space="preserve">terricht als für die Einbildungskraft. Seine Bemerkungen</t>
  </si>
  <si>
    <t xml:space="preserve">00535</t>
  </si>
  <si>
    <t xml:space="preserve">hafter Einbildungskraft, die Bilder ſind glänzend und</t>
  </si>
  <si>
    <t xml:space="preserve">bsb10501969</t>
  </si>
  <si>
    <t xml:space="preserve">Einbildungskraft nervenſchwacher Kranken ſey,</t>
  </si>
  <si>
    <t xml:space="preserve">ARZNEYWISSENSCHAFT</t>
  </si>
  <si>
    <t xml:space="preserve">bsb10501980</t>
  </si>
  <si>
    <t xml:space="preserve">Einbildungskraft. - Der Name iſt angenommen.</t>
  </si>
  <si>
    <t xml:space="preserve">00145</t>
  </si>
  <si>
    <t xml:space="preserve">Man findet auch hier wie in der prem. Année viel Einbildungskraft, Kenntniſs des menſchlichen Herzens, und</t>
  </si>
  <si>
    <t xml:space="preserve">dächtniſs und Einbildungskraft und über das Träu-</t>
  </si>
  <si>
    <t xml:space="preserve">00200</t>
  </si>
  <si>
    <t xml:space="preserve">ſer ſich unterwärts einen Weg gebahnet hätte. Daſs Einbildungskraft der Mütter, oder äuſsere Gewaltthätigkeit</t>
  </si>
  <si>
    <t xml:space="preserve">00259</t>
  </si>
  <si>
    <t xml:space="preserve">ſeiner Einbildungskraft getäuſchter Schwärmer,</t>
  </si>
  <si>
    <t xml:space="preserve">der Einbildungskraft dargeſtellt werden kann.</t>
  </si>
  <si>
    <t xml:space="preserve">andere Feſtigkeit haben, als die ihnen die Einbildungskraft verleiht. Das leidige Etymologiſ-</t>
  </si>
  <si>
    <t xml:space="preserve">00349</t>
  </si>
  <si>
    <t xml:space="preserve">ein ſchönes Colorit, und eine reiche Einbildungskraft</t>
  </si>
  <si>
    <t xml:space="preserve">bsb10501994</t>
  </si>
  <si>
    <t xml:space="preserve">ere Einbildungskraft belebten und verfeinerten Gefühls</t>
  </si>
  <si>
    <t xml:space="preserve">man würde ſeiner Einbildungskraft ſehr nachgeben müſ-</t>
  </si>
  <si>
    <t xml:space="preserve">RECHTSGELAHRTHEIT</t>
  </si>
  <si>
    <t xml:space="preserve">00196</t>
  </si>
  <si>
    <t xml:space="preserve">Einbildungskraft lieber erhitzen laſſen , als nach deutlicher Er-</t>
  </si>
  <si>
    <t xml:space="preserve">115</t>
  </si>
  <si>
    <t xml:space="preserve">wünſchten, weil weder die Einbildungskraft, noch der</t>
  </si>
  <si>
    <t xml:space="preserve">lebe von einfachen Speiſen; die Einbildungskraft der</t>
  </si>
  <si>
    <t xml:space="preserve">te man dieſer Freuheit der Einbildungskraft zuvorkommen, ſo</t>
  </si>
  <si>
    <t xml:space="preserve">Zeilen ſogleich ſich der Einbildungskraft bemächtigten,</t>
  </si>
  <si>
    <t xml:space="preserve">ne ſeine Einbildungskraft entflammt, und ſein Herz hoch</t>
  </si>
  <si>
    <t xml:space="preserve">äſthetiſchen Empfindungen der Einbildungskraft aus-</t>
  </si>
  <si>
    <t xml:space="preserve">00375</t>
  </si>
  <si>
    <t xml:space="preserve">durch die Einbildungskraft der Zeichner hinzugeſetzt ſey.</t>
  </si>
  <si>
    <t xml:space="preserve">00376</t>
  </si>
  <si>
    <t xml:space="preserve">Einbildungen und Ideale der Einbildungskraft zu er-</t>
  </si>
  <si>
    <t xml:space="preserve">00420</t>
  </si>
  <si>
    <t xml:space="preserve">der Schrift des Murator über die Einbildungskraft un-</t>
  </si>
  <si>
    <t xml:space="preserve">bsb10502084</t>
  </si>
  <si>
    <t xml:space="preserve">00042</t>
  </si>
  <si>
    <t xml:space="preserve">künſtelte Ä der Einbildungskraft erkennen,</t>
  </si>
  <si>
    <t xml:space="preserve">00123</t>
  </si>
  <si>
    <t xml:space="preserve">müths, der Vernunft, und Einbildungskraft, alle</t>
  </si>
  <si>
    <t xml:space="preserve">nen. Seine dichteriſche Einbildungskraft entfernte</t>
  </si>
  <si>
    <t xml:space="preserve">mit ſo glücklicher Wärme der Empfindung und Einbildungskraft und mit der feinſten Vollendung har-</t>
  </si>
  <si>
    <t xml:space="preserve">00402</t>
  </si>
  <si>
    <t xml:space="preserve">einer lebhaften und kranken Einbildungskraft ſind,</t>
  </si>
  <si>
    <t xml:space="preserve">zu ſeyn. – XXI. Wirkung der Einbildungskraft</t>
  </si>
  <si>
    <t xml:space="preserve">deſſen Einbildungskraft er ſchon vorher durch</t>
  </si>
  <si>
    <t xml:space="preserve">bsb10502053</t>
  </si>
  <si>
    <t xml:space="preserve">00056</t>
  </si>
  <si>
    <t xml:space="preserve">vor die Einbildungskraft der Leſer zu bringen. . .</t>
  </si>
  <si>
    <t xml:space="preserve">00235</t>
  </si>
  <si>
    <t xml:space="preserve">Vermögen des Menſchen, dem Verſtande, der Einbildungskraft, den Sinnen, und dem Körper gehan-</t>
  </si>
  <si>
    <t xml:space="preserve">auf Werke der Einbildungskraft und des Geſchmacks</t>
  </si>
  <si>
    <t xml:space="preserve">dung überſprang ſeine Einbildungskraft, Er lieſs es</t>
  </si>
  <si>
    <t xml:space="preserve">Vernunft über das Gefühl und die Einbildungskraft</t>
  </si>
  <si>
    <t xml:space="preserve">bsb10502047</t>
  </si>
  <si>
    <t xml:space="preserve">der Einbildungskraft und Phantaſie, b) von dem Ge-</t>
  </si>
  <si>
    <t xml:space="preserve">39</t>
  </si>
  <si>
    <t xml:space="preserve">tigkeit ſchreibt der Vf, der Einbildungskraft zu,</t>
  </si>
  <si>
    <t xml:space="preserve">andeutet, die Einbildungskraft nicht ſelten die dem</t>
  </si>
  <si>
    <t xml:space="preserve">ſtellungen der Einbildungskraft gar wohl wiſſen, ob</t>
  </si>
  <si>
    <t xml:space="preserve">76</t>
  </si>
  <si>
    <t xml:space="preserve">der Stoff zu den Vorſtellungen der Einbildungskraft</t>
  </si>
  <si>
    <t xml:space="preserve">wieder hervor.) Die Einbildungskraft wirkt pröduk-</t>
  </si>
  <si>
    <t xml:space="preserve">00117</t>
  </si>
  <si>
    <t xml:space="preserve">pferiſch in Verbindung mit der Einbildungskraft als</t>
  </si>
  <si>
    <t xml:space="preserve">Weſen, und mit ihrer lebendigen Einbildungskraft</t>
  </si>
  <si>
    <t xml:space="preserve">GRIECHISCHE LITERATUR</t>
  </si>
  <si>
    <t xml:space="preserve">00125</t>
  </si>
  <si>
    <t xml:space="preserve">Einbildungskraft, noch als Wirkungen eines künſt-</t>
  </si>
  <si>
    <t xml:space="preserve">lung, von der Einbildungskraft – geiſtiger Kreislauf</t>
  </si>
  <si>
    <t xml:space="preserve">daſs ſie, indem ſie die Einbildungskraft beſchäftigen,</t>
  </si>
  <si>
    <t xml:space="preserve">00297</t>
  </si>
  <si>
    <t xml:space="preserve">Einbildungskraft iſt keine Geſchichtſchreibung mög-</t>
  </si>
  <si>
    <t xml:space="preserve">00366</t>
  </si>
  <si>
    <t xml:space="preserve">ven Mann von glühender Einbildungskraft, von erha-</t>
  </si>
  <si>
    <t xml:space="preserve">INTELLIGENZ DES BUCH – UND KUNSTHANDELS</t>
  </si>
  <si>
    <t xml:space="preserve">00377</t>
  </si>
  <si>
    <t xml:space="preserve">Wie verhalten ſich zu einander die Einbildungskraft und</t>
  </si>
  <si>
    <t xml:space="preserve">00477</t>
  </si>
  <si>
    <t xml:space="preserve">Wüfnei. H. G, Verſuch üb die Einbildungskraft der Schwan-</t>
  </si>
  <si>
    <t xml:space="preserve">REGISTER REGISTER REGISTER</t>
  </si>
  <si>
    <t xml:space="preserve">bsb10502046</t>
  </si>
  <si>
    <t xml:space="preserve">00092</t>
  </si>
  <si>
    <t xml:space="preserve">thung aber, mit Rieſenfchritten der Einbildungskraft</t>
  </si>
  <si>
    <t xml:space="preserve">ORIENTALISCHE LITERATUR</t>
  </si>
  <si>
    <t xml:space="preserve">00180</t>
  </si>
  <si>
    <t xml:space="preserve">ſeiner blühenden Einbildungskraft und ſchönen Dar-</t>
  </si>
  <si>
    <t xml:space="preserve">illuminirte Karte für die Einbildungskraft. – – Die</t>
  </si>
  <si>
    <t xml:space="preserve">00190</t>
  </si>
  <si>
    <t xml:space="preserve">wirkt tiefer und dauernder, als die Einbildungskraft</t>
  </si>
  <si>
    <t xml:space="preserve">00197</t>
  </si>
  <si>
    <t xml:space="preserve">kenntniſs, die Behandlung der Einbildungskraft, die</t>
  </si>
  <si>
    <t xml:space="preserve">00260</t>
  </si>
  <si>
    <t xml:space="preserve">feurigen Einbildungskraft und eignen Dichtungsma-</t>
  </si>
  <si>
    <t xml:space="preserve">miß cler Einbildungskraft Z11/- Gefühl betreffend 11U1 /</t>
  </si>
  <si>
    <t xml:space="preserve">00474</t>
  </si>
  <si>
    <t xml:space="preserve">32</t>
  </si>
  <si>
    <t xml:space="preserve">den Anfällen einer wahnſinnigen Einbildungskraft</t>
  </si>
  <si>
    <t xml:space="preserve">bsb10502052</t>
  </si>
  <si>
    <t xml:space="preserve">00086</t>
  </si>
  <si>
    <t xml:space="preserve">Sage, von Fouqué. – September. Allgewalt der Einbildungskraft, von Becker, eine bekannte, erſt vor</t>
  </si>
  <si>
    <t xml:space="preserve">Einbildungskraft ein weites Feld darbot, und ſich al-</t>
  </si>
  <si>
    <t xml:space="preserve">en, treffender Witz, lebhafte Einbildungskraft,</t>
  </si>
  <si>
    <t xml:space="preserve">00274</t>
  </si>
  <si>
    <t xml:space="preserve">Einbildungskraft. So viel bleibt immer gewiſs. Die</t>
  </si>
  <si>
    <t xml:space="preserve">00288</t>
  </si>
  <si>
    <t xml:space="preserve">Reihe von Betrachtungen über die Einbildungskraft</t>
  </si>
  <si>
    <t xml:space="preserve">bsb10502085</t>
  </si>
  <si>
    <t xml:space="preserve">00135</t>
  </si>
  <si>
    <t xml:space="preserve">Thätigkeit ſeiner Einbildungskraft wird geſtört, in-</t>
  </si>
  <si>
    <t xml:space="preserve">feine Einbildungskraft der Urtheilskraft vorgreift,</t>
  </si>
  <si>
    <t xml:space="preserve">00491</t>
  </si>
  <si>
    <t xml:space="preserve">Hoher Schwung der Einbildungskraft, eine ſtarke,</t>
  </si>
  <si>
    <t xml:space="preserve">die Einbildungskraft vernichtendes Spiel würden</t>
  </si>
  <si>
    <t xml:space="preserve">bsb10502091</t>
  </si>
  <si>
    <t xml:space="preserve">während der Ä aufgefaſst und eingeübt war, wobey Gedächtniſs und Einbildungskraft</t>
  </si>
  <si>
    <t xml:space="preserve">00051</t>
  </si>
  <si>
    <t xml:space="preserve">jugendliche Einbildungskraft und Wiſsbegierde anzie-</t>
  </si>
  <si>
    <t xml:space="preserve">Empfindung, lebhafte Einbildungskraft, und ſelbſt</t>
  </si>
  <si>
    <t xml:space="preserve">00142</t>
  </si>
  <si>
    <t xml:space="preserve">mählig zu vergröſsern, ihre Einbildungskraft mit</t>
  </si>
  <si>
    <t xml:space="preserve">RELIGIONSGESCHICHTE</t>
  </si>
  <si>
    <t xml:space="preserve">der Verfaſſer wählte, erhöht die Einbildungskraft, und</t>
  </si>
  <si>
    <t xml:space="preserve">Indeſs hatten jene ſeine Einbildungskraft keineswegs</t>
  </si>
  <si>
    <t xml:space="preserve">bsb10501981</t>
  </si>
  <si>
    <t xml:space="preserve">Vom Teufel. Von der Einbildungskraft. Von Ge-</t>
  </si>
  <si>
    <t xml:space="preserve">00231</t>
  </si>
  <si>
    <t xml:space="preserve">der Einbildungskraft, des Nachahmungstriebes</t>
  </si>
  <si>
    <t xml:space="preserve">„der erhöhten Einbildungskraft eines jungen neu-</t>
  </si>
  <si>
    <t xml:space="preserve">ihre Zuflucht nehmen, und immer eine Geburt der Einbildungskraft und körperlicher Berührungen bleibt. Dann</t>
  </si>
  <si>
    <t xml:space="preserve">00405</t>
  </si>
  <si>
    <t xml:space="preserve">Würde dem Werk beſſer geweſen ſeyn, als blühende Einbildungskraft. Doch iſt es immer ein ſehr nützliches</t>
  </si>
  <si>
    <t xml:space="preserve">00564</t>
  </si>
  <si>
    <t xml:space="preserve">Gegenſtänden der Einbildungskraft, vornemlich</t>
  </si>
  <si>
    <t xml:space="preserve">bsb10502035</t>
  </si>
  <si>
    <t xml:space="preserve">00325</t>
  </si>
  <si>
    <t xml:space="preserve">Einbildungskraft täuſchen lieſs. So iſt z. B., unſerer</t>
  </si>
  <si>
    <t xml:space="preserve">menhängen, dann die, welohe das Product der Einbildungskraft ſind, als Compoſition, Anordnung, Schön-</t>
  </si>
  <si>
    <t xml:space="preserve">Theorie würde z. B. nicht bloſs die Einbildungskraft</t>
  </si>
  <si>
    <t xml:space="preserve">00456</t>
  </si>
  <si>
    <t xml:space="preserve">in ſeiner Einbildungskraft, da er das Wort Abdachung</t>
  </si>
  <si>
    <t xml:space="preserve">00476</t>
  </si>
  <si>
    <t xml:space="preserve">welt mit einer Lebhaftigkeit der Einbildungskraft,</t>
  </si>
  <si>
    <t xml:space="preserve">bsb10502021</t>
  </si>
  <si>
    <t xml:space="preserve">00071</t>
  </si>
  <si>
    <t xml:space="preserve">Begehrungsvermögen und der Einbildungskraft abge-</t>
  </si>
  <si>
    <t xml:space="preserve">Befriedigung eines geiſtigen Bedürfniſſes. Die Einbildungskraft iſt (S. 63.) ein Vermögen der Seele, zu</t>
  </si>
  <si>
    <t xml:space="preserve">00143</t>
  </si>
  <si>
    <t xml:space="preserve">das Ganze geordnet, und der ausſchweifenden Einbildungskraft den Zügel angelegt. Daſs nun das</t>
  </si>
  <si>
    <t xml:space="preserve">gen einer dürftigen Einbildungskraft, welche hohle</t>
  </si>
  <si>
    <t xml:space="preserve">00331</t>
  </si>
  <si>
    <t xml:space="preserve">hafte Einbildungskraft zu ergänzen, ſehr ſchön zu er-</t>
  </si>
  <si>
    <t xml:space="preserve">00338</t>
  </si>
  <si>
    <t xml:space="preserve">1bewuſstſeynloſen reproductiven Einbildungskraft, z. B.</t>
  </si>
  <si>
    <t xml:space="preserve">wäre das ganze Büchlein ein Erzeugniſs ſeiner Einbildungskraft oder Erfahrung: ſo würden wir ihn</t>
  </si>
  <si>
    <t xml:space="preserve">00541</t>
  </si>
  <si>
    <t xml:space="preserve">lungsvermögen, Einbildungskraft genannt. Dieſe iſt</t>
  </si>
  <si>
    <t xml:space="preserve">00542</t>
  </si>
  <si>
    <t xml:space="preserve">1mittlerin zwiſchen dem reinen landen und der Einbildungskraft ins Spiel kommt, dann ſollen dadurch</t>
  </si>
  <si>
    <t xml:space="preserve">das gefärbte Glas der Einbildungskraft) des Ueber-</t>
  </si>
  <si>
    <t xml:space="preserve">*ºpfen ſeiner Einbildungskraft gerade ſo entſtehen</t>
  </si>
  <si>
    <t xml:space="preserve">00670</t>
  </si>
  <si>
    <t xml:space="preserve">der Einbildungskraft machen, dadurch daſs man die-</t>
  </si>
  <si>
    <t xml:space="preserve">00679</t>
  </si>
  <si>
    <t xml:space="preserve">Einbildungskraft bey uns herrſchend iſt. Gleichwohl</t>
  </si>
  <si>
    <t xml:space="preserve">00682</t>
  </si>
  <si>
    <t xml:space="preserve">„u dieſer die Einbildungskraft, in jener die weniger</t>
  </si>
  <si>
    <t xml:space="preserve">bsb10502009</t>
  </si>
  <si>
    <t xml:space="preserve">daſs es der Einbildungskraft ein ſehr anziehendes,</t>
  </si>
  <si>
    <t xml:space="preserve">den Hauptgegenſtand zuvor in der Einbildungskraft</t>
  </si>
  <si>
    <t xml:space="preserve">00174</t>
  </si>
  <si>
    <t xml:space="preserve">dichtenden Einbildungskraft in dieſen Fache hervor</t>
  </si>
  <si>
    <t xml:space="preserve">00187</t>
  </si>
  <si>
    <t xml:space="preserve">ſchieden die freyen Spiele der Einbildungskraft, wo-</t>
  </si>
  <si>
    <t xml:space="preserve">Zeitraum nicht abgekürzt, und die Einbildungskraft</t>
  </si>
  <si>
    <t xml:space="preserve">00215</t>
  </si>
  <si>
    <t xml:space="preserve">Biegſamkeit, mit der ſich ſeine Einbildungskraft al-</t>
  </si>
  <si>
    <t xml:space="preserve">00216</t>
  </si>
  <si>
    <t xml:space="preserve">Ines Gefühl; eine Einbildungskraft, woraus ſtarke</t>
  </si>
  <si>
    <t xml:space="preserve">thätig für Einbildungskraft und Herz. In dieſer Hin-</t>
  </si>
  <si>
    <t xml:space="preserve">00269</t>
  </si>
  <si>
    <t xml:space="preserve">gen das Gepräge der erfindenden Einbildungskraft zu</t>
  </si>
  <si>
    <t xml:space="preserve">00340</t>
  </si>
  <si>
    <t xml:space="preserve">thums ven dem Vf. mit der Einbildungskraft eines</t>
  </si>
  <si>
    <t xml:space="preserve">00361</t>
  </si>
  <si>
    <t xml:space="preserve">durch die Einbildungskraft leicht zu faſſendes Gan-</t>
  </si>
  <si>
    <t xml:space="preserve">futh uicht. Eben die unerſchöpfliche Einbildungskraft,</t>
  </si>
  <si>
    <t xml:space="preserve">00554</t>
  </si>
  <si>
    <t xml:space="preserve">futh icnt. Eben ae unerſchöpfliche Einbildungskraft,</t>
  </si>
  <si>
    <t xml:space="preserve">bsb10502008</t>
  </si>
  <si>
    <t xml:space="preserve">00053</t>
  </si>
  <si>
    <t xml:space="preserve">ſeiner Einbildungskraft gänzlich hemmt, und kein GÄ.</t>
  </si>
  <si>
    <t xml:space="preserve">werden können, für die Einbildungskraft darzuſtellen,</t>
  </si>
  <si>
    <t xml:space="preserve">00163</t>
  </si>
  <si>
    <t xml:space="preserve">ten fällt, welche die Einbildungskraft ergötzen und mit</t>
  </si>
  <si>
    <t xml:space="preserve">00254</t>
  </si>
  <si>
    <t xml:space="preserve">oder daſs die Einbildungskraft die Wichtigkeit des</t>
  </si>
  <si>
    <t xml:space="preserve">00281</t>
  </si>
  <si>
    <t xml:space="preserve">Einbildungskraft, welche alles belebt und ſich immer</t>
  </si>
  <si>
    <t xml:space="preserve">frenden Einbildungskraft entfandener Miſsverſtänd-</t>
  </si>
  <si>
    <t xml:space="preserve">00324</t>
  </si>
  <si>
    <t xml:space="preserve">die Einbildungskraft näher zu unterſuchen. Dadurch wird bey</t>
  </si>
  <si>
    <t xml:space="preserve">thig haben wird, die Einbildungskraft vor allem erſt zu UTler-</t>
  </si>
  <si>
    <t xml:space="preserve">00426</t>
  </si>
  <si>
    <t xml:space="preserve">3) äuſsere Sinne 4) innerer Sinn 5) Einbildungskraft</t>
  </si>
  <si>
    <t xml:space="preserve">00427</t>
  </si>
  <si>
    <t xml:space="preserve">Einbildungskraft, ungeachtet der Vf, ſelbſt S. 327. 2 A.</t>
  </si>
  <si>
    <t xml:space="preserve">ſagt, es geböre zu den Sinnen und der Einbildungskraft</t>
  </si>
  <si>
    <t xml:space="preserve">felbſt. Einbildungskraft und Dichtungsvermögen ſind</t>
  </si>
  <si>
    <t xml:space="preserve">jeitläufigen Abſchnitte. Wº der Einbildungskraft lernt</t>
  </si>
  <si>
    <t xml:space="preserve">fahrt jan erſt weiter unten § 327 339. daſs die Einbildungskraft noch eine Function habe, nämlich das</t>
  </si>
  <si>
    <t xml:space="preserve">Äſchen Phantaſie unº Einbildungskraft iſt nicht ange-</t>
  </si>
  <si>
    <t xml:space="preserve">halten derſelben durch die Einbildungskraft unterſchie-</t>
  </si>
  <si>
    <t xml:space="preserve">groſser Einbildungskraft und Sonderlichkeit und zu-</t>
  </si>
  <si>
    <t xml:space="preserve">LITERARGESCHICHTE</t>
  </si>
  <si>
    <t xml:space="preserve">00495</t>
  </si>
  <si>
    <t xml:space="preserve">gewiſſe Oratorie, welche auf die Einbildungskraft der</t>
  </si>
  <si>
    <t xml:space="preserve">00508</t>
  </si>
  <si>
    <t xml:space="preserve">bloſs in der Einbildungskraft des Poeten haben. Wenn</t>
  </si>
  <si>
    <t xml:space="preserve">00560</t>
  </si>
  <si>
    <t xml:space="preserve">Hand werden die zarten Geſchöpfe der Einbildungskraft,</t>
  </si>
  <si>
    <t xml:space="preserve">als freyes Spiel der idealiſirenden Einbildungskraft ſich</t>
  </si>
  <si>
    <t xml:space="preserve">berſpannte Einbildungskraft – Krankheitseinbildung -</t>
  </si>
  <si>
    <t xml:space="preserve">00649</t>
  </si>
  <si>
    <t xml:space="preserve">164</t>
  </si>
  <si>
    <t xml:space="preserve">L. üb. d. Einbildungskraft. I, 651-</t>
  </si>
  <si>
    <t xml:space="preserve">00662</t>
  </si>
  <si>
    <t xml:space="preserve">Einbildungskraft, Geſetz derſelb. 1. 62-</t>
  </si>
  <si>
    <t xml:space="preserve">bsb10502020</t>
  </si>
  <si>
    <t xml:space="preserve">00101</t>
  </si>
  <si>
    <t xml:space="preserve">ten; und.wenn feurige Einbildungskraft, die fie in</t>
  </si>
  <si>
    <t xml:space="preserve">Rec. keinc Einbildungskraft kennt, die Gedanken er-</t>
  </si>
  <si>
    <t xml:space="preserve">der unsere Einbildungskraft beschäftigen ; — Situatio-</t>
  </si>
  <si>
    <t xml:space="preserve">00507</t>
  </si>
  <si>
    <t xml:space="preserve">Und ſo wie die Freyheit ſeiner Einbildungskraft allzu</t>
  </si>
  <si>
    <t xml:space="preserve">00512</t>
  </si>
  <si>
    <t xml:space="preserve">und seine Einbildungskraft triuinphirt keineswegs</t>
  </si>
  <si>
    <t xml:space="preserve">die Einbildungskraft kalt und leer. Was könnte</t>
  </si>
  <si>
    <t xml:space="preserve">Gefühls und ſeiner Einbildungskraft mit Beſonnen-</t>
  </si>
  <si>
    <t xml:space="preserve">00528</t>
  </si>
  <si>
    <t xml:space="preserve">schránkung der Einbildungskraft durch sich selbst.</t>
  </si>
  <si>
    <t xml:space="preserve">00529</t>
  </si>
  <si>
    <t xml:space="preserve">productive.) Einbildungskraft, von auſsen her, durch</t>
  </si>
  <si>
    <t xml:space="preserve">durch Worte fahren laſſen, und vermittelſt der Einbildungskraft denjenigen Vorrath von Sätzen durch-</t>
  </si>
  <si>
    <t xml:space="preserve">nicht die Einbildungskraft, die uns iur ein Piriſche</t>
  </si>
  <si>
    <t xml:space="preserve">Wiedererinnerns. Die Einbildungskraft kann auca</t>
  </si>
  <si>
    <t xml:space="preserve">fahrt der Vf. fort, unſere Einbildungskraft alles, was</t>
  </si>
  <si>
    <t xml:space="preserve">ſo beſchränke die Einbildungskraft das von ihr zu-</t>
  </si>
  <si>
    <t xml:space="preserve">der Einbildungskraft durch ſich ſelbſt. (Man ſieht von</t>
  </si>
  <si>
    <t xml:space="preserve">ſelbſt, wie vieles in der Einbildungskraft, nach un-</t>
  </si>
  <si>
    <t xml:space="preserve">00545</t>
  </si>
  <si>
    <t xml:space="preserve">46</t>
  </si>
  <si>
    <t xml:space="preserve">den Einbildungskraft, wobey für die Forin ganz</t>
  </si>
  <si>
    <t xml:space="preserve">00551</t>
  </si>
  <si>
    <t xml:space="preserve">keit und der thàtigsten Einbildungskraft, ihm nur im-</t>
  </si>
  <si>
    <t xml:space="preserve">bsb10502034</t>
  </si>
  <si>
    <t xml:space="preserve">00057</t>
  </si>
  <si>
    <t xml:space="preserve">die Täuſchungen der Einbildungskraft durch Geſpen-</t>
  </si>
  <si>
    <t xml:space="preserve">len, welche die lebhafte Einbildungskraft der Kinder</t>
  </si>
  <si>
    <t xml:space="preserve">JUGENDSCHRIFTEN</t>
  </si>
  <si>
    <t xml:space="preserve">00407</t>
  </si>
  <si>
    <t xml:space="preserve">dem Gedächtniſſe, der Einbildungskraft, dem mora-</t>
  </si>
  <si>
    <t xml:space="preserve">00485</t>
  </si>
  <si>
    <t xml:space="preserve">a) Gedächtniſs; b) Willkür ; c) Einbildungskraft.</t>
  </si>
  <si>
    <t xml:space="preserve">00546</t>
  </si>
  <si>
    <t xml:space="preserve">Raum, aus der productiven Einbildungskraft hervor-</t>
  </si>
  <si>
    <t xml:space="preserve">bsb10502022</t>
  </si>
  <si>
    <t xml:space="preserve">00095</t>
  </si>
  <si>
    <t xml:space="preserve">In Perioden, wo die Einbildungskraft über die Ver-</t>
  </si>
  <si>
    <t xml:space="preserve">00166</t>
  </si>
  <si>
    <t xml:space="preserve">die Sinne und die Einbildungskraft für ihn Schädliches</t>
  </si>
  <si>
    <t xml:space="preserve">genſtandes durch die Einbildungskraft; die Gegner</t>
  </si>
  <si>
    <t xml:space="preserve">aus der Einbildungskraft. Der Aufſatz: Ueber einige</t>
  </si>
  <si>
    <t xml:space="preserve">00434</t>
  </si>
  <si>
    <t xml:space="preserve">Nahrung für das Gefühl und die Einbildungskraft, doch</t>
  </si>
  <si>
    <t xml:space="preserve">Fragmente der G-dicite über die Einbildungskraft und</t>
  </si>
  <si>
    <t xml:space="preserve">die reichſte Fülle von Geiſt und Einbildungskraft ent-</t>
  </si>
  <si>
    <t xml:space="preserve">00553</t>
  </si>
  <si>
    <t xml:space="preserve">können, wenn er ſeine Einbildungskraft durch das</t>
  </si>
  <si>
    <t xml:space="preserve">che, und was die Einbildungskraft entflammt, nicht</t>
  </si>
  <si>
    <t xml:space="preserve">Einbildungskraft entgegenzuſetzen. Das methodi-</t>
  </si>
  <si>
    <t xml:space="preserve">kein zweckmäſsiges Mittel, die Einbildungskraft zu</t>
  </si>
  <si>
    <t xml:space="preserve">00591</t>
  </si>
  <si>
    <t xml:space="preserve">bare Einbildungskraft zeigt.</t>
  </si>
  <si>
    <t xml:space="preserve">00598</t>
  </si>
  <si>
    <t xml:space="preserve">machte, und von lebhafter Einbildungskraft. Seine</t>
  </si>
  <si>
    <t xml:space="preserve">00600</t>
  </si>
  <si>
    <t xml:space="preserve">war die Einbildungskraft dem Verſtande überlegen;</t>
  </si>
  <si>
    <t xml:space="preserve">00609</t>
  </si>
  <si>
    <t xml:space="preserve">derung der Entwürfe einer feurigen Einbildungskraft</t>
  </si>
  <si>
    <t xml:space="preserve">00632</t>
  </si>
  <si>
    <t xml:space="preserve">durch die Einbildungskraft. Zweyte unveränderte</t>
  </si>
  <si>
    <t xml:space="preserve">00634</t>
  </si>
  <si>
    <t xml:space="preserve">ner feurigen Einbildungskraft zeugt, die bey mehrerer</t>
  </si>
  <si>
    <t xml:space="preserve">bsb10502036</t>
  </si>
  <si>
    <t xml:space="preserve">00433</t>
  </si>
  <si>
    <t xml:space="preserve">Akinſide's Vergnügungen der Einbildungskraft.</t>
  </si>
  <si>
    <t xml:space="preserve">122</t>
  </si>
  <si>
    <t xml:space="preserve">Die zarten Künſte der Einbildungskraft –</t>
  </si>
  <si>
    <t xml:space="preserve">So z. B. bey den Italiänern Einbildungskraft und</t>
  </si>
  <si>
    <t xml:space="preserve">bsb10541084</t>
  </si>
  <si>
    <t xml:space="preserve">00054</t>
  </si>
  <si>
    <t xml:space="preserve">führeriſch, und der Einbildungskraft mancher Le-</t>
  </si>
  <si>
    <t xml:space="preserve">les einſeitig nimmt, um die Einbildungskraft in</t>
  </si>
  <si>
    <t xml:space="preserve">00209</t>
  </si>
  <si>
    <t xml:space="preserve">„beide fürs Aufreizen der Einbildungskraft mit</t>
  </si>
  <si>
    <t xml:space="preserve">SCHOENE KÜNSTE</t>
  </si>
  <si>
    <t xml:space="preserve">ein freyes Spiel der Einbildungskraft als ein Ge-</t>
  </si>
  <si>
    <t xml:space="preserve">00312</t>
  </si>
  <si>
    <t xml:space="preserve">nen; die Einbildungskraft, und das Gefühl“ und</t>
  </si>
  <si>
    <t xml:space="preserve">00313</t>
  </si>
  <si>
    <t xml:space="preserve">Beſchäftigung der Einbildungskraft ankomme,</t>
  </si>
  <si>
    <t xml:space="preserve">die Einbildungskraft zu beſchäftigen hat, ſich nur</t>
  </si>
  <si>
    <t xml:space="preserve">bsb10502037</t>
  </si>
  <si>
    <t xml:space="preserve">00039</t>
  </si>
  <si>
    <t xml:space="preserve">ſo vermag die Einbildungskraft die gewonnenen Vor-</t>
  </si>
  <si>
    <t xml:space="preserve">Einbildungskraft verarbeitet geiſtig die Sinnenein-</t>
  </si>
  <si>
    <t xml:space="preserve">Einbildungskraft verarbeitet geiſtig die Sinneneindrücke vermittelſt der Gedächtniſſe, und je mehr</t>
  </si>
  <si>
    <t xml:space="preserve">00066</t>
  </si>
  <si>
    <t xml:space="preserve">der in ſeiner Weisheit den Plan entwarf, von der Einbildungskraft nicht gehörig unterſtützt wurde. –</t>
  </si>
  <si>
    <t xml:space="preserve">00272</t>
  </si>
  <si>
    <t xml:space="preserve">für die Einbildungskraft und das Herz der Jugend.</t>
  </si>
  <si>
    <t xml:space="preserve">Einbildungskraft) Fähigkeiten zugleich zu üben.</t>
  </si>
  <si>
    <t xml:space="preserve">00494</t>
  </si>
  <si>
    <t xml:space="preserve">ihrer glühenden und romantiſchen Einbildungskraft</t>
  </si>
  <si>
    <t xml:space="preserve">00543</t>
  </si>
  <si>
    <t xml:space="preserve">der franzöſiſchen Comödie bediente. Eine feurige Einbildungskraft und die Schnelligkeit der glücklichſten</t>
  </si>
  <si>
    <t xml:space="preserve">der Einbildungskraft; und wenn jener am Abend ei-</t>
  </si>
  <si>
    <t xml:space="preserve">00544</t>
  </si>
  <si>
    <t xml:space="preserve">genug für ſeine Beſchäfftigung und eine zu feurige Einbildungskraft. Seine beſten Arbeiten ſind: allegoriſche</t>
  </si>
  <si>
    <t xml:space="preserve">bsb10502023</t>
  </si>
  <si>
    <t xml:space="preserve">Einbildungskraft, welche ſinnliche Bilder vereinigt,</t>
  </si>
  <si>
    <t xml:space="preserve">00069</t>
  </si>
  <si>
    <t xml:space="preserve">Wenig Anziehendes für die Einbildungskraft; die Be-</t>
  </si>
  <si>
    <t xml:space="preserve">63</t>
  </si>
  <si>
    <t xml:space="preserve">Einbildungskraft als ſein Nachdenken beſchäftigen;</t>
  </si>
  <si>
    <t xml:space="preserve">00185</t>
  </si>
  <si>
    <t xml:space="preserve">ftudiert zu haben, ſich ſeiner Einbildungskraft hinge-</t>
  </si>
  <si>
    <t xml:space="preserve">tellectuelle, beſonders Witz und Einbildungskraft, mehr</t>
  </si>
  <si>
    <t xml:space="preserve">00457</t>
  </si>
  <si>
    <t xml:space="preserve">Herzens, der Einbildungskraft und des Schönheits-</t>
  </si>
  <si>
    <t xml:space="preserve">PAEDAGOGIK</t>
  </si>
  <si>
    <t xml:space="preserve">00499</t>
  </si>
  <si>
    <t xml:space="preserve">ren Gegenſtand ſelbſt vermöge der Einbildungskraft</t>
  </si>
  <si>
    <t xml:space="preserve">bigen Zeit, wo ſie durch die Einbildungskraft der</t>
  </si>
  <si>
    <t xml:space="preserve">00522</t>
  </si>
  <si>
    <t xml:space="preserve">jenen Bewegungen der Einbildungskraft, wenn ſie</t>
  </si>
  <si>
    <t xml:space="preserve">00561</t>
  </si>
  <si>
    <t xml:space="preserve">langt, daſs er in ſeiner Einbildungskraft die verſchie-</t>
  </si>
  <si>
    <t xml:space="preserve">bsb10502027</t>
  </si>
  <si>
    <t xml:space="preserve">heit ſeiner Einbildungskraft zeigen, dieſelbe Sache</t>
  </si>
  <si>
    <t xml:space="preserve">„und Treibens ſeiner Einbildungskraft bewuſst iſt,</t>
  </si>
  <si>
    <t xml:space="preserve">„Einbildungskraft. Auf ihren Flügeln ſchwebt Böh-</t>
  </si>
  <si>
    <t xml:space="preserve">„entflammte Einbildungskraft beſtimmt den Charak-</t>
  </si>
  <si>
    <t xml:space="preserve">00305</t>
  </si>
  <si>
    <t xml:space="preserve">herigen Metaphyſiken und Logiken von allen Einfluſs des Sinnlichen und der Einbildungskraft gerei-</t>
  </si>
  <si>
    <t xml:space="preserve">dadurch den Vortheil, daſs ſeine Einbildungskraft</t>
  </si>
  <si>
    <t xml:space="preserve">Müller, J. J., über den Einfluſs der Einbildungskraft nieurkapitain. Mit Kupf. 8. geheftet, auf Druck-</t>
  </si>
  <si>
    <t xml:space="preserve">iſt ein bloſses Spiel der Einbildungskraft. Der Geiſt</t>
  </si>
  <si>
    <t xml:space="preserve">00493</t>
  </si>
  <si>
    <t xml:space="preserve">dichte, welche bloſs Producte der ſpielenden Einbildungskraft ſind, oder zu nahe an der Gränze</t>
  </si>
  <si>
    <t xml:space="preserve">ben durch die Einbildungskraft Leben errheilen</t>
  </si>
  <si>
    <t xml:space="preserve">00569</t>
  </si>
  <si>
    <t xml:space="preserve">der Einbildungskraft, ſondern auch des Verſtandes</t>
  </si>
  <si>
    <t xml:space="preserve">00667</t>
  </si>
  <si>
    <t xml:space="preserve">TEinbildungskraft zeigt: ſo ſteht man bald, daſs er auch</t>
  </si>
  <si>
    <t xml:space="preserve">bsb10502033</t>
  </si>
  <si>
    <t xml:space="preserve">ten, daſs nur die Einbildungskraft des Zuſchauers</t>
  </si>
  <si>
    <t xml:space="preserve">00247</t>
  </si>
  <si>
    <t xml:space="preserve">Einbildungskraft, nicht in der Ausführung, neben</t>
  </si>
  <si>
    <t xml:space="preserve">„iſt unſere Einbildungskraft. Die Einbildungskraft</t>
  </si>
  <si>
    <t xml:space="preserve">PHYSIK</t>
  </si>
  <si>
    <t xml:space="preserve">in der Einbildungskraft deutlich vor ſich ſtehen ſieht,</t>
  </si>
  <si>
    <t xml:space="preserve">und alles Feuer der Einbildungskraft der Schriftſtel-</t>
  </si>
  <si>
    <t xml:space="preserve">Theorie der Einbildungskraft eröffnet wurde, ſo das</t>
  </si>
  <si>
    <t xml:space="preserve">Nachdem er die Einbildungskraft ſowohl als Vermö-</t>
  </si>
  <si>
    <t xml:space="preserve">der, die Einbildungskraft im weitern Sinne oder das</t>
  </si>
  <si>
    <t xml:space="preserve">ſprünglicher, die Einbildungskraft im engern Sinne,</t>
  </si>
  <si>
    <t xml:space="preserve">letzte wiederholende Einbildungskraft, deren Reprodu-</t>
  </si>
  <si>
    <t xml:space="preserve">reproductive Einbildungskraft weiter in Aſſociations-</t>
  </si>
  <si>
    <t xml:space="preserve">00464</t>
  </si>
  <si>
    <t xml:space="preserve">vielmehr zu der productiven Einbildungskraft ge-</t>
  </si>
  <si>
    <t xml:space="preserve">Die reproductive Einbildungskraft ſtellt der Vf, durch</t>
  </si>
  <si>
    <t xml:space="preserve">nen des Bewuſstſeyns von den Vorſtellungen der Einbildungskraft wird man den fein zergliedernden</t>
  </si>
  <si>
    <t xml:space="preserve">Ä nach der Auflöſung der Einbildungskraft in meh-</t>
  </si>
  <si>
    <t xml:space="preserve">höherer Vermögen auf die Einbildungskraft; wie</t>
  </si>
  <si>
    <t xml:space="preserve">00475</t>
  </si>
  <si>
    <t xml:space="preserve">der Einbildungskraft alles möglich iſt; ſie ſind die</t>
  </si>
  <si>
    <t xml:space="preserve">00492</t>
  </si>
  <si>
    <t xml:space="preserve">in einen Traum der Einbildungskraft verliebt, noch</t>
  </si>
  <si>
    <t xml:space="preserve">00653</t>
  </si>
  <si>
    <t xml:space="preserve">ner kühnen empfindungsreichen Einbildungskraft im</t>
  </si>
  <si>
    <t xml:space="preserve">bsb10541081</t>
  </si>
  <si>
    <t xml:space="preserve">da wohl nicht ein Trunk die Einbildungskraft</t>
  </si>
  <si>
    <t xml:space="preserve">Einbildungskraft gehören, u. daſs das Erhabene der</t>
  </si>
  <si>
    <t xml:space="preserve">00202</t>
  </si>
  <si>
    <t xml:space="preserve">„meine Einbildungskraft. Aber vor allem – – –jdj</t>
  </si>
  <si>
    <t xml:space="preserve">Einbildungskraft dabey intereſürt werden ſollen.</t>
  </si>
  <si>
    <t xml:space="preserve">mente, und feiner feurigen Einbildungskraft, die</t>
  </si>
  <si>
    <t xml:space="preserve">der Arzt ſeiner Einbildungskraft, und ſchmiedet</t>
  </si>
  <si>
    <t xml:space="preserve">mit einer ſehr lebhaften Einbildungskraft verfaſ-</t>
  </si>
  <si>
    <t xml:space="preserve">00327</t>
  </si>
  <si>
    <t xml:space="preserve">darunter einen hohen Grad von Einbildungskraft</t>
  </si>
  <si>
    <t xml:space="preserve">00328</t>
  </si>
  <si>
    <t xml:space="preserve">die Einbildungskraft, geleitet vom Verſtande, aus</t>
  </si>
  <si>
    <t xml:space="preserve">lung der Einbildungskraft, als die erſte Operation</t>
  </si>
  <si>
    <t xml:space="preserve">bsb10502032</t>
  </si>
  <si>
    <t xml:space="preserve">00119</t>
  </si>
  <si>
    <t xml:space="preserve">Einbildungskraft und das Gefühl, als auf den Ver-</t>
  </si>
  <si>
    <t xml:space="preserve">ſich auf den Flügeln einer heitern Einbildungskraft, in</t>
  </si>
  <si>
    <t xml:space="preserve">daſs in ih1n ein ſtarker, mit groſser Denkkraft und Einbildungskraft zugleich ausgerüſteter Geiſt mit einer</t>
  </si>
  <si>
    <t xml:space="preserve">00246</t>
  </si>
  <si>
    <t xml:space="preserve">überſchwenglichen Einbildungskraft; hieng mich an</t>
  </si>
  <si>
    <t xml:space="preserve">00292</t>
  </si>
  <si>
    <t xml:space="preserve">lachenden Einbildungskraft, aus lachenden Tinten</t>
  </si>
  <si>
    <t xml:space="preserve">00345</t>
  </si>
  <si>
    <t xml:space="preserve">che Würde - weibliche Religioſität – weibliche Einbildungskraft –- weiblicher Lebensſinn – weibliche Lie-</t>
  </si>
  <si>
    <t xml:space="preserve">00497</t>
  </si>
  <si>
    <t xml:space="preserve">Einbildungskraft (H.226.), nach welcher ſie von den</t>
  </si>
  <si>
    <t xml:space="preserve">uns Statt fanden. Die Einbildungskraft liefert aber</t>
  </si>
  <si>
    <t xml:space="preserve">ſprüngliche Einbildungskraft nicht von der producti-</t>
  </si>
  <si>
    <t xml:space="preserve">bsb10502026</t>
  </si>
  <si>
    <t xml:space="preserve">00024</t>
  </si>
  <si>
    <t xml:space="preserve">der Vf. die hauptsáchlichsten Grûnde gegen denEinfluss der Einbildungskraft der Mùtter aus die Entste-</t>
  </si>
  <si>
    <t xml:space="preserve">■. meine Einbildungskraft leer, mein iïerz hait; meine</t>
  </si>
  <si>
    <t xml:space="preserve">bsb10502018</t>
  </si>
  <si>
    <t xml:space="preserve">00061</t>
  </si>
  <si>
    <t xml:space="preserve">der Einbildungskraft nützlich, ja unentbehrlich iſt.</t>
  </si>
  <si>
    <t xml:space="preserve">ne und die Einbildungskraft nachten, als mit den</t>
  </si>
  <si>
    <t xml:space="preserve">00067</t>
  </si>
  <si>
    <t xml:space="preserve">der Einbildungskraft, womit er ſeinen Stil belebt</t>
  </si>
  <si>
    <t xml:space="preserve">ich das Bild der Einbildungskraft, welches ſie ſich</t>
  </si>
  <si>
    <t xml:space="preserve">jd Einbildungskraft ſind die Mittel, die Ver-</t>
  </si>
  <si>
    <t xml:space="preserve">Sinnlichkeit und Einbildungskraft, als Mittel, Ver-</t>
  </si>
  <si>
    <t xml:space="preserve">00270</t>
  </si>
  <si>
    <t xml:space="preserve">die Einbildungskraft auf den Körper der Negern in</t>
  </si>
  <si>
    <t xml:space="preserve">merkungen über den Einfluſs der Einbildungskraft</t>
  </si>
  <si>
    <t xml:space="preserve">00317</t>
  </si>
  <si>
    <t xml:space="preserve">alſo eher die Einbildungskraft, der man ſo leicht hin</t>
  </si>
  <si>
    <t xml:space="preserve">00318</t>
  </si>
  <si>
    <t xml:space="preserve">Einbildungskraft der Kranken zu verhüten, wurden</t>
  </si>
  <si>
    <t xml:space="preserve">ſen Geburten äer Einbildungskraft der Ägypter aufklärt,</t>
  </si>
  <si>
    <t xml:space="preserve">auf die Beſchäftigung der Einbildungskraft berech-</t>
  </si>
  <si>
    <t xml:space="preserve">dächtniſs, die Einbildungskraft, Träume, Ahndun-</t>
  </si>
  <si>
    <t xml:space="preserve">kung der Einbildungskraft einer Jchwagern Mutter</t>
  </si>
  <si>
    <t xml:space="preserve">Foderungen der Einbildungskraft von den Gründen</t>
  </si>
  <si>
    <t xml:space="preserve">bsb10502030</t>
  </si>
  <si>
    <t xml:space="preserve">00084</t>
  </si>
  <si>
    <t xml:space="preserve">auch nicht an ſeinem rechten Orte. Sinnlichkeit, Einbildungskraft und Gedächtniſs ſind auch mehr als</t>
  </si>
  <si>
    <t xml:space="preserve">00098</t>
  </si>
  <si>
    <t xml:space="preserve">diſcher Einbildungskraft halten, eine ſchöne Dich-</t>
  </si>
  <si>
    <t xml:space="preserve">00105</t>
  </si>
  <si>
    <t xml:space="preserve">Gefühl im Einklange mit Einbildungskraft und Ver-</t>
  </si>
  <si>
    <t xml:space="preserve">nunft beſchäftigen. Oder macht Einbildungskraft und</t>
  </si>
  <si>
    <t xml:space="preserve">Einbildungskraft des Vfs. der Einleitung und Stati-</t>
  </si>
  <si>
    <t xml:space="preserve">Ideenfülle des Hörers Einbildungskraft in ſolchen</t>
  </si>
  <si>
    <t xml:space="preserve">dere, die durch eine begränzte Ideenfülle die Einbildungskraft zwar in Thätigkeit ſetzen, aber in ei-</t>
  </si>
  <si>
    <t xml:space="preserve">00643</t>
  </si>
  <si>
    <t xml:space="preserve">Wahrheit die Einbildungskraft der Leſer zwar lebhaft</t>
  </si>
  <si>
    <t xml:space="preserve">bsb10502024</t>
  </si>
  <si>
    <t xml:space="preserve">00048</t>
  </si>
  <si>
    <t xml:space="preserve">«lie Einbildungskraft des Dichters ist,auch reich ge-</t>
  </si>
  <si>
    <t xml:space="preserve">00239</t>
  </si>
  <si>
    <t xml:space="preserve">productive Einbildungskraft wird getadelt, weil auch</t>
  </si>
  <si>
    <t xml:space="preserve">stellungen, die Einbildungskraft sich durch Bilden</t>
  </si>
  <si>
    <t xml:space="preserve">Nachdenkens, zur Weckang der Einbildungskraft,</t>
  </si>
  <si>
    <t xml:space="preserve">KINDERSCHRIFTEN</t>
  </si>
  <si>
    <t xml:space="preserve">00291</t>
  </si>
  <si>
    <t xml:space="preserve">(Einbildungskraft, Erinnerungsvermögen, Dichtungs-</t>
  </si>
  <si>
    <t xml:space="preserve">Einbildungskraft ihnen nicht vorzuspiegeln ver-</t>
  </si>
  <si>
    <t xml:space="preserve">fseH Einbildungskraft halten sollte; da eine aussallen-</t>
  </si>
  <si>
    <t xml:space="preserve">00348</t>
  </si>
  <si>
    <t xml:space="preserve">dann ourch Instiucte, dann durch Einbildungskraft</t>
  </si>
  <si>
    <t xml:space="preserve">Fehlgriffe des von der bloseen Einbildungskraft geiei-</t>
  </si>
  <si>
    <t xml:space="preserve">dem Reize der Sinne und der Einbildungskraft fol-</t>
  </si>
  <si>
    <t xml:space="preserve">die Einbildungskraft angenehmen Erzahlung, der zwey»</t>
  </si>
  <si>
    <t xml:space="preserve">FEHLER!</t>
  </si>
  <si>
    <t xml:space="preserve">bsb10541082</t>
  </si>
  <si>
    <t xml:space="preserve">00108</t>
  </si>
  <si>
    <t xml:space="preserve">Einbildungskraft und ehelichen Liebe auf dieſen</t>
  </si>
  <si>
    <t xml:space="preserve">00112</t>
  </si>
  <si>
    <t xml:space="preserve">Einbildungskraft irre geführt wurde. Da dies</t>
  </si>
  <si>
    <t xml:space="preserve">jers Art mehr für die Einbildungskraft und das Herz</t>
  </si>
  <si>
    <t xml:space="preserve">00242</t>
  </si>
  <si>
    <t xml:space="preserve">Lebhafte Einbildungskraft uud kühne Darſtellung</t>
  </si>
  <si>
    <t xml:space="preserve">raſchen Lauf einer glühenden Einbildungskraft zurück-</t>
  </si>
  <si>
    <t xml:space="preserve">00314</t>
  </si>
  <si>
    <t xml:space="preserve">„des Geſetzen des Wirzes (?) der Einbildungskraft. Ehre machen. Sie ſind gröſstentheils auf dem</t>
  </si>
  <si>
    <t xml:space="preserve">00378</t>
  </si>
  <si>
    <t xml:space="preserve">der Einbildungskraft einer ſchönen Ausbildung</t>
  </si>
  <si>
    <t xml:space="preserve">bsb10541055</t>
  </si>
  <si>
    <t xml:space="preserve">00131</t>
  </si>
  <si>
    <t xml:space="preserve">und die feurige Einbildungskraft dieſer – durch ihre</t>
  </si>
  <si>
    <t xml:space="preserve">00293</t>
  </si>
  <si>
    <t xml:space="preserve">aber ſtarke Gedanken und lebhafte Einbildungskraft feh-</t>
  </si>
  <si>
    <t xml:space="preserve">00567</t>
  </si>
  <si>
    <t xml:space="preserve">der Einbildungskraft, der Laune und des Witzes; Büthe</t>
  </si>
  <si>
    <t xml:space="preserve">00638</t>
  </si>
  <si>
    <t xml:space="preserve">ſeyn, ihre Einbildungskraft iſt ſehr glühend, ihre Verſe</t>
  </si>
  <si>
    <t xml:space="preserve">Gedächtniſs - Sprache und Einbildungskraft geſchrieben»</t>
  </si>
  <si>
    <t xml:space="preserve">00665</t>
  </si>
  <si>
    <t xml:space="preserve">ke ein ſolches Gemiſch von Wiſſenſchaft, Einbildungskraft</t>
  </si>
  <si>
    <t xml:space="preserve">00717</t>
  </si>
  <si>
    <t xml:space="preserve">nie und einer reichen und gefalligen Einbildungskraft.</t>
  </si>
  <si>
    <t xml:space="preserve">bsb10541083</t>
  </si>
  <si>
    <t xml:space="preserve">nicht zu zerſtreuen, und der Einbildungskraft die</t>
  </si>
  <si>
    <t xml:space="preserve">gröſsere Anzahl will Einbildungskraft oder ihre</t>
  </si>
  <si>
    <t xml:space="preserve">00029</t>
  </si>
  <si>
    <t xml:space="preserve">bald den Verſtand, bald die Einbildungskraft,</t>
  </si>
  <si>
    <t xml:space="preserve">matiſchen Dichtkunſt: lebhafte Einbildungskraft,</t>
  </si>
  <si>
    <t xml:space="preserve">00068</t>
  </si>
  <si>
    <t xml:space="preserve">wie ein ſpäterer Geſchiciuſchreiber, deſſen Einpfindungen nur durch die Einbildungskraft aufge-</t>
  </si>
  <si>
    <t xml:space="preserve">00191</t>
  </si>
  <si>
    <t xml:space="preserve">ºne fecit Deus meus. Lebhafte überſpannte Einbildungskraft trägt gleichfalls viel dazu bey. Das</t>
  </si>
  <si>
    <t xml:space="preserve">hitzte, v. lde ungezählte Einbildungskraft ſcheint</t>
  </si>
  <si>
    <t xml:space="preserve">00210</t>
  </si>
  <si>
    <t xml:space="preserve">ſchäftigkeit der Einbildungskraft verleitet den Hn.</t>
  </si>
  <si>
    <t xml:space="preserve">00218</t>
  </si>
  <si>
    <t xml:space="preserve">tzes, daſs die Einbildungskraft und das Gedächt-</t>
  </si>
  <si>
    <t xml:space="preserve">Bild der Sinne oder der Einbildungskraft nur ſo</t>
  </si>
  <si>
    <t xml:space="preserve">die Beſchreibung, welche a priori durch die Einbildungskraft nach einer Regel geſchieht, und Con-</t>
  </si>
  <si>
    <t xml:space="preserve">ri in der Einbildungskraft) gegeben werde. So</t>
  </si>
  <si>
    <t xml:space="preserve">der Einbildungskraft dafür ein angenehmes und</t>
  </si>
  <si>
    <t xml:space="preserve">bsb10541097</t>
  </si>
  <si>
    <t xml:space="preserve">126</t>
  </si>
  <si>
    <t xml:space="preserve">ſeine Einbildungskraft weniger in wiſſenſchaftliche Unterſuchj</t>
  </si>
  <si>
    <t xml:space="preserve">Einbildungskraft, oder das eigentlich mentale oder das</t>
  </si>
  <si>
    <t xml:space="preserve">Einbildungskraft, welche jeden Stoff zu beſeelen und</t>
  </si>
  <si>
    <t xml:space="preserve">Zwar ſcheint eine Einbildungskraft zum Dichten für</t>
  </si>
  <si>
    <t xml:space="preserve">bilden, die Einbildungskraft bereichern, und das Herz</t>
  </si>
  <si>
    <t xml:space="preserve">blühende Einbildungskraft hat, und trotz dem Jüngſten</t>
  </si>
  <si>
    <t xml:space="preserve">tigen Bildern geſchwängerte Einbildungskraft geben, was von</t>
  </si>
  <si>
    <t xml:space="preserve">tion der Völker, die Einbildungskraft und der Geſchmack,</t>
  </si>
  <si>
    <t xml:space="preserve">Ergötzlichkeiten des Witzes und der Einbildungskraft</t>
  </si>
  <si>
    <t xml:space="preserve">-v-on warmer Einbildungskraft ſo ſchwer vermeiden. Ab-</t>
  </si>
  <si>
    <t xml:space="preserve">bsb10502025</t>
  </si>
  <si>
    <t xml:space="preserve">00041</t>
  </si>
  <si>
    <t xml:space="preserve">Unfälle, welche die Einbildungskraft erdichtet, um</t>
  </si>
  <si>
    <t xml:space="preserve">Einbildungskraft hervorbringt : ſo wird dieſe in ih-</t>
  </si>
  <si>
    <t xml:space="preserve">00049</t>
  </si>
  <si>
    <t xml:space="preserve">viſch ſie darſtellt, vorzüglich die Einbildungskraft</t>
  </si>
  <si>
    <t xml:space="preserve">Einbildungskraft, und auch hier gilt manchmal:–</t>
  </si>
  <si>
    <t xml:space="preserve">00078</t>
  </si>
  <si>
    <t xml:space="preserve">man oft der Einbildungskraft zu viel Freyheit läſst,</t>
  </si>
  <si>
    <t xml:space="preserve">00154</t>
  </si>
  <si>
    <t xml:space="preserve">der Schwung der Einbildungskraft, thätiger Muth</t>
  </si>
  <si>
    <t xml:space="preserve">00160</t>
  </si>
  <si>
    <t xml:space="preserve">,,miſchung macht ſeine Einbildungskraft feurig und</t>
  </si>
  <si>
    <t xml:space="preserve">tur und die Beherrſchung ſeiner etwas üppigen Einbildungskraft wird ihm aber freylich nicht leicht</t>
  </si>
  <si>
    <t xml:space="preserve">der Einbildungskraft des philoſophiſchen Schriftſtcl-</t>
  </si>
  <si>
    <t xml:space="preserve">00437</t>
  </si>
  <si>
    <t xml:space="preserve">habenheit, feurigen Einbildungskraft, und Man-</t>
  </si>
  <si>
    <t xml:space="preserve">00648</t>
  </si>
  <si>
    <t xml:space="preserve">die Einbildungskraft, die ihn in jüngern Jahren be-</t>
  </si>
  <si>
    <t xml:space="preserve">bsb10502031</t>
  </si>
  <si>
    <t xml:space="preserve">der Einbildungskraft, äſthetiſche Ideen, Vernunftideen</t>
  </si>
  <si>
    <t xml:space="preserve">äſthetiſche aus der Einbildungskraft entſpringende</t>
  </si>
  <si>
    <t xml:space="preserve">der Einbildungskraft und der Vernunft iſt in den Kan-</t>
  </si>
  <si>
    <t xml:space="preserve">aber der Natur der Einbildungskraft gar nicht ange-</t>
  </si>
  <si>
    <t xml:space="preserve">Ideen und Ideale der Einbildungskraft und der Ver-</t>
  </si>
  <si>
    <t xml:space="preserve">00031</t>
  </si>
  <si>
    <t xml:space="preserve">dieſes Geſetz ſelbſt aus der Erfahrung und in der Einbildungskraft entſpringe. -</t>
  </si>
  <si>
    <t xml:space="preserve">das „ſchöne Ebenmaaſs zwiſchen der Denk- und Einbildungskraft in dem Ausdruck des Gedachten, für</t>
  </si>
  <si>
    <t xml:space="preserve">über ſeine Einbildungskraft zu erhalten ſuche, knüpft</t>
  </si>
  <si>
    <t xml:space="preserve">00118</t>
  </si>
  <si>
    <t xml:space="preserve">„Spinnengewebe ihrer Einbildungskraft.“ In der</t>
  </si>
  <si>
    <t xml:space="preserve">dächtniſſes, 11) Vergnügen der Einbildungskraft , 12)</t>
  </si>
  <si>
    <t xml:space="preserve">00121</t>
  </si>
  <si>
    <t xml:space="preserve">pelter Kraft auf die Einbildungskraft des Volks re-</t>
  </si>
  <si>
    <t xml:space="preserve">Auswüchſe der Einbildungskraft, unbedeutende Par-</t>
  </si>
  <si>
    <t xml:space="preserve">00267</t>
  </si>
  <si>
    <t xml:space="preserve">des refleetirenden und geſellſchaftlichen Denkers, Einbildungskraft und Gefühl in dem Maſse, daſs er auch</t>
  </si>
  <si>
    <t xml:space="preserve">Jahren, für Werke der Einbildungskraft und des Ge-</t>
  </si>
  <si>
    <t xml:space="preserve">derbare Wirkungen der Einbildungskraft der Thiere.</t>
  </si>
  <si>
    <t xml:space="preserve">periode unterm Vorſitz der Einbildungskraft. Hier ſind</t>
  </si>
  <si>
    <t xml:space="preserve">weſen der Sinnlichkeit und der Einbildungskraft am</t>
  </si>
  <si>
    <t xml:space="preserve">Subjecte und dein Unweſen der Einbildungskraft am</t>
  </si>
  <si>
    <t xml:space="preserve">00467</t>
  </si>
  <si>
    <t xml:space="preserve">1ereyen mit Bildern der Einbildungskraft und unbe-</t>
  </si>
  <si>
    <t xml:space="preserve">- leitung in den Stand geſetzt werden, die Sinne, Einbildungskraft, das Gedächtniſs, die Aufmerkſamkeit,</t>
  </si>
  <si>
    <t xml:space="preserve">„Einbildungskraft, die, wenn ſie ausgebildet wird,</t>
  </si>
  <si>
    <t xml:space="preserve">ſinnliche Zwecke. Die Einbildungskraft Homers war</t>
  </si>
  <si>
    <t xml:space="preserve">nur in der Einbildungskraft des Verfaſſers oder Künſt-</t>
  </si>
  <si>
    <t xml:space="preserve">hat ihm wohl nur ſeine Einbildungskraft vorgemalt;</t>
  </si>
  <si>
    <t xml:space="preserve">00558</t>
  </si>
  <si>
    <t xml:space="preserve">unriehrig und für Geſchöpfe der Einbildungskraft er-</t>
  </si>
  <si>
    <t xml:space="preserve">bsb10502019</t>
  </si>
  <si>
    <t xml:space="preserve">00075</t>
  </si>
  <si>
    <t xml:space="preserve">wird, wenn nicht ein Spiel der Einbildungskraft ſich</t>
  </si>
  <si>
    <t xml:space="preserve">00094</t>
  </si>
  <si>
    <t xml:space="preserve">und Einbildungskraft wirkend waren. Es belebte ſie</t>
  </si>
  <si>
    <t xml:space="preserve">00140</t>
  </si>
  <si>
    <t xml:space="preserve">„ſen; auch wurden wohl durch die Einbildungskraft kleine kör-</t>
  </si>
  <si>
    <t xml:space="preserve">david; (enthält a) Über die Beſchränkung der Einbildungskraft durch ſieh ſelbſt.</t>
  </si>
  <si>
    <t xml:space="preserve">00244</t>
  </si>
  <si>
    <t xml:space="preserve">ſchnellen Einbildungskraft, als von einem vernünf-</t>
  </si>
  <si>
    <t xml:space="preserve">Frieden der jugendlichen Seele ſtört, die reine Einbildungskraft durch gröbere phyſiſche Bilder trübt,</t>
  </si>
  <si>
    <t xml:space="preserve">greiflich, wie man in der Einbildungskraft eines</t>
  </si>
  <si>
    <t xml:space="preserve">die Rede von bloſsen Spielen der Einbildungskraft</t>
  </si>
  <si>
    <t xml:space="preserve">00352</t>
  </si>
  <si>
    <t xml:space="preserve">Bilder in der Einbildungskraft, noch leichter als</t>
  </si>
  <si>
    <t xml:space="preserve">zerrütteten Einbildungskraft, und eines verworfenen,</t>
  </si>
  <si>
    <t xml:space="preserve">Einbildungskraft.</t>
  </si>
  <si>
    <t xml:space="preserve">durch die Einbildungskraft ihrer Dichter und das</t>
  </si>
  <si>
    <t xml:space="preserve">00509</t>
  </si>
  <si>
    <t xml:space="preserve">lin von der Einbildungskraft, Urtheilskraft, von</t>
  </si>
  <si>
    <t xml:space="preserve">00517</t>
  </si>
  <si>
    <t xml:space="preserve">dieſem Aufſatze das, was der Einbildungskraft und</t>
  </si>
  <si>
    <t xml:space="preserve">FREYMAURERSCHRIFTEN</t>
  </si>
  <si>
    <t xml:space="preserve">00559</t>
  </si>
  <si>
    <t xml:space="preserve">dºch ſeine Einbildungskraft, und durch ſeine Ab-</t>
  </si>
  <si>
    <t xml:space="preserve">Einbildungskraft die Bilder ſeiner neuen Schöpfung</t>
  </si>
  <si>
    <t xml:space="preserve">00605</t>
  </si>
  <si>
    <t xml:space="preserve">ſolche Vorſtellungen Geſchopfe der Einbildungskraft</t>
  </si>
  <si>
    <t xml:space="preserve">bsb10502000</t>
  </si>
  <si>
    <t xml:space="preserve">Licenz, und wollte nun von der Einbildungskraft allein</t>
  </si>
  <si>
    <t xml:space="preserve">Einbildungskraft nicht begreifen können, die ſich erlau-</t>
  </si>
  <si>
    <t xml:space="preserve">fühle, an die craſſeſten Fictionen der Einbildungskraft</t>
  </si>
  <si>
    <t xml:space="preserve">ſerer Sinne und Einbildungskraft ſind, ſind, in ſofern</t>
  </si>
  <si>
    <t xml:space="preserve">00156</t>
  </si>
  <si>
    <t xml:space="preserve">Einbildungskraft. Ein ſo ſchön geſchriebener als ge-</t>
  </si>
  <si>
    <t xml:space="preserve">nits, Verandernde, Einbildungskraft, Benutzende, Be--</t>
  </si>
  <si>
    <t xml:space="preserve">dachtniſs, die Einbildungskraft, die Urtheils- und Beur-</t>
  </si>
  <si>
    <t xml:space="preserve">rungsvermögen, 2) die Einbildungskraft und das Wer-</t>
  </si>
  <si>
    <t xml:space="preserve">00261</t>
  </si>
  <si>
    <t xml:space="preserve">nur die Lehre von der Sinnlichkeit, Einbildungskraft,</t>
  </si>
  <si>
    <t xml:space="preserve">tzen, mehr für die Einbildungskraft als für den Ver-</t>
  </si>
  <si>
    <t xml:space="preserve">elmäſsige Einbildungskraft führen kann, wird hinrei-</t>
  </si>
  <si>
    <t xml:space="preserve">ginale oder vorzügliche Einbildungskraft, welche allein</t>
  </si>
  <si>
    <t xml:space="preserve">00346</t>
  </si>
  <si>
    <t xml:space="preserve">ben ſich in der» Fuche ſeiner Einbildungskraft eine oder meh-</t>
  </si>
  <si>
    <t xml:space="preserve">00359</t>
  </si>
  <si>
    <t xml:space="preserve">ſich durch kühne Flüge der Einbildungskraft eine Ideen-</t>
  </si>
  <si>
    <t xml:space="preserve">theſis der Einbildungskraft. Nun aber heiſst dasjenige,</t>
  </si>
  <si>
    <t xml:space="preserve">das hieſse: tatt des Verſtandes die Einbildungskraft</t>
  </si>
  <si>
    <t xml:space="preserve">Briefe über die Einbildungskraft. Aus dem Franz- 8-</t>
  </si>
  <si>
    <t xml:space="preserve">L. Meiſter über die Einbildungskraft in ihrem Einfluſs</t>
  </si>
  <si>
    <t xml:space="preserve">bsb10502028</t>
  </si>
  <si>
    <t xml:space="preserve">daher iſt alles vermieden, was die Einbildungskraft</t>
  </si>
  <si>
    <t xml:space="preserve">00070</t>
  </si>
  <si>
    <t xml:space="preserve">muſs ihre Einbildungskraft zu beleben, man muſs die</t>
  </si>
  <si>
    <t xml:space="preserve">kindlichen Einbildungskraft eine ſchickliche Nahrung</t>
  </si>
  <si>
    <t xml:space="preserve">ungeregelten Einbildungskraft, oder vielmehr kriti-</t>
  </si>
  <si>
    <t xml:space="preserve">00393</t>
  </si>
  <si>
    <t xml:space="preserve">wird auf den Flügeln einer heitern Einbildungskraft in</t>
  </si>
  <si>
    <t xml:space="preserve">dehnte und fruchtbare Einbildungskraft nie würde</t>
  </si>
  <si>
    <t xml:space="preserve">die Einbildungskraft mit dem Verſtand, der Ur-</t>
  </si>
  <si>
    <t xml:space="preserve">00538</t>
  </si>
  <si>
    <t xml:space="preserve">Ilangel an Einbildungskraft (!), ſchlieſsen.“ Den fitt-</t>
  </si>
  <si>
    <t xml:space="preserve">00579</t>
  </si>
  <si>
    <t xml:space="preserve">liche zum Objecte der Einbildungskraft machen, je-</t>
  </si>
  <si>
    <t xml:space="preserve">00580</t>
  </si>
  <si>
    <t xml:space="preserve">Gegenwärtige, zum Objecte der Einbildungskraft</t>
  </si>
  <si>
    <t xml:space="preserve">00583</t>
  </si>
  <si>
    <t xml:space="preserve">daſs ſeine Einbildungskraft faſt nie ganz frey wir-</t>
  </si>
  <si>
    <t xml:space="preserve">gereinigter Geſchmack, eine unverdorbene Einbildungskraft, ein männliºner Muth, eine ſtren-</t>
  </si>
  <si>
    <t xml:space="preserve">bsb10541059</t>
  </si>
  <si>
    <t xml:space="preserve">unà reiche Einbildungskraft ein vorzügliches Gedächt-</t>
  </si>
  <si>
    <t xml:space="preserve">Leonh. Meiſter über die Einbildungskraft in ihrem Einfluß</t>
  </si>
  <si>
    <t xml:space="preserve">beyden Schriften über Einbildungskraft End Schwärmerey</t>
  </si>
  <si>
    <t xml:space="preserve">Inhalt: Beſchreibung der Einbildungskraft - Ihr kör-</t>
  </si>
  <si>
    <t xml:space="preserve">nungen – fixe Ideen – Grade der Einbildungskraft -</t>
  </si>
  <si>
    <t xml:space="preserve">Briefe über die Einbildungskraft.</t>
  </si>
  <si>
    <t xml:space="preserve">bsb10541065</t>
  </si>
  <si>
    <t xml:space="preserve">Auswüchſe einer allzufeurigen Einbildungskraft</t>
  </si>
  <si>
    <t xml:space="preserve">00059</t>
  </si>
  <si>
    <t xml:space="preserve">zwar die Einbildungskraft erhitzen, und bald vor-</t>
  </si>
  <si>
    <t xml:space="preserve">nerEinbildungskraft überlaſſe, und alle Texte nach ſei-</t>
  </si>
  <si>
    <t xml:space="preserve">und der Einbildungskraft beſtehe, genannt. (Die</t>
  </si>
  <si>
    <t xml:space="preserve">00309</t>
  </si>
  <si>
    <t xml:space="preserve">Muratori, L. A. üb. d. Einbildungskraft des Menſchen.</t>
  </si>
  <si>
    <t xml:space="preserve">bsb10502029</t>
  </si>
  <si>
    <t xml:space="preserve">ner lebhaften Einbildungskraft (es braucht deswegen</t>
  </si>
  <si>
    <t xml:space="preserve">00341</t>
  </si>
  <si>
    <t xml:space="preserve">das warme Herz, die feurige Einbildungskraft , ähn-</t>
  </si>
  <si>
    <t xml:space="preserve">00510</t>
  </si>
  <si>
    <t xml:space="preserve">früher, als die Einbildungskraft zu beſchäftigen be-</t>
  </si>
  <si>
    <t xml:space="preserve">ſtarken und hebhaften Einbildungskraft zu ſchreiben</t>
  </si>
  <si>
    <t xml:space="preserve">wie bey dieſer Syntheſis die tranſcendentale Einbildungskraft</t>
  </si>
  <si>
    <t xml:space="preserve">00592</t>
  </si>
  <si>
    <t xml:space="preserve">berechnet war, ſollte auch für die Einbildungskraft</t>
  </si>
  <si>
    <t xml:space="preserve">00629</t>
  </si>
  <si>
    <t xml:space="preserve">Maaſsſtab, die Einbildungskraft in den Stand geſetzt</t>
  </si>
  <si>
    <t xml:space="preserve">00631</t>
  </si>
  <si>
    <t xml:space="preserve">Einbildungskraft und ſeinen leichten und edlen Stil,</t>
  </si>
  <si>
    <t xml:space="preserve">bsb10502001</t>
  </si>
  <si>
    <t xml:space="preserve">Schwert deiner Einbildungskraft sºrgt meine wenigen</t>
  </si>
  <si>
    <t xml:space="preserve">„ner Genie, Geſchmack (?) und Einbildungskraft im ho-</t>
  </si>
  <si>
    <t xml:space="preserve">00150</t>
  </si>
  <si>
    <t xml:space="preserve">die Einbildungskraft der meiſt entfernt ſtehenden Zuſchauer zu</t>
  </si>
  <si>
    <t xml:space="preserve">00151</t>
  </si>
  <si>
    <t xml:space="preserve">durch gewaltſame Anſtrengung der Einbildungskraft</t>
  </si>
  <si>
    <t xml:space="preserve">ken ſind. So erzeugt auch die Einbildungskraft aus</t>
  </si>
  <si>
    <t xml:space="preserve">119</t>
  </si>
  <si>
    <t xml:space="preserve">ſchwelgeriſchen Einbildungskraft, daſs man ſich einen</t>
  </si>
  <si>
    <t xml:space="preserve">der productiven Einbildungskraft (des Dichtungsvermö-</t>
  </si>
  <si>
    <t xml:space="preserve">ſetzten, durch die productive Einbildungskraft hervor-</t>
  </si>
  <si>
    <t xml:space="preserve">dern nach Geſetzen der Einbildungskraft in uns hervor-c</t>
  </si>
  <si>
    <t xml:space="preserve">gebracht werden. Die reproductive Einbildungskraft</t>
  </si>
  <si>
    <t xml:space="preserve">Einbildungskraft lebhafter Knaben wird über allen den</t>
  </si>
  <si>
    <t xml:space="preserve">00387</t>
  </si>
  <si>
    <t xml:space="preserve">hitzung der Einbildungskraft oder eine Art von Intu-</t>
  </si>
  <si>
    <t xml:space="preserve">Meiſter Leonhard, über Aberglauben, Einbildungskraft</t>
  </si>
  <si>
    <t xml:space="preserve">bsb10502015</t>
  </si>
  <si>
    <t xml:space="preserve">ſeiner Einbildungskraft ,theils nach Eichhorn, theils</t>
  </si>
  <si>
    <t xml:space="preserve">jr Einbildungskraft efu; heil da.» daſs Jeſu</t>
  </si>
  <si>
    <t xml:space="preserve">über die Einbildungskraft, Amelie et l'olnis. Die</t>
  </si>
  <si>
    <t xml:space="preserve">die productive Einbildungskraft der Romanenſchrei-</t>
  </si>
  <si>
    <t xml:space="preserve">nnd die Einbildungskraft der Leſer alten feſten Grund</t>
  </si>
  <si>
    <t xml:space="preserve">Einbildungskraft und Schwärmerey ſich nicht in Irr-</t>
  </si>
  <si>
    <t xml:space="preserve">und insbeſondere Einbildungskraft haben auch ih-</t>
  </si>
  <si>
    <t xml:space="preserve">dem Engliſchen, kann ſich die Einbildungskraft wie-</t>
  </si>
  <si>
    <t xml:space="preserve">00087</t>
  </si>
  <si>
    <t xml:space="preserve">iſt, wenn ihre einmal angeſteckte Einbildungskraft</t>
  </si>
  <si>
    <t xml:space="preserve">00088</t>
  </si>
  <si>
    <t xml:space="preserve">Nation, welche die Einbildungskraft erſticken und</t>
  </si>
  <si>
    <t xml:space="preserve">Einbildungskraft zu fixiren. 4) Die F1axize des all-</t>
  </si>
  <si>
    <t xml:space="preserve">lichkeiten, Einzügen, Huldigungen u. dgl. der Einbildungskraft der erfindenden Künſtler keinen ſo un-</t>
  </si>
  <si>
    <t xml:space="preserve">Örator, der durch eine feurige, auf Gefühl und Einbildungskraft lebhaft wirkende Darſtellung Ä</t>
  </si>
  <si>
    <t xml:space="preserve">abſondern, und das Gute, in ſeiner Einbildungskraft</t>
  </si>
  <si>
    <t xml:space="preserve">00329</t>
  </si>
  <si>
    <t xml:space="preserve">der Einbildungskraft ſchmückte. Ihre Bilder waren</t>
  </si>
  <si>
    <t xml:space="preserve">ſchöpferiſche Einbildungskraft entzückt, dem wird der</t>
  </si>
  <si>
    <t xml:space="preserve">00515</t>
  </si>
  <si>
    <t xml:space="preserve">me des Gefühls und der Einbildungskraft beſitze, die</t>
  </si>
  <si>
    <t xml:space="preserve">bsb10502003</t>
  </si>
  <si>
    <t xml:space="preserve">00011</t>
  </si>
  <si>
    <t xml:space="preserve">iche Farbe, den Bildern der Einbildungskraft Gehalt</t>
  </si>
  <si>
    <t xml:space="preserve">oder miuder glücklichen Einbildungskraft erſetzen, was</t>
  </si>
  <si>
    <t xml:space="preserve">die Einbildungskraft mit Bewuſstſeynerlinien- „Kin-</t>
  </si>
  <si>
    <t xml:space="preserve">eine proſaiſche Einbildungskraft, die ſich hin und wie-</t>
  </si>
  <si>
    <t xml:space="preserve">00138</t>
  </si>
  <si>
    <t xml:space="preserve">Scenen, welche die Einbildungskraft bey ihr vorüber-</t>
  </si>
  <si>
    <t xml:space="preserve">ne eigene dichteriſche Einbildungskraft. Selbſt die flie-</t>
  </si>
  <si>
    <t xml:space="preserve">Vf) Einbildungskraft dem Gemüthe das reizende Bild,</t>
  </si>
  <si>
    <t xml:space="preserve">bsb10502017</t>
  </si>
  <si>
    <t xml:space="preserve">ne lebhafte Einbildungskraft und ſein groſser Ver-</t>
  </si>
  <si>
    <t xml:space="preserve">Anblick auf das Auge und die Einbildungskraft macht.</t>
  </si>
  <si>
    <t xml:space="preserve">105</t>
  </si>
  <si>
    <t xml:space="preserve">fen, daſs die Einbildungskraft deutliche und be-</t>
  </si>
  <si>
    <t xml:space="preserve">beſte Gelegenheit erhielt, ſeine Einbildungskraft zu</t>
  </si>
  <si>
    <t xml:space="preserve">00462</t>
  </si>
  <si>
    <t xml:space="preserve">Einbildungskraft, und durch das Aufdrängen ſich</t>
  </si>
  <si>
    <t xml:space="preserve">ung. 2 Kap. Von der Einbildungskraft, a) von Man-</t>
  </si>
  <si>
    <t xml:space="preserve">nener Zuſtand der Einbildungskraft. 3 Kap. Von der</t>
  </si>
  <si>
    <t xml:space="preserve">bsb10541099</t>
  </si>
  <si>
    <t xml:space="preserve">Lebhafte Einbildungskraft, Intereſſe für Tugend und</t>
  </si>
  <si>
    <t xml:space="preserve">00133</t>
  </si>
  <si>
    <t xml:space="preserve">gar nur unſre Einbildungskraft beſchäftigende Wiſſen-</t>
  </si>
  <si>
    <t xml:space="preserve">und können auf ihre lebhafte Einbildungskraft gerade</t>
  </si>
  <si>
    <t xml:space="preserve">00193</t>
  </si>
  <si>
    <t xml:space="preserve">ciation und Wirkung der Einbildungskraft, bleibender</t>
  </si>
  <si>
    <t xml:space="preserve">„Einbildungskraft in beſtimmte Empfindungen zu ver-</t>
  </si>
  <si>
    <t xml:space="preserve">2</t>
  </si>
  <si>
    <t xml:space="preserve">unſre Einbildungskraft frey fpielen und ſelbſt handeln</t>
  </si>
  <si>
    <t xml:space="preserve">nüſste unſre Einbildungskraft herrſchen, und keinem</t>
  </si>
  <si>
    <t xml:space="preserve">fpruch ? Dadurch, daſs er unſerer Einbildungskraft kei-</t>
  </si>
  <si>
    <t xml:space="preserve">1ung unſrer Einbildungskraft ſeinen Zweck erreicht. Um</t>
  </si>
  <si>
    <t xml:space="preserve">Aber er will die Einbildungskraft nur deswegen in</t>
  </si>
  <si>
    <t xml:space="preserve">die Einbildungskraft gehorcht keinem andern Geſetze,</t>
  </si>
  <si>
    <t xml:space="preserve">ter das Spiel unſerer Einbildungskraft durch keine in-</t>
  </si>
  <si>
    <t xml:space="preserve">das Gebiet der Einbildungskraft iſt hier zu Ende. Un-</t>
  </si>
  <si>
    <t xml:space="preserve">lung der Einbildungskraft iſt. Will aber der Künſtler</t>
  </si>
  <si>
    <t xml:space="preserve">ſymboliſierenden Einbildungskraft nothwendig erfolgt.</t>
  </si>
  <si>
    <t xml:space="preserve">Einbildungskraft niemals müſſig zu; unaufhörlich iſt ſie</t>
  </si>
  <si>
    <t xml:space="preserve">halt dazu zu finden, überlaſſen ſie der Einbildungskraft</t>
  </si>
  <si>
    <t xml:space="preserve">der Einbildungskraft zugleich durch den Inhalt unter-</t>
  </si>
  <si>
    <t xml:space="preserve">fie nicht ſelbſt, nicht der Einbildungskraft ſeines Leſers</t>
  </si>
  <si>
    <t xml:space="preserve">Kunft bewundern, womit er unfre Einbildungskraft zu</t>
  </si>
  <si>
    <t xml:space="preserve">Einbildungskraft anfnehmen, ſo verknüpfen ſie ſich</t>
  </si>
  <si>
    <t xml:space="preserve">00343</t>
  </si>
  <si>
    <t xml:space="preserve">äerjenigen Gattung, welche freye Fictionen der Einbildungskraft behandelt, hat er ſich mit groſsem Erfolg</t>
  </si>
  <si>
    <t xml:space="preserve">Einbildungskraft erſcheint hier in ihrer ganzen Feſſel-</t>
  </si>
  <si>
    <t xml:space="preserve">00344</t>
  </si>
  <si>
    <t xml:space="preserve">anmurhigen Formen ſeiner Einbildungskraft und in die</t>
  </si>
  <si>
    <t xml:space="preserve">1tand, hier die Einbildungskraft beſonders thätig. Dieſe</t>
  </si>
  <si>
    <t xml:space="preserve">00372</t>
  </si>
  <si>
    <t xml:space="preserve">„Einbildungskraft zuweilen in den Schlaf zu wiegen, um</t>
  </si>
  <si>
    <t xml:space="preserve">reichend find, unſrer Einbildungskraft zu Hülfe zü kom-</t>
  </si>
  <si>
    <t xml:space="preserve">00406</t>
  </si>
  <si>
    <t xml:space="preserve">Einbildungskraft, und vorzüglich eine innige Harmonie</t>
  </si>
  <si>
    <t xml:space="preserve">bsb10502002</t>
  </si>
  <si>
    <t xml:space="preserve">Abentheuerliche Scenen, welche der Einbildungskraft</t>
  </si>
  <si>
    <t xml:space="preserve">00080</t>
  </si>
  <si>
    <t xml:space="preserve">ie Einbildungskraft und das Gedächtniſs. Der Wahn-</t>
  </si>
  <si>
    <t xml:space="preserve">00091</t>
  </si>
  <si>
    <t xml:space="preserve">Verſtande ſeiner Leſer durch die Einbildungskraft bey-</t>
  </si>
  <si>
    <t xml:space="preserve">00097</t>
  </si>
  <si>
    <t xml:space="preserve">was Einbildungskraft; er hat, doch, wie es fcheint,</t>
  </si>
  <si>
    <t xml:space="preserve">die Geſtalten ſeyn mögen, welche die ſpielende Einbildungskraft dieſes Dichters erzeugt, ſo iſt es doch</t>
  </si>
  <si>
    <t xml:space="preserve">00136</t>
  </si>
  <si>
    <t xml:space="preserve">den Spiegel einer fruchtbaren und ſchöpferiſchen Einbildungskraft fallen können. Das, wodurch die Idylle</t>
  </si>
  <si>
    <t xml:space="preserve">idealiſirende Einbildungskraft einfachen Naturmenſchen</t>
  </si>
  <si>
    <t xml:space="preserve">Was aber ohne Zweifel weit wichtiger iſt, der Einbildungskraft des Dichters ſcheint kein reines Bild des</t>
  </si>
  <si>
    <t xml:space="preserve">wiſſen von keiner Einbildungskraft; inaginations ſind</t>
  </si>
  <si>
    <t xml:space="preserve">00220</t>
  </si>
  <si>
    <t xml:space="preserve">Biörners oft ihren Witz und ihrer Einbildungskraft in</t>
  </si>
  <si>
    <t xml:space="preserve">ſchichte, für das Geſchöpf ſeiner Einbildungskraft.</t>
  </si>
  <si>
    <t xml:space="preserve">che eine eben ſo feurige Einbildungskraft als kalten</t>
  </si>
  <si>
    <t xml:space="preserve">ſehn, an welchem Feuer ſich die Einbildungskraft des</t>
  </si>
  <si>
    <t xml:space="preserve">00278</t>
  </si>
  <si>
    <t xml:space="preserve">fre Einbildungskraft zu beſtechen. So manche will-</t>
  </si>
  <si>
    <t xml:space="preserve">findet, woraus die Einbildungskraft nur mit Mühe ein und wird die franzöſiſche Revolution huben? I794.</t>
  </si>
  <si>
    <t xml:space="preserve">„feir-r Einbildungskraft in engliſcher Schonheit dar.“</t>
  </si>
  <si>
    <t xml:space="preserve">00335</t>
  </si>
  <si>
    <t xml:space="preserve">und ſo durch die Einbildungskraft auf den Verſtand</t>
  </si>
  <si>
    <t xml:space="preserve">2. Verſuch über die Einbildungskraft von J. G. E. Maaſs.</t>
  </si>
  <si>
    <t xml:space="preserve">00473</t>
  </si>
  <si>
    <t xml:space="preserve">von E. P. v. VV. Briefe uber die Einbildungskraft. Aus dem</t>
  </si>
  <si>
    <t xml:space="preserve">bsb10502006</t>
  </si>
  <si>
    <t xml:space="preserve">Kenntniſſen fagen, die dabey tbätig waren. Keine Einbildungskraft, kein Witz und Scharfſinn, keine Dar-</t>
  </si>
  <si>
    <t xml:space="preserve">00089</t>
  </si>
  <si>
    <t xml:space="preserve">Maſchinen auf die Einbildungskraft und ſelbſt auf die</t>
  </si>
  <si>
    <t xml:space="preserve">Funken von Einbildungskraft ſich zeigen, ſo iſt doch</t>
  </si>
  <si>
    <t xml:space="preserve">nach der Modalität, Einbildungskraft.</t>
  </si>
  <si>
    <t xml:space="preserve">bung des Leſens, des Gedächtniſſes, der Einbildungskraft</t>
  </si>
  <si>
    <t xml:space="preserve">7. Br. Ueber die Einbildungskraft als das Fortpflanzungs-</t>
  </si>
  <si>
    <t xml:space="preserve">gentlichen Heimath erhebt ſich ſeine Einbildungskraft</t>
  </si>
  <si>
    <t xml:space="preserve">ner erhabnen Dämmerung miſcht, zeigt ſich die Einbildungskraft unſers Vf, groſs und bewundernswür-</t>
  </si>
  <si>
    <t xml:space="preserve">festhun die Einbildungskraft der Jugend auszulö</t>
  </si>
  <si>
    <t xml:space="preserve">00280</t>
  </si>
  <si>
    <t xml:space="preserve">telbare Uebung der Einbildungskraft. IV. Unmittelbare Uebung</t>
  </si>
  <si>
    <t xml:space="preserve">00307</t>
  </si>
  <si>
    <t xml:space="preserve">gigantiſch, um die Einbildungskraft des Leſers zu he-</t>
  </si>
  <si>
    <t xml:space="preserve">Wirkung der Einbildungskraft der Mutter auf das Kind</t>
  </si>
  <si>
    <t xml:space="preserve">vçohl in deſſen Einbildungskraft, (in der Einbildungs-</t>
  </si>
  <si>
    <t xml:space="preserve">Stelle des Halſes. Die Einbildungskraft der Mutter</t>
  </si>
  <si>
    <t xml:space="preserve">00425</t>
  </si>
  <si>
    <t xml:space="preserve">Einbildungskraft mit einer gründlichen und ausgebrei-</t>
  </si>
  <si>
    <t xml:space="preserve">einer verſchönernden Einbildungskraft gezeigt hatte,</t>
  </si>
  <si>
    <t xml:space="preserve">des Peregrinus zweifelhaft ſeyn. Die Einbildungskraft</t>
  </si>
  <si>
    <t xml:space="preserve">dicht uber die Einbildungskraft ſo vortreffliche Morceaua</t>
  </si>
  <si>
    <t xml:space="preserve">00597</t>
  </si>
  <si>
    <t xml:space="preserve">Rächſel, die Einbildungskraft beherrſcht den Verſtand.</t>
  </si>
  <si>
    <t xml:space="preserve">bsb10502012</t>
  </si>
  <si>
    <t xml:space="preserve">te, in das Gebiet der Einbildungskraft hinüber zu</t>
  </si>
  <si>
    <t xml:space="preserve">von der Einbildungskraft. Menſchenlehre in engeren - - -</t>
  </si>
  <si>
    <t xml:space="preserve">biger für Gehör und Einbildungskraft gleich unbe-</t>
  </si>
  <si>
    <t xml:space="preserve">00074</t>
  </si>
  <si>
    <t xml:space="preserve">ſeiner Einbildungskraft ein echtes Spiel gönnen will,</t>
  </si>
  <si>
    <t xml:space="preserve">00126</t>
  </si>
  <si>
    <t xml:space="preserve">zu bleiben, und die hunderttauſend Dinge, die ihn ſeine Einbildungskraft ohne Unterlaſs darbietet, von dem vorgeſetzen</t>
  </si>
  <si>
    <t xml:space="preserve">00141</t>
  </si>
  <si>
    <t xml:space="preserve">Bock, den er dem Gotte opferte.“ Wenn die Einbildungskraft eines Schriftſtellers die Quelle der Ge-</t>
  </si>
  <si>
    <t xml:space="preserve">,,Einbildungskraft zum theoretiſch Erhabenen, wo die</t>
  </si>
  <si>
    <t xml:space="preserve">00175</t>
  </si>
  <si>
    <t xml:space="preserve">kraft, Einbildungskraft und Urtheilskraft, mit durch</t>
  </si>
  <si>
    <t xml:space="preserve">derſelben durch die Einbildungskraft zu thun iſt,</t>
  </si>
  <si>
    <t xml:space="preserve">haften Colorit der Darſtellung und an Wärme der Einbildungskraft, weit zurück bleibt. Leere Räſonne-</t>
  </si>
  <si>
    <t xml:space="preserve">„Sinnen, Gedächtniſs, Einbildungskraft, Verſtand, und ſelbſt</t>
  </si>
  <si>
    <t xml:space="preserve">ſondern Vortrag über die Einbildungskraft. – Ueber</t>
  </si>
  <si>
    <t xml:space="preserve">00374</t>
  </si>
  <si>
    <t xml:space="preserve">chondrie und Einbildungskraft würde, etwas gedrätig-</t>
  </si>
  <si>
    <t xml:space="preserve">cher Einbildungskraft und Kunſttrieb gar nichts zu</t>
  </si>
  <si>
    <t xml:space="preserve">00404</t>
  </si>
  <si>
    <t xml:space="preserve">Gefühle zu wecken, und die Einbildungskraft zu be-</t>
  </si>
  <si>
    <t xml:space="preserve">a) Des Gedächtniſſes u. d. Einbildungskraft,</t>
  </si>
  <si>
    <t xml:space="preserve">ſchwärmeriſche Einbildungskraft. Dieſe Materien ſind</t>
  </si>
  <si>
    <t xml:space="preserve">00498</t>
  </si>
  <si>
    <t xml:space="preserve">Einbildungskraft, innige Theilnahme an den Schickſalen</t>
  </si>
  <si>
    <t xml:space="preserve">bsb10502013</t>
  </si>
  <si>
    <t xml:space="preserve">er in allen dieſen Gegenſtänden für ſeine feurige Einbildungskraft fand; endlich auch auf die kluge Maſsi-</t>
  </si>
  <si>
    <t xml:space="preserve">und da mehr nach Einbildungskraft als Urtheil arbei-</t>
  </si>
  <si>
    <t xml:space="preserve">und eine feurige Einbildungskraft beſeſſen habe;</t>
  </si>
  <si>
    <t xml:space="preserve">: Theorie der Sinnlichkeit; II. der Einbildungskraft;</t>
  </si>
  <si>
    <t xml:space="preserve">00130</t>
  </si>
  <si>
    <t xml:space="preserve">alten Welt, aus der lebhaften Einbildungskraft der</t>
  </si>
  <si>
    <t xml:space="preserve">ſchäftigung der Einbildungskraft? Denken wir uns</t>
  </si>
  <si>
    <t xml:space="preserve">Einbildungskraft anlockender, Beywerke. Das In-</t>
  </si>
  <si>
    <t xml:space="preserve">wo freylich Witz, und Einbildungskraft einen wei-</t>
  </si>
  <si>
    <t xml:space="preserve">„krad Laune, eine lebhafte Einbildungskraft und ein</t>
  </si>
  <si>
    <t xml:space="preserve">00219</t>
  </si>
  <si>
    <t xml:space="preserve">lender, ja ein ſeltner, Mangel an Einbildungskraft</t>
  </si>
  <si>
    <t xml:space="preserve">ſche Beobachter, denen eine feurige Einbildungskraft</t>
  </si>
  <si>
    <t xml:space="preserve">00256</t>
  </si>
  <si>
    <t xml:space="preserve">Stalaktiten ſind, denen die Einbildungskraft eigene</t>
  </si>
  <si>
    <t xml:space="preserve">00277</t>
  </si>
  <si>
    <t xml:space="preserve">viel Gewicht ihnen auch die Einbildungskraft oder</t>
  </si>
  <si>
    <t xml:space="preserve">Gedichte, welche die lebhafteſte Einbildungskraft</t>
  </si>
  <si>
    <t xml:space="preserve">to vorangeſetzt, das der Einbildungskraft des Leſers</t>
  </si>
  <si>
    <t xml:space="preserve">in der Ausführung ſich ſeiner Einbildungskraft und</t>
  </si>
  <si>
    <t xml:space="preserve">00371</t>
  </si>
  <si>
    <t xml:space="preserve">te ein Geiſt von ſo feuriger Einbildungskraft ein ho-</t>
  </si>
  <si>
    <t xml:space="preserve">00381</t>
  </si>
  <si>
    <t xml:space="preserve">opfern, die poetiſirende Einbildungskraft ihrer Seits</t>
  </si>
  <si>
    <t xml:space="preserve">Nüchternheit der Einbildungskraft; und geht, unter</t>
  </si>
  <si>
    <t xml:space="preserve">den Lumpen ſeiner fabelnden Einbildungskraft um-</t>
  </si>
  <si>
    <t xml:space="preserve">heit, mit welcher ſich die Einbildungskraft des Vfs.</t>
  </si>
  <si>
    <t xml:space="preserve">Einbildungskraft ſelten durch die Geburt geſtiftet</t>
  </si>
  <si>
    <t xml:space="preserve">Was die Einbildungskraft des griechiſchen Dichters</t>
  </si>
  <si>
    <t xml:space="preserve">ten Einbildungskraft um ſo mehr ſchmeichelt, je häufiger</t>
  </si>
  <si>
    <t xml:space="preserve">Einbildungskraft, wie Burke, muſste durch die un-</t>
  </si>
  <si>
    <t xml:space="preserve">00576</t>
  </si>
  <si>
    <t xml:space="preserve">Leidenden, zu Labung ſeiner getrübten Einbildungskraft Heilung ihrer Krankheiten, werden ihn am meiſten be-</t>
  </si>
  <si>
    <t xml:space="preserve">bsb10502007</t>
  </si>
  <si>
    <t xml:space="preserve">ſich dem Gedächtniſſe und der Einbildungskraft noch</t>
  </si>
  <si>
    <t xml:space="preserve">benen Einbildungskraft liegt. Die jungen ſaliſchen</t>
  </si>
  <si>
    <t xml:space="preserve">Gedächtniſs, Einbildungskraft, Talente, Wiſſenſchaf-</t>
  </si>
  <si>
    <t xml:space="preserve">die Art, wie R's. wolküſtige Einbildungskraft nach S. 1of. ſpielte.</t>
  </si>
  <si>
    <t xml:space="preserve">00076</t>
  </si>
  <si>
    <t xml:space="preserve">eine erhitzte Einbildungskraft lacht über Diſtinctionen.</t>
  </si>
  <si>
    <t xml:space="preserve">als Hipparchus, aber von feurigerer Einbildungskraft,</t>
  </si>
  <si>
    <t xml:space="preserve">00170</t>
  </si>
  <si>
    <t xml:space="preserve">8. 77 Z. 3 Einbildungskraft ſt. Einbildung.</t>
  </si>
  <si>
    <t xml:space="preserve">- Einbildungskraft. Der Preis iſt 32 ſs. courant. Leſer</t>
  </si>
  <si>
    <t xml:space="preserve">Darſtellungskraft, wohin Einbildungskraft, Erneue-</t>
  </si>
  <si>
    <t xml:space="preserve">Eigenliebe, Einbildungskraft und Lebhaftigkeit, oder</t>
  </si>
  <si>
    <t xml:space="preserve">anders, und ſeine Einbildungskraft nuſs jeden Augen</t>
  </si>
  <si>
    <t xml:space="preserve">der Einbildungskraft der Griechen überhaupt, und ins-</t>
  </si>
  <si>
    <t xml:space="preserve">der Einbildungskraft, oder bloſs ſinnliche Kraft und</t>
  </si>
  <si>
    <t xml:space="preserve">zu ſehen, wie Houner ſich hilft, wo er von der Einbildungskraft ſpricht, Od. I, 115.: öoaouéo: rarég'</t>
  </si>
  <si>
    <t xml:space="preserve">Ohre und der Einbildungskraft ſchmeicheln? Mit Recht</t>
  </si>
  <si>
    <t xml:space="preserve">leiteten Einbildungskraft intereſſant machen zu wollen.</t>
  </si>
  <si>
    <t xml:space="preserve">innern Sinne. III. Von der Einbildungskraft. 3. 7Men-</t>
  </si>
  <si>
    <t xml:space="preserve">123</t>
  </si>
  <si>
    <t xml:space="preserve">ördnung wegen unſere Einbildungskraft bey dº 9</t>
  </si>
  <si>
    <t xml:space="preserve">gionen der Einbildungskraft? Geben denn die von</t>
  </si>
  <si>
    <t xml:space="preserve">00534</t>
  </si>
  <si>
    <t xml:space="preserve">noch an lebhafter Einbildungskraft gebreche, das wird</t>
  </si>
  <si>
    <t xml:space="preserve">bringung der Muttermahle durch die Einbildungskraft.</t>
  </si>
  <si>
    <t xml:space="preserve">bsb10541100</t>
  </si>
  <si>
    <t xml:space="preserve">Licenz, und wollte aun von der Einbildungskraft allein</t>
  </si>
  <si>
    <t xml:space="preserve">fühle, an die crafſeſten Fictionen der Einbildungskraft</t>
  </si>
  <si>
    <t xml:space="preserve">nils, bewandernde, Einbildungskraft, Benutzende, Be-</t>
  </si>
  <si>
    <t xml:space="preserve">dächtniſs, die Einbildungskraft, die Urtheils- und Beur-</t>
  </si>
  <si>
    <t xml:space="preserve">00179</t>
  </si>
  <si>
    <t xml:space="preserve">rungsvermögen, 2) die Einbildungskraft und das Ver-</t>
  </si>
  <si>
    <t xml:space="preserve">zen - mehr für die Einbildungskraft als für den Ver-</t>
  </si>
  <si>
    <t xml:space="preserve">telmäſsige Einbildungskraft führen kann, wird hinrei--</t>
  </si>
  <si>
    <t xml:space="preserve">00306</t>
  </si>
  <si>
    <t xml:space="preserve">00353</t>
  </si>
  <si>
    <t xml:space="preserve">bsb10502039</t>
  </si>
  <si>
    <t xml:space="preserve">Einbildungskraft in dieſen das Gefühl erſetzen muſs;</t>
  </si>
  <si>
    <t xml:space="preserve">00258</t>
  </si>
  <si>
    <t xml:space="preserve">ſpielt, nicht bloſs die Phantaſie und Einbildungskraft erregt</t>
  </si>
  <si>
    <t xml:space="preserve">00326</t>
  </si>
  <si>
    <t xml:space="preserve">die Einbildungskraft, auf die Sinne, auf den Willen,</t>
  </si>
  <si>
    <t xml:space="preserve">bsb10502011</t>
  </si>
  <si>
    <t xml:space="preserve">1c. Ueberſpannte Einbildungskraft. Die Phantaſie iſt</t>
  </si>
  <si>
    <t xml:space="preserve">Senſationen, und den Geſetzen derſelben. Die Einbildungskraft, oder die Fähigkeit des Seelenorgans</t>
  </si>
  <si>
    <t xml:space="preserve">ſitzen. Die Einbildungskraft hängt von der Fertig-</t>
  </si>
  <si>
    <t xml:space="preserve">Einbildungskraft, und die Seele erlangt die Fahig-</t>
  </si>
  <si>
    <t xml:space="preserve">Einbildungskraft können widernatürlich werden.</t>
  </si>
  <si>
    <t xml:space="preserve">natürlich beſchaffener Einbildungskraft. Die näch-</t>
  </si>
  <si>
    <t xml:space="preserve">tiſchen, für Herz und Einbildungskraft gleich leeren</t>
  </si>
  <si>
    <t xml:space="preserve">00169</t>
  </si>
  <si>
    <t xml:space="preserve">von der Einbildungskraft, würde belehrender wer-</t>
  </si>
  <si>
    <t xml:space="preserve">die Einbildungskraft dazu.</t>
  </si>
  <si>
    <t xml:space="preserve">der Einbildungskraft hervorgehen, ſie auch das Höch-</t>
  </si>
  <si>
    <t xml:space="preserve">man wird gewahr, daſs ſeine Einbildungskraft ſelbſt</t>
  </si>
  <si>
    <t xml:space="preserve">00207</t>
  </si>
  <si>
    <t xml:space="preserve">den und Geberden die Einbildungskraft gemeiner</t>
  </si>
  <si>
    <t xml:space="preserve">dächtniſſes und der Einbildungskraft; denn ſie er-</t>
  </si>
  <si>
    <t xml:space="preserve">Kreiſe. Er beſitzt bey einigem Grad von Einbildungskraft</t>
  </si>
  <si>
    <t xml:space="preserve">S. 8 „indem die geſchaftige Einbildungskraft die Schnee-</t>
  </si>
  <si>
    <t xml:space="preserve">IIülſe einer reichen Einbildungskraft zu verſinnlichen,</t>
  </si>
  <si>
    <t xml:space="preserve">Gegenſtände exaltirte Einbildungskraft, zu ſonder-</t>
  </si>
  <si>
    <t xml:space="preserve">der glühenden Einbildungskraft des Dichters zu ma»</t>
  </si>
  <si>
    <t xml:space="preserve">ſen Einbildungskraft ſich damit begnügen kann, die</t>
  </si>
  <si>
    <t xml:space="preserve">„ner lebhaften Einbildungskraft ſich in neuen und</t>
  </si>
  <si>
    <t xml:space="preserve">nur werke der Einbildungskraft nährten, zur That skei"</t>
  </si>
  <si>
    <t xml:space="preserve">bsb10502005</t>
  </si>
  <si>
    <t xml:space="preserve">Gracle natürlich und täuſchend. Die Einbildungskraft</t>
  </si>
  <si>
    <t xml:space="preserve">denheit unuſs er ſeiue Einbildungskraft mit Idealen der</t>
  </si>
  <si>
    <t xml:space="preserve">nen, oder alle Werke, woran die Einbildungskraft al-</t>
  </si>
  <si>
    <t xml:space="preserve">00106</t>
  </si>
  <si>
    <t xml:space="preserve">ckelt werden können. Die Einbildungskraft hatte hier</t>
  </si>
  <si>
    <t xml:space="preserve">theil, welchen die Einbildungskraft daran genommen</t>
  </si>
  <si>
    <t xml:space="preserve">00176</t>
  </si>
  <si>
    <t xml:space="preserve">VVillen zu motivireu, nicht Gefühl und Einbildungskraft</t>
  </si>
  <si>
    <t xml:space="preserve">ſie ſo vieles enthält, was auf die Einbildungskraft den</t>
  </si>
  <si>
    <t xml:space="preserve">Schriftſteller von einer ſo warmen und thätigen Einbildungskraft, und bey dem das Beſtreben, allenthal-</t>
  </si>
  <si>
    <t xml:space="preserve">00478</t>
  </si>
  <si>
    <t xml:space="preserve">die Einbildungskraft vor die Region des Verſtandes bringt; nit</t>
  </si>
  <si>
    <t xml:space="preserve">Meiſter über die Einbildungskraft in ihrem Einfluſs</t>
  </si>
  <si>
    <t xml:space="preserve">der beiden Schriften: Ueber die Einbildungskraft</t>
  </si>
  <si>
    <t xml:space="preserve">fremde, über den Einfluſs der Einbildungskraft auf</t>
  </si>
  <si>
    <t xml:space="preserve">aus der Folge der Abſchnitte 1) Beichreibung der Einbildungskraft. 2) Ihr körperlicher Einfluſs. 3) Träume.</t>
  </si>
  <si>
    <t xml:space="preserve">de der Einbildungskraft. 7) Einbildungskraft in Be-</t>
  </si>
  <si>
    <t xml:space="preserve">der eine Theorie der Einbildungskraft noch eine voll-</t>
  </si>
  <si>
    <t xml:space="preserve">Einbildungskraft und eine Menge treffender Bemerkun-</t>
  </si>
  <si>
    <t xml:space="preserve">unter der Einwirkung der Einbildungskraft ſtehen,</t>
  </si>
  <si>
    <t xml:space="preserve">enthält. Das wichtige Werk über die Einbildungskraft</t>
  </si>
  <si>
    <t xml:space="preserve">00484</t>
  </si>
  <si>
    <t xml:space="preserve">nicht bloſs von der Stärke der Einbildungskraft abhange.</t>
  </si>
  <si>
    <t xml:space="preserve">Spielraum für die Einbildungskraft übrig, und er kann</t>
  </si>
  <si>
    <t xml:space="preserve">00516</t>
  </si>
  <si>
    <t xml:space="preserve">fsen Macht der Einbildungskraft. Etwas Merkwürdiges</t>
  </si>
  <si>
    <t xml:space="preserve">rungen hervorbrachte. Die Einbildungskraft ſey nicht ſo wirk-</t>
  </si>
  <si>
    <t xml:space="preserve">Meiſter üb. die Einbildungskraft u. ihren Einfluſs</t>
  </si>
  <si>
    <t xml:space="preserve">MONATSREGISTER</t>
  </si>
  <si>
    <t xml:space="preserve">bsb10502004</t>
  </si>
  <si>
    <t xml:space="preserve">Grad von Einbildungskraft und Witz; aber jene führt</t>
  </si>
  <si>
    <t xml:space="preserve">liſt der Einbildungskraft, als daſs er die Kunſt verſtün-</t>
  </si>
  <si>
    <t xml:space="preserve">der Einbildungskraft ſchwangerer Perſonen auf die Ge-</t>
  </si>
  <si>
    <t xml:space="preserve">Gemälden für die Einbildungskraft ſeine Zuflucht zu</t>
  </si>
  <si>
    <t xml:space="preserve">00243</t>
  </si>
  <si>
    <t xml:space="preserve">ſchen, und die Geſtalten ihrer Einbildungskraft lieber</t>
  </si>
  <si>
    <t xml:space="preserve">ben ſeiner Einbildungskraft malt, und neben deren</t>
  </si>
  <si>
    <t xml:space="preserve">ſich auf alle Art die Einbildungskraft der Kranken zu erregen,</t>
  </si>
  <si>
    <t xml:space="preserve">Witze und der Einbildungskraft, bey hiſtoriſchen Un-</t>
  </si>
  <si>
    <t xml:space="preserve">ſchreibungen und der Einbildungskraft des Malers,</t>
  </si>
  <si>
    <t xml:space="preserve">Mann von glühender Einbildungskraft, von erhaben am</t>
  </si>
  <si>
    <t xml:space="preserve">deren Philoſophie durch eine ſchaffende Einbildungskraft</t>
  </si>
  <si>
    <t xml:space="preserve">lichen Weſen eine ſchaffende Einbildungskraft beilege, d. i.</t>
  </si>
  <si>
    <t xml:space="preserve">„Ab-r, der Ausdruck: ſchaffende Einbildungskraft – die-</t>
  </si>
  <si>
    <t xml:space="preserve">ſolcher Ausdruck, als ſcaffende oder ſchöpf-riſche Einbildungskraft unerhört geweſen, und es ſey eb-n ſo un-</t>
  </si>
  <si>
    <t xml:space="preserve">bsb10502010</t>
  </si>
  <si>
    <t xml:space="preserve">teſte Einbildungskraft eines Romanſchreibers. Der</t>
  </si>
  <si>
    <t xml:space="preserve">nicht öfter gefallen hat, ſeine Einbildungskraft zu eig-</t>
  </si>
  <si>
    <t xml:space="preserve">ſolchen Stoff gewöhnten Einbildungskraft, wenn ſie</t>
  </si>
  <si>
    <t xml:space="preserve">Gehalte einer Schöpfung der Einbildungskraft noch</t>
  </si>
  <si>
    <t xml:space="preserve">00230</t>
  </si>
  <si>
    <t xml:space="preserve">HALLE u. LEIPz1G, b. Ruff: Verfuch über die Einbildungskraft, von D. J. Gebh. Ehrenreich Maaſs.</t>
  </si>
  <si>
    <t xml:space="preserve">fang hat, daſs die menſchliche Einbildungskraft ſich</t>
  </si>
  <si>
    <t xml:space="preserve">der gänzliche Mangel an Einbildungskraft in der Dar-</t>
  </si>
  <si>
    <t xml:space="preserve">Einbildungskraft vorgeſpiegelt hatte; mit alle denn</t>
  </si>
  <si>
    <t xml:space="preserve">Mit dem Häſslichen und Schlechten will er unſre Einbildungskraft ergötzen; nie läſst er ſeine Perſonen</t>
  </si>
  <si>
    <t xml:space="preserve">00383</t>
  </si>
  <si>
    <t xml:space="preserve">ie Einbildungskraft aus ihrem</t>
  </si>
  <si>
    <t xml:space="preserve">128</t>
  </si>
  <si>
    <t xml:space="preserve">die ſchkaſſe Einbildungskraft-</t>
  </si>
  <si>
    <t xml:space="preserve">die Einbildungskraft oder für das Herz etwas Anziehen-</t>
  </si>
  <si>
    <t xml:space="preserve">bsb10502038</t>
  </si>
  <si>
    <t xml:space="preserve">Gefühl, die charakteriſtiſche Stimmung ſeiner Einbildungskraft. Er beſchreibt viele öÄ</t>
  </si>
  <si>
    <t xml:space="preserve">mäſsige Beſchäfftigung - der Einbildungskraft durch</t>
  </si>
  <si>
    <t xml:space="preserve">che der Einbildungskraft, Angelegenheit des Her-</t>
  </si>
  <si>
    <t xml:space="preserve">ROMANEN - LITERATUR</t>
  </si>
  <si>
    <t xml:space="preserve">verlor, das Geiſtige mehr hervorſtach, von der Einbildungskraft aber ein ſo romantiſcher, lieblich duf-</t>
  </si>
  <si>
    <t xml:space="preserve">00099</t>
  </si>
  <si>
    <t xml:space="preserve">bendigen Einbildungskraft. Darauf erbaute ihr Er-</t>
  </si>
  <si>
    <t xml:space="preserve">die Einbildungskraft mehr in Einverſtändniſs mit jej</t>
  </si>
  <si>
    <t xml:space="preserve">00111</t>
  </si>
  <si>
    <t xml:space="preserve">N1orgenlands befreundete Einbildungskraft; freyer,</t>
  </si>
  <si>
    <t xml:space="preserve">Subſtrat aller Dinge durch Einbildungskraft, aber</t>
  </si>
  <si>
    <t xml:space="preserve">er auf der einen Seite ſeine Einbildungskraft der Ver-,</t>
  </si>
  <si>
    <t xml:space="preserve">00454</t>
  </si>
  <si>
    <t xml:space="preserve">Djamiſch: Egoismus, Eigenſchaft, Einbildungskraft,</t>
  </si>
  <si>
    <t xml:space="preserve">00589</t>
  </si>
  <si>
    <t xml:space="preserve">kungen über den Anbau der Einbildungskraft und Phan-</t>
  </si>
  <si>
    <t xml:space="preserve">00595</t>
  </si>
  <si>
    <t xml:space="preserve">üppiger ſchwelgte ſeine Einbildungskraft, die ihn in</t>
  </si>
  <si>
    <t xml:space="preserve">LITERARISCHE ANALEKTEN</t>
  </si>
  <si>
    <t xml:space="preserve">bsb10501967</t>
  </si>
  <si>
    <t xml:space="preserve">00205</t>
  </si>
  <si>
    <t xml:space="preserve">Einbildungskraft, ſelten, oder vielleicht nie, über</t>
  </si>
  <si>
    <t xml:space="preserve">an, wenn unſre junge Einbildungskraft aufwacht</t>
  </si>
  <si>
    <t xml:space="preserve">gebauet werden. Einbildungskraft iſt die beweg-</t>
  </si>
  <si>
    <t xml:space="preserve">liche Einbildungskraft richten, damit ſie ihres Ziels</t>
  </si>
  <si>
    <t xml:space="preserve">Einbildungskraft oder Erdichtungen der Geſchichjj</t>
  </si>
  <si>
    <t xml:space="preserve">bsb10501973</t>
  </si>
  <si>
    <t xml:space="preserve">Feuer der Einbildungskraft und regelmäſsiges Me-</t>
  </si>
  <si>
    <t xml:space="preserve">23. 7h. Barres vom Einfluſs der Einbildungskraft</t>
  </si>
  <si>
    <t xml:space="preserve">00020</t>
  </si>
  <si>
    <t xml:space="preserve">bemühen, ſeiner Einbildungskraft weniger den Zü-</t>
  </si>
  <si>
    <t xml:space="preserve">welche für die Einbildungskraft verführeriſch iſt,</t>
  </si>
  <si>
    <t xml:space="preserve">MÄgnetiſme. Aufmerkſamkeit und Einbildungskraft</t>
  </si>
  <si>
    <t xml:space="preserve">fruchtbare Einbildungskraft des Hr. Verf. und die</t>
  </si>
  <si>
    <t xml:space="preserve">gendliche, noch ganz der Einbildungskraft lebende,</t>
  </si>
  <si>
    <t xml:space="preserve">Empfindſamkeit und Einbildungskraft; und macht</t>
  </si>
  <si>
    <t xml:space="preserve">00308</t>
  </si>
  <si>
    <t xml:space="preserve">ner lebhaften Einbildungskraft zu gute halten.</t>
  </si>
  <si>
    <t xml:space="preserve">00440</t>
  </si>
  <si>
    <t xml:space="preserve">Wirkungen der Einbildungskraft der Mutter auf</t>
  </si>
  <si>
    <t xml:space="preserve">mehr Einbildungskraft herrſcht, als in allen Liedern</t>
  </si>
  <si>
    <t xml:space="preserve">welche als eine Folge der Einbildungskraft der Mut-</t>
  </si>
  <si>
    <t xml:space="preserve">bsb10502088</t>
  </si>
  <si>
    <t xml:space="preserve">giebt, als auf die Gebilde ihrer Einbildungskraft.</t>
  </si>
  <si>
    <t xml:space="preserve">00273</t>
  </si>
  <si>
    <t xml:space="preserve">116</t>
  </si>
  <si>
    <t xml:space="preserve">ſprechen wir von Einbildungskraft im engern Sin-</t>
  </si>
  <si>
    <t xml:space="preserve">die dichteriſche Einbildungskraft das Geheimniſs</t>
  </si>
  <si>
    <t xml:space="preserve"># Einbildungskraft, Empfindungsvermögen u. ſ. w.</t>
  </si>
  <si>
    <t xml:space="preserve">jenſtoff in der Gegenwart auf, ſo wirkt er als Einbildungskraft; ordnet er geſetzlich dieſen Stoff ZUT</t>
  </si>
  <si>
    <t xml:space="preserve">ANTHROPOLOGIE</t>
  </si>
  <si>
    <t xml:space="preserve">nicht bloſs in der Einbildungskraft und dem Eigen-</t>
  </si>
  <si>
    <t xml:space="preserve">fchöpferiſchen Einbildungskraft, beſchränkt durch</t>
  </si>
  <si>
    <t xml:space="preserve">00563</t>
  </si>
  <si>
    <t xml:space="preserve">Ä der Einbildungskraft, und in welchem Ver–</t>
  </si>
  <si>
    <t xml:space="preserve">bsb10502077</t>
  </si>
  <si>
    <t xml:space="preserve">dieſe Funken verirrter Einbildungskraft im Chaos</t>
  </si>
  <si>
    <t xml:space="preserve">phantaſtiſchen Einbildungskraft durchdrungen, der</t>
  </si>
  <si>
    <t xml:space="preserve">den Stoff zur Einbildungskraft liefert. Die Bilder</t>
  </si>
  <si>
    <t xml:space="preserve">Einbildungskraft ſeyn, weil der Grund unſerer un-</t>
  </si>
  <si>
    <t xml:space="preserve">ſtandes und der Einbildungskraft auf unſer Leben</t>
  </si>
  <si>
    <t xml:space="preserve">00394</t>
  </si>
  <si>
    <t xml:space="preserve">wunderbarbedeutſamen Religion Einbildungskraft</t>
  </si>
  <si>
    <t xml:space="preserve">je Einbildungskraft ſein Wiſſen um Sachen mit</t>
  </si>
  <si>
    <t xml:space="preserve">ſerer Einbildungskraft untergehen, ſondern aufrei-</t>
  </si>
  <si>
    <t xml:space="preserve">bsb10502063</t>
  </si>
  <si>
    <t xml:space="preserve">00124</t>
  </si>
  <si>
    <t xml:space="preserve">nichts was ſeine Einbildungskraft entflammen könn-</t>
  </si>
  <si>
    <t xml:space="preserve">ewarnt werden, die eine blühende Einbildungskraft</t>
  </si>
  <si>
    <t xml:space="preserve">Teufels iſt von der Einbildungskraft des Volks ſehr</t>
  </si>
  <si>
    <t xml:space="preserve">bsb10502062</t>
  </si>
  <si>
    <t xml:space="preserve">und die ſinnliche Erregung der Einbildungskraft beym</t>
  </si>
  <si>
    <t xml:space="preserve">knüpfungen ſtellten ſich der Einbildungskraft derer</t>
  </si>
  <si>
    <t xml:space="preserve">maaſsen dadurch, daſs die Einbildungskraft jenes</t>
  </si>
  <si>
    <t xml:space="preserve">00323</t>
  </si>
  <si>
    <t xml:space="preserve">Einbildungskraft den Zugang zum Herzen - und wirkt</t>
  </si>
  <si>
    <t xml:space="preserve">bsb10502076</t>
  </si>
  <si>
    <t xml:space="preserve">Biſäer feine Einbildungskraft umgeben, fah ein Land</t>
  </si>
  <si>
    <t xml:space="preserve">noch geglaubten Wirkungen der Einbildungskraft</t>
  </si>
  <si>
    <t xml:space="preserve">00172</t>
  </si>
  <si>
    <t xml:space="preserve">richtet, nicht etwa durch ſeine Einbildungskraft</t>
  </si>
  <si>
    <t xml:space="preserve">ihre Einbildungskraft ohne Nachtheº des Verſtandes</t>
  </si>
  <si>
    <t xml:space="preserve">bsb10502089</t>
  </si>
  <si>
    <t xml:space="preserve">der Vernunft. In der Einbildungskraft iſt j VOI.</t>
  </si>
  <si>
    <t xml:space="preserve">von der Einbildungskraft. Das Streben des VÄſ dIS</t>
  </si>
  <si>
    <t xml:space="preserve">Einbildungskraft, 6) Inſolation, 7) Kopfwunden,</t>
  </si>
  <si>
    <t xml:space="preserve">über Ideenaſſociation, Einbildungskraft, Verſtand</t>
  </si>
  <si>
    <t xml:space="preserve">Einbildungskraft als der franzöſiſche habe, und mit</t>
  </si>
  <si>
    <t xml:space="preserve">KRIEGSWISSENSCHAFT</t>
  </si>
  <si>
    <t xml:space="preserve">für die Combinationen der Einbildungskraft: , ein</t>
  </si>
  <si>
    <t xml:space="preserve">höheren Schwung der Einbildungskraft ſo</t>
  </si>
  <si>
    <t xml:space="preserve">ſäumt auch dabey nicht, auf das Gefühl und die Einbildungskraft der jugendlichen Herzen zu wirken.</t>
  </si>
  <si>
    <t xml:space="preserve">die der Einbildungskraft beym Anblicke frappan-</t>
  </si>
  <si>
    <t xml:space="preserve">00578</t>
  </si>
  <si>
    <t xml:space="preserve">teln Witzes die Einbildungskraft unterhalten u. ſ. w.</t>
  </si>
  <si>
    <t xml:space="preserve">bsb10501972</t>
  </si>
  <si>
    <t xml:space="preserve">der Seelenkräfte und das Ä der Einbildungskraft, iſt ungegründet. Wolf hat ſich hierüber in den Hor. Sub</t>
  </si>
  <si>
    <t xml:space="preserve">und in Leibnirzens Werken TT. V. S. 15. Selbſt die richtige Beſtimmung des Geſetzes der Einbildungskraft hat Wolf</t>
  </si>
  <si>
    <t xml:space="preserve">tehr logicaliſchen Kopf mit ſehr fruchtbarer Einbildungskraft. Er war zum Aberglauben geneigt,</t>
  </si>
  <si>
    <t xml:space="preserve">und der Einbildungskraft gewähren ſoll, ſo werden zu der</t>
  </si>
  <si>
    <t xml:space="preserve">I. Ankündigung neuer Bücher</t>
  </si>
  <si>
    <t xml:space="preserve">Einbildungskraft. VI. Wie man ſich zu verhalten</t>
  </si>
  <si>
    <t xml:space="preserve">00384</t>
  </si>
  <si>
    <t xml:space="preserve">ter Einbildungskraft macht ſeine Erzählungen</t>
  </si>
  <si>
    <t xml:space="preserve">bsb10501966</t>
  </si>
  <si>
    <t xml:space="preserve">00045</t>
  </si>
  <si>
    <t xml:space="preserve">unſrer Einbildungskraft dnrch Linien und Figuren</t>
  </si>
  <si>
    <t xml:space="preserve">Shak/peuriſchen Einbildungskraft, theils alle zu</t>
  </si>
  <si>
    <t xml:space="preserve">00128</t>
  </si>
  <si>
    <t xml:space="preserve">ſchauert entweder die Einbildungskraft von träu-</t>
  </si>
  <si>
    <t xml:space="preserve">00147</t>
  </si>
  <si>
    <t xml:space="preserve">141</t>
  </si>
  <si>
    <t xml:space="preserve">Begierden mit Beyhülfe der Einbildungskraft, nicht</t>
  </si>
  <si>
    <t xml:space="preserve">rung durch die Einbildungskraft fähig ſey, wel-</t>
  </si>
  <si>
    <t xml:space="preserve">„Geſchöpfe ſeiner Einbildungskraft, wo er in ru-</t>
  </si>
  <si>
    <t xml:space="preserve">mit einer ſehr fruchtbaren Einbildungskraft; und</t>
  </si>
  <si>
    <t xml:space="preserve">tenheit; ſeltner die mächtige Einbildungskraft mit</t>
  </si>
  <si>
    <t xml:space="preserve">der Einbildungskraft, und noch ſo manche andere</t>
  </si>
  <si>
    <t xml:space="preserve">bsb10501970</t>
  </si>
  <si>
    <t xml:space="preserve">fiehet man, daſs ſie durch die abweichende Einbildungskraft entſtehen. ) Krankheiten, die den</t>
  </si>
  <si>
    <t xml:space="preserve">ſchreibung, daſs ihre Einbildungskraft ganz erhitzt</t>
  </si>
  <si>
    <t xml:space="preserve">„der lebhaften Einbildungskraft wegen berühmt ſind,</t>
  </si>
  <si>
    <t xml:space="preserve">das Genie aus vielfaſſendem Geiſte, ſtarker Einbildungskraft, und geſchäftiger Seele. Dieſe Er-</t>
  </si>
  <si>
    <t xml:space="preserve">ſich eine Täuſchung der Einbildungskraft allemal</t>
  </si>
  <si>
    <t xml:space="preserve">die Sinnlichkeit, Einbildungskraft und Vielwiſſe-</t>
  </si>
  <si>
    <t xml:space="preserve">hafte Einbildungskraft und überhaupt viel Aehn-</t>
  </si>
  <si>
    <t xml:space="preserve">Muratori, # A., üb. d. Einbildungskraft des Menſchen; her-</t>
  </si>
  <si>
    <t xml:space="preserve">136</t>
  </si>
  <si>
    <t xml:space="preserve">Einbildungskraft d. Schwangern . - - V. 19</t>
  </si>
  <si>
    <t xml:space="preserve">bsb10501964</t>
  </si>
  <si>
    <t xml:space="preserve">che lieber ihre Einbildungskraft als ihr Herzbe-</t>
  </si>
  <si>
    <t xml:space="preserve">Sinn, Einbildungskraft und Apperception. In jeder</t>
  </si>
  <si>
    <t xml:space="preserve">empiriſche Einbildungskraft nicht einmal Gelegen-</t>
  </si>
  <si>
    <t xml:space="preserve">Ä der Einbildungskraft auch vor aller Er-</t>
  </si>
  <si>
    <t xml:space="preserve">00129</t>
  </si>
  <si>
    <t xml:space="preserve">drücklich: die reprod&amp;ive Syntheſis der Einbildungskraft gehört zu den tranſcendentalen Hand-</t>
  </si>
  <si>
    <t xml:space="preserve">„der Einbildungskraft iſt der Verſana“; ſo kömmt</t>
  </si>
  <si>
    <t xml:space="preserve">der Syntheſis der Einbildungskraft in Anſehung</t>
  </si>
  <si>
    <t xml:space="preserve">ma der Einbildungskraft als eine Regel der Beſtim-</t>
  </si>
  <si>
    <t xml:space="preserve">ſchen Vermögens der productiven Einbildungskraft,</t>
  </si>
  <si>
    <t xml:space="preserve">gramm der reinen Einbildungskraft a priori, wor-</t>
  </si>
  <si>
    <t xml:space="preserve">dungsvermögen, die Einbildungskraft, ſtark affi-</t>
  </si>
  <si>
    <t xml:space="preserve">SPRACHGELEHRSAMKEIT</t>
  </si>
  <si>
    <t xml:space="preserve">Einbildungskraft S. 44. 45. bezeichnet iſt.</t>
  </si>
  <si>
    <t xml:space="preserve">terlichen Bildern der Einbildungskraft über Fäulniſs</t>
  </si>
  <si>
    <t xml:space="preserve">mal bey diefem Gegenſtand, die Einbildungskraft</t>
  </si>
  <si>
    <t xml:space="preserve">ſe gehabt. Auch bringt die Einbildungskraft der</t>
  </si>
  <si>
    <t xml:space="preserve">gen, weil er von ſeiner Einbildungskraft nicht ſo</t>
  </si>
  <si>
    <t xml:space="preserve">LITERAR-GESCHICHTE</t>
  </si>
  <si>
    <t xml:space="preserve">„und der muthigen Einbildungskraft des ſpeculati-</t>
  </si>
  <si>
    <t xml:space="preserve">00319</t>
  </si>
  <si>
    <t xml:space="preserve">das Werk ſeiner Einbildungskraft ſind, und ſie ent-</t>
  </si>
  <si>
    <t xml:space="preserve">Einbildungskraft entzücken, ein durchflogner lWelt-</t>
  </si>
  <si>
    <t xml:space="preserve">00347</t>
  </si>
  <si>
    <t xml:space="preserve">als Muſter geprieſen hat. Die Einbildungskraft des</t>
  </si>
  <si>
    <t xml:space="preserve">bsb10502060</t>
  </si>
  <si>
    <t xml:space="preserve">Art, denen ſich Genie und Einbildungskraft überlaſ-</t>
  </si>
  <si>
    <t xml:space="preserve">äuſsert, daſs der Einbildungskraft, welche bey uns</t>
  </si>
  <si>
    <t xml:space="preserve">tenden Einbildungskraft als philoſophirenden Ver-</t>
  </si>
  <si>
    <t xml:space="preserve">Wunderthaten in Tyrol die ohnehin aufgeregte Einbildungskraft der unerſchütterlichen Bewohner. Hei-</t>
  </si>
  <si>
    <t xml:space="preserve">aber dieſem eine ſchöpferiſche Einbildungskraft abzu-</t>
  </si>
  <si>
    <t xml:space="preserve">An prouctiver Einbildungskraft, dem Unentbehrlich-</t>
  </si>
  <si>
    <t xml:space="preserve">der Einbildungskraft in dem Gebiete des Myſticismus</t>
  </si>
  <si>
    <t xml:space="preserve">unten Spiele der Einbildungskraft vermögen nicht</t>
  </si>
  <si>
    <t xml:space="preserve">mit der Vfn.., daſs er eine groſse Einbildungskraft</t>
  </si>
  <si>
    <t xml:space="preserve">bsb10502074</t>
  </si>
  <si>
    <t xml:space="preserve">der Einbildungskraft der Zuſchauer gar vieles zu,"</t>
  </si>
  <si>
    <t xml:space="preserve">und Schärfe les Urtheils, nie die Einbildungskraft</t>
  </si>
  <si>
    <t xml:space="preserve">Nur Ihr wifſet das zu verwirklichen, was unſre Einbildungskraft den himmliſchen Wohnungen an Rei-</t>
  </si>
  <si>
    <t xml:space="preserve">ergänzende) Einbildungskraft, beides zugleich: An-</t>
  </si>
  <si>
    <t xml:space="preserve">reyfaltigkeit als Gedächtniß, Einbildungskraft und</t>
  </si>
  <si>
    <t xml:space="preserve">bsb10502048</t>
  </si>
  <si>
    <t xml:space="preserve">berſpannung der Einbildungskraft, als durch Schwä-</t>
  </si>
  <si>
    <t xml:space="preserve">ſpannung der Einbildungskraft braucht aber keines-</t>
  </si>
  <si>
    <t xml:space="preserve">der eine Ueberſpannung der Einbildungskraft oder</t>
  </si>
  <si>
    <t xml:space="preserve">Leidenſchaften auf den erſand, die Einbildungskraft,</t>
  </si>
  <si>
    <t xml:space="preserve">von dem Einfluſſ des Verſandes, der Einbildungskraft</t>
  </si>
  <si>
    <t xml:space="preserve">den Verſtand, die Einbildungskraft u. ſ.w.zuhj</t>
  </si>
  <si>
    <t xml:space="preserve">00177</t>
  </si>
  <si>
    <t xml:space="preserve">für andre, was die Sinne, die Einbildungskraft, der</t>
  </si>
  <si>
    <t xml:space="preserve">ner Darſtellung der Natur durch die Einbildungskraft.</t>
  </si>
  <si>
    <t xml:space="preserve">AESTHETIK</t>
  </si>
  <si>
    <t xml:space="preserve">nes Ä der Einbildungskraft, und 2) immer</t>
  </si>
  <si>
    <t xml:space="preserve">das Erſtere wäre die Einbildungskraft nicht herr-</t>
  </si>
  <si>
    <t xml:space="preserve">idealen Form für die Einbildungskraft, ſo erfolgt</t>
  </si>
  <si>
    <t xml:space="preserve">Einbildungskraft unterzuordnen, ſo hat er ſeinen</t>
  </si>
  <si>
    <t xml:space="preserve">damit die Einbildungskraft durch die enge Verbin-</t>
  </si>
  <si>
    <t xml:space="preserve">der Einbildungskraft da; wie viele ſie auch derſelben</t>
  </si>
  <si>
    <t xml:space="preserve">er immer 3 die Einbildungskraft auf ein einziges Ob-</t>
  </si>
  <si>
    <t xml:space="preserve">volle Beriedigung zu finden. Die Einbildungskraft</t>
  </si>
  <si>
    <t xml:space="preserve">Einbildungskraft in Werken ſchöner Kunſt hat Del-</t>
  </si>
  <si>
    <t xml:space="preserve">00212</t>
  </si>
  <si>
    <t xml:space="preserve">nöglich durch die Einbildungskraft, welche die Vor-</t>
  </si>
  <si>
    <t xml:space="preserve">durch die Einbildungskraft. Als Eigenſchaft der Er-</t>
  </si>
  <si>
    <t xml:space="preserve">00213</t>
  </si>
  <si>
    <t xml:space="preserve">tur, indem es durch die Einbildungskraft geht, von</t>
  </si>
  <si>
    <t xml:space="preserve">Ungeachtet nun die Wirkung der Einbildungskraft</t>
  </si>
  <si>
    <t xml:space="preserve">iſt das in der Einbildungskraft des Künſtlers aus der</t>
  </si>
  <si>
    <t xml:space="preserve">wirkt die Einbildungskraft vernunftähnlich, oder viel-</t>
  </si>
  <si>
    <t xml:space="preserve">im Augenblick, als ihr die Einbildungskraft des To-</t>
  </si>
  <si>
    <t xml:space="preserve">tale Einbildungskraft und das Vermögen der philoſo-</t>
  </si>
  <si>
    <t xml:space="preserve">lich die reproductive Einbildungskraft für den unwill-</t>
  </si>
  <si>
    <t xml:space="preserve">Einbildungskraft aufzuſtellen, das iſt für ihn weit nütz-</t>
  </si>
  <si>
    <t xml:space="preserve">bsb10502049</t>
  </si>
  <si>
    <t xml:space="preserve">Einbildungskraft, ſondern eine wirkliche Anſteckun</t>
  </si>
  <si>
    <t xml:space="preserve">bsb10502075</t>
  </si>
  <si>
    <t xml:space="preserve">ſchöpferiſchen Einbildungskraft ſo viel Spielraum ge-</t>
  </si>
  <si>
    <t xml:space="preserve">mehr erhitzte ſie die Einbildungskraft Lucians: Er</t>
  </si>
  <si>
    <t xml:space="preserve">Vorſtellung und Einbildungskraft der Menſchen in</t>
  </si>
  <si>
    <t xml:space="preserve">ALLGEMEINE SPRACHKUNDE</t>
  </si>
  <si>
    <t xml:space="preserve">125</t>
  </si>
  <si>
    <t xml:space="preserve">oder der Wahn und die Einbildungskraft in irgend-</t>
  </si>
  <si>
    <t xml:space="preserve">bsb10502061</t>
  </si>
  <si>
    <t xml:space="preserve">eS Ä mit der Feſſelung der Einbildungskraft</t>
  </si>
  <si>
    <t xml:space="preserve">ſeyn, da erſt weiter unten § 31. der Begriff der Einbildungskraft gegeben wird. Der Begriff der Ein-</t>
  </si>
  <si>
    <t xml:space="preserve">bildungskraft gegeben wird. Der Begriff der Einbildungskraft in weiterer Bedeutung wird daſelbſt</t>
  </si>
  <si>
    <t xml:space="preserve">die Eintheilung der Einbildungskraft, nach ihrer</t>
  </si>
  <si>
    <t xml:space="preserve">die Einbildungskraft uns täuſcht. – Zwiſchen der</t>
  </si>
  <si>
    <t xml:space="preserve">den Schwung der Einbildungskraft noch nicht über-</t>
  </si>
  <si>
    <t xml:space="preserve">Hinſicht auf Einbildungskraft und Verſtand, die Be-</t>
  </si>
  <si>
    <t xml:space="preserve">der Einbildungskraft durchgegangen. Dieſe letztern</t>
  </si>
  <si>
    <t xml:space="preserve">ſtern für die Einbildungskraft hauptſächlich gehören.</t>
  </si>
  <si>
    <t xml:space="preserve">um dadurch die Einbildungskraft auf der einen und</t>
  </si>
  <si>
    <t xml:space="preserve">00204</t>
  </si>
  <si>
    <t xml:space="preserve">ſchen Lebens unterbrochen iſt, wenn dort die Einbildungskraft Ä ihr Spiel treibt oder hier</t>
  </si>
  <si>
    <t xml:space="preserve">und die Gewalt der Einbildungskraft iſt, wie der Glau-</t>
  </si>
  <si>
    <t xml:space="preserve">Spiel der Einbildungskraft, auszudrücken vermag,</t>
  </si>
  <si>
    <t xml:space="preserve">00511</t>
  </si>
  <si>
    <t xml:space="preserve">wenigſtens ihm die Einbildungskraft einen gröſsern</t>
  </si>
  <si>
    <t xml:space="preserve">welche auf die Einbildungskraft einwirken können</t>
  </si>
  <si>
    <t xml:space="preserve">00574</t>
  </si>
  <si>
    <t xml:space="preserve">taphyſiſchen Theologie zu ſehr die Einbildungskraft</t>
  </si>
  <si>
    <t xml:space="preserve">und ſeine lebendige Einbildungskraft dürfte ſich nicht</t>
  </si>
  <si>
    <t xml:space="preserve">bsb10501965</t>
  </si>
  <si>
    <t xml:space="preserve">berlaſſen an religiöſe von der Einbildungskraft</t>
  </si>
  <si>
    <t xml:space="preserve">gemein haben, ſo lange der Einbildungskraft vor,</t>
  </si>
  <si>
    <t xml:space="preserve">der menſchlichen Sinne, die Einbildungskraft des</t>
  </si>
  <si>
    <t xml:space="preserve">lichen Einbildungskraft, und von einem für das</t>
  </si>
  <si>
    <t xml:space="preserve">00250</t>
  </si>
  <si>
    <t xml:space="preserve">rechtfertigen, worinn von der Einbildungskraft</t>
  </si>
  <si>
    <t xml:space="preserve">ſeiner Kraft Einbildungskraft. Bringt aber dieſe</t>
  </si>
  <si>
    <t xml:space="preserve">„Beyde (Einbildungskraft und Gedächtniſs, haben</t>
  </si>
  <si>
    <t xml:space="preserve">ſcheinung der Einbildungskraft zu.“ Was der Her-</t>
  </si>
  <si>
    <t xml:space="preserve">völlig auf die Einbildungskraft, wenn ſie nach</t>
  </si>
  <si>
    <t xml:space="preserve">der Einbildungskraft ſagt, rührt von dem Erdich-</t>
  </si>
  <si>
    <t xml:space="preserve">und von der Art, wie die Einbildungskraft dabey,</t>
  </si>
  <si>
    <t xml:space="preserve">roſse, verfolgte Mann, aus Rache zu Carl V, tzen, es dem Verf. an Witz und Einbildungskraft ſc</t>
  </si>
  <si>
    <t xml:space="preserve">innerungen; die Einbildungskraft ergötzt ſich an</t>
  </si>
  <si>
    <t xml:space="preserve">ters lebhafte Einbildungskraft, die ſein Dichtungs-</t>
  </si>
  <si>
    <t xml:space="preserve">bsb10501971</t>
  </si>
  <si>
    <t xml:space="preserve">Einbildungskraft und keinen erfinderiſchen Kopf</t>
  </si>
  <si>
    <t xml:space="preserve">tori, über die Einbildungskraft des Menſchen.</t>
  </si>
  <si>
    <t xml:space="preserve">Muttermaalen als Wirkungen der Einbildungskraft</t>
  </si>
  <si>
    <t xml:space="preserve">ten, die Einbildungskraft, Imagination oder Phanta-</t>
  </si>
  <si>
    <t xml:space="preserve">me unſerer Kenntniſſe übergegangen ſind. Die Einbildungskraft iſt es, die, wie das Gedächtniſs, aber</t>
  </si>
  <si>
    <t xml:space="preserve">der Einbildungskraft ſind Keizbarkeit, Reichhaltig-</t>
  </si>
  <si>
    <t xml:space="preserve">ſen Vollkommenheiten iſt die Einbildungskraft ein</t>
  </si>
  <si>
    <t xml:space="preserve">daſs die Einbildungskraft eine zwiſchen bekanaten</t>
  </si>
  <si>
    <t xml:space="preserve">anderer Farben. Sollte alſo die Einbildungskraft däs</t>
  </si>
  <si>
    <t xml:space="preserve">lich auch Form und Thätigkeit der Einbildungskraft</t>
  </si>
  <si>
    <t xml:space="preserve">00063</t>
  </si>
  <si>
    <t xml:space="preserve">Staatsverfaſſung wird die Einbildungskraft auf ver-</t>
  </si>
  <si>
    <t xml:space="preserve">Rec. hält Einbildungskraft und Gedächtniſs für eine</t>
  </si>
  <si>
    <t xml:space="preserve">ſtens bekennen, daſs die Einbildungskraft, dieſes -</t>
  </si>
  <si>
    <t xml:space="preserve">ihm die ganze Lehre von der Einbildungskraft nicht</t>
  </si>
  <si>
    <t xml:space="preserve">Einbildungskraft der Mütter an den ſo genannten</t>
  </si>
  <si>
    <t xml:space="preserve">00081</t>
  </si>
  <si>
    <t xml:space="preserve">und Einbildungskraft aller übrigen Stände ſind. –</t>
  </si>
  <si>
    <t xml:space="preserve">feuriger Einbildungskraft ſahen in dieſen Spiegeln</t>
  </si>
  <si>
    <t xml:space="preserve">von überſpannter Einbildungskraft ſteht;, ſo iſt doch lange</t>
  </si>
  <si>
    <t xml:space="preserve">möge der himml. Bote nur auf die Einbildungskraft</t>
  </si>
  <si>
    <t xml:space="preserve">ihrer Einbildungskraft und gefaſsten Vorurtheile</t>
  </si>
  <si>
    <t xml:space="preserve">Einbildungskraft. Zum Nachtheil aller andern</t>
  </si>
  <si>
    <t xml:space="preserve">ven angreift, ſo greift ſie auch die romantiſche Einbildungskraft an. Wie ſehr leidet nicht ſo dic</t>
  </si>
  <si>
    <t xml:space="preserve">die Einbildungskraft zu viel Uebergewicht hat, ſo</t>
  </si>
  <si>
    <t xml:space="preserve">00390</t>
  </si>
  <si>
    <t xml:space="preserve">von lebhafter Einbildungskraft. – S. 77. Bemer-</t>
  </si>
  <si>
    <t xml:space="preserve">erhitzte Einbildungskraft wird dieſer Ton feſtgehal-</t>
  </si>
  <si>
    <t xml:space="preserve">„richt mehr auf Erhitzung der Einbildungskraft,</t>
  </si>
  <si>
    <t xml:space="preserve">bsb10501975</t>
  </si>
  <si>
    <t xml:space="preserve">nen, wieder vorbereitet, und alſo auch die Einbildungskraft mit beſchäftigt, ohne daſs ſie die</t>
  </si>
  <si>
    <t xml:space="preserve">ſes für Phantomen der Einbildungskraft und An-</t>
  </si>
  <si>
    <t xml:space="preserve">Schriften, die die Einbildungskraft der Jugend</t>
  </si>
  <si>
    <t xml:space="preserve">von ihm keine Blumen der Einbildungskraft, kei-</t>
  </si>
  <si>
    <t xml:space="preserve">geſchrieben iſt, die überſpannte Einbildungskraft,</t>
  </si>
  <si>
    <t xml:space="preserve">Stück enthält Beyſpiele von der Gewalt der Einbildungskraft auf den Körper, zwar nicht neu,</t>
  </si>
  <si>
    <t xml:space="preserve">cher Anwandlungen, geräth die Einbildungskraft in</t>
  </si>
  <si>
    <t xml:space="preserve">00373</t>
  </si>
  <si>
    <t xml:space="preserve">ſellſchaft, hinlängliche Einbildungskraft, um die</t>
  </si>
  <si>
    <t xml:space="preserve">00409</t>
  </si>
  <si>
    <t xml:space="preserve">- ten, und doch, ohne daſs ihre Einbildungskraft</t>
  </si>
  <si>
    <t xml:space="preserve">fel, weil ihre Einbildungskraft in ihrer Kindheit,</t>
  </si>
  <si>
    <t xml:space="preserve">gleich welch eine Einbildungskraft, wenn kein</t>
  </si>
  <si>
    <t xml:space="preserve">ſchung ſeiner Einbildungskraft gethan.“ Alſo</t>
  </si>
  <si>
    <t xml:space="preserve">eine natürliche Tauſchung ſeiner Einbildungskraft.</t>
  </si>
  <si>
    <t xml:space="preserve">00470</t>
  </si>
  <si>
    <t xml:space="preserve">Einbildungskraft. 7. Der Baum. 8. Beyſpiele einer auſser-</t>
  </si>
  <si>
    <t xml:space="preserve">bsb10628813</t>
  </si>
  <si>
    <t xml:space="preserve">von der Einbildungskraft, dem Gedächtniſſe, der Aſ-</t>
  </si>
  <si>
    <t xml:space="preserve">hätte eine reichere Einbildungskraft die Handlung</t>
  </si>
  <si>
    <t xml:space="preserve">Dichterlectüre genährten Einbildungskraft. Dahin</t>
  </si>
  <si>
    <t xml:space="preserve">Einbildungskraft der Leſer beſchäftigte, und bloſs auf</t>
  </si>
  <si>
    <t xml:space="preserve">ten Phantaſie nur die Einbildungskraft der Leſer be-</t>
  </si>
  <si>
    <t xml:space="preserve">Erhitzte oder zu ftarke Einbildungskraft. Mangel</t>
  </si>
  <si>
    <t xml:space="preserve">bsb10502059</t>
  </si>
  <si>
    <t xml:space="preserve">Buch von der Einbildungskraft. S. 8o. Gedanken</t>
  </si>
  <si>
    <t xml:space="preserve">00168</t>
  </si>
  <si>
    <t xml:space="preserve">Einbildungskraft für eine trügeriſche Göttin: iſt! –</t>
  </si>
  <si>
    <t xml:space="preserve">habne Einbildungskraft. Sein Ausdruck iſt edel, ein-</t>
  </si>
  <si>
    <t xml:space="preserve">habne Einbildungskraft. Sein Ausdruck iſt edel, einfältig, erhaben. Seine Verſification nähert ſich der</t>
  </si>
  <si>
    <t xml:space="preserve">ihre ideellen vor der Einbildungskraft vorüberfüh-</t>
  </si>
  <si>
    <t xml:space="preserve">ſelbſt, das mit der Einbildungskraft im verſchwiſter-</t>
  </si>
  <si>
    <t xml:space="preserve">und Einbildungskraft zeugten. Selbſt in den Zeller-</t>
  </si>
  <si>
    <t xml:space="preserve">unſre Einbildungskraft zu bringen weiſs, uns weit</t>
  </si>
  <si>
    <t xml:space="preserve">unſre Einbildungskraft vorgeführten Situationen dar-</t>
  </si>
  <si>
    <t xml:space="preserve">niſſe aufzufaſſen, und der Einbildungskraft ſie in ei-</t>
  </si>
  <si>
    <t xml:space="preserve">Einbildungskraft zum Glauben an ein höchſt voll-</t>
  </si>
  <si>
    <t xml:space="preserve">moraliſch, und aus einer erhöheten und belebten Einbildungskraft abzuleiten. Befriedigend wird auch in</t>
  </si>
  <si>
    <t xml:space="preserve">bsb10502065</t>
  </si>
  <si>
    <t xml:space="preserve">lebendige Fülle und Schwung der Einbildungskraft,</t>
  </si>
  <si>
    <t xml:space="preserve">00157</t>
  </si>
  <si>
    <t xml:space="preserve">gen», naturphiloſophiſche Einbildungskraft, verleite-</t>
  </si>
  <si>
    <t xml:space="preserve">00181</t>
  </si>
  <si>
    <t xml:space="preserve">Nicht gewöhnliche Regſamkeit der Einbildungskraft</t>
  </si>
  <si>
    <t xml:space="preserve">leiſtet alles, was die kühnſte Erwartung unſerer Einbildungskraft fordern kann; und wenn Ihr ſie von</t>
  </si>
  <si>
    <t xml:space="preserve">der Einbildungskraft Rückſicht; aber er geſteht es</t>
  </si>
  <si>
    <t xml:space="preserve">war lebhaft, ſeine Einbildungskraft blühend, ſein</t>
  </si>
  <si>
    <t xml:space="preserve">vºrzüglich Einbildungskraft, die er lieber in äſthe-</t>
  </si>
  <si>
    <t xml:space="preserve">Einbildungskraft nicht von der unwillkürlichen Thä-</t>
  </si>
  <si>
    <t xml:space="preserve">der Einbildungskraft und durch Rückſchlüſſe von</t>
  </si>
  <si>
    <t xml:space="preserve">bsb10502071</t>
  </si>
  <si>
    <t xml:space="preserve">Einbildungskraft und Urtheilskraft zugleich anzu-</t>
  </si>
  <si>
    <t xml:space="preserve">menſchliche Einbildungskraft, ſich durch kj-</t>
  </si>
  <si>
    <t xml:space="preserve">Einbildungskraft haben Einfluſs, ihre gute Rich-</t>
  </si>
  <si>
    <t xml:space="preserve">nur dem Theile derſelben, der nicht bloſs ſeine Einbildungskraft, ſondern auch Verſtand und Gemüth</t>
  </si>
  <si>
    <t xml:space="preserve">bsb10502070</t>
  </si>
  <si>
    <t xml:space="preserve">Einbildungskraft, je Begehrungsvermigen;</t>
  </si>
  <si>
    <t xml:space="preserve">gens, der Einbildungskraft und des niedern Begeh-</t>
  </si>
  <si>
    <t xml:space="preserve">Einbildungskraft. Wie das Vorſtellen wie ein na-</t>
  </si>
  <si>
    <t xml:space="preserve">Einbildungskraft, Gefühlvermögen und Phantaſie lie-</t>
  </si>
  <si>
    <t xml:space="preserve">höhten Einbildungskraft correſpondire ; 3) die ma-</t>
  </si>
  <si>
    <t xml:space="preserve">ner erlöhten Einbildungskraft, einem erhöhten Ge-</t>
  </si>
  <si>
    <t xml:space="preserve">Nicht ſehr deutlich iſt, was von der erhöhten Einbildungskraft geſagt wird. Im auſsergewöhnlichen</t>
  </si>
  <si>
    <t xml:space="preserve">fühlvermögen auch die Einbildungskraft und die</t>
  </si>
  <si>
    <t xml:space="preserve">Einbildungskraft forme und bilde den Stoff der Vor-</t>
  </si>
  <si>
    <t xml:space="preserve">Verſtand und Vernunft; Einbildungskraft, Gefühl-</t>
  </si>
  <si>
    <t xml:space="preserve">den Vernunft durch die Einbildungskraft oder Vor-</t>
  </si>
  <si>
    <t xml:space="preserve">In der Einbildungskraft liegt keine urſprünglich ei-</t>
  </si>
  <si>
    <t xml:space="preserve">der Einbildungskraft durch eine rege Production und</t>
  </si>
  <si>
    <t xml:space="preserve">Einbildungskraft hervorgebracht werde; der Ver-</t>
  </si>
  <si>
    <t xml:space="preserve">1) weil die Einbildungskraft ſolfcle Vorſtellungen</t>
  </si>
  <si>
    <t xml:space="preserve">lung der Einbildungskraft noth wenig beſtimmt, bey</t>
  </si>
  <si>
    <t xml:space="preserve">Fülle von Einbildungskraft, kräftige Darſtellung und</t>
  </si>
  <si>
    <t xml:space="preserve">nenden Verſtande, der die Einbildungskraft nur zu</t>
  </si>
  <si>
    <t xml:space="preserve">und Reflexion, von der Einbildungskraft, dem Erin-</t>
  </si>
  <si>
    <t xml:space="preserve">und die Einbildungskraft hierbey nach dem Geſetz</t>
  </si>
  <si>
    <t xml:space="preserve">bsb10502064</t>
  </si>
  <si>
    <t xml:space="preserve">die Einbildungskraft ſchaffe, ſondern daſs er wirk-</t>
  </si>
  <si>
    <t xml:space="preserve">der Ausdehnung als theilbar und endlich nur der Einbildungskraft angehöre, daſs der Verftand dagegen</t>
  </si>
  <si>
    <t xml:space="preserve">nen, der Einbildungskraft aufgeopfert zu ſehen</t>
  </si>
  <si>
    <t xml:space="preserve">Einbildungskraft, ohne das Gefühl des Verhältniſſes</t>
  </si>
  <si>
    <t xml:space="preserve">Laterne des Gedächtniſſes, durch das Roſenlicht der Einbildungskraft erleuchtet, an der weiſen Wand des innern</t>
  </si>
  <si>
    <t xml:space="preserve">00460</t>
  </si>
  <si>
    <t xml:space="preserve">der roſigten Einbildungskraft des Hrn. Kieſewetter, die</t>
  </si>
  <si>
    <t xml:space="preserve">bsb10502058</t>
  </si>
  <si>
    <t xml:space="preserve">ſchichte an. Verſchönert durch den Pinſel der Einbildungskraft, haben ſie die frühen Züge der Wahr-</t>
  </si>
  <si>
    <t xml:space="preserve">00104</t>
  </si>
  <si>
    <t xml:space="preserve">lebhaften Geiſt, eine fertige Einbildungskraft, ein</t>
  </si>
  <si>
    <t xml:space="preserve">Erzählungen, in denen die Fruchtbarkeit ihrer Einbildungskraft glänzt; ſie beleben ſie durch literariſche</t>
  </si>
  <si>
    <t xml:space="preserve">Stelle iſt nichts als ein Anflug der Einbildungskraft</t>
  </si>
  <si>
    <t xml:space="preserve">da eine ausſchweffende Einbildungskraft ſelbſt dem</t>
  </si>
  <si>
    <t xml:space="preserve">len wird; und indem Einbildungskraft und Empfin-</t>
  </si>
  <si>
    <t xml:space="preserve">mehr Hülfe leiſtet. Hier iſt die Einbildungskraft der</t>
  </si>
  <si>
    <t xml:space="preserve">nur in der Einbildungskraft des Vfs. gemacht worden</t>
  </si>
  <si>
    <t xml:space="preserve">Einbildungskraft und Geiſt; und daſs ſie jetzt bloſs</t>
  </si>
  <si>
    <t xml:space="preserve">bsb10628812</t>
  </si>
  <si>
    <t xml:space="preserve">Verſtande und unſerer Einbildungskraft, trotz ihres</t>
  </si>
  <si>
    <t xml:space="preserve">00072</t>
  </si>
  <si>
    <t xml:space="preserve">ben es nie vergeſſen foil, daſs er die in ſeiner Einbildungskraft aufgefeilte Abbildung von der Gottheit</t>
  </si>
  <si>
    <t xml:space="preserve">Einbildungskraft aufgeſtellte Bild von Gott. Wir</t>
  </si>
  <si>
    <t xml:space="preserve">will Ä „Eine unermüdete Einbildungskraft in Geſell-</t>
  </si>
  <si>
    <t xml:space="preserve">Einbildungskraft lieſs ſie in ihren letzten Lebensta-</t>
  </si>
  <si>
    <t xml:space="preserve">einmal, wie die Erfahrung lehrt, Sinnlichkeit, Einbildungskraft und das Gefühlvermögen vorzüglich</t>
  </si>
  <si>
    <t xml:space="preserve">Anſchauungen. »Der Vf, laſſe ſeine Einbildungskraft</t>
  </si>
  <si>
    <t xml:space="preserve">den natürlichen Urſachen der Erſcheinungen (Stirke der Einbildungskraft, über Zuſtand des Gehirns und Betrug); der</t>
  </si>
  <si>
    <t xml:space="preserve">gen von Perſonen ſeine ſchöpferiſche Einbildungskraft</t>
  </si>
  <si>
    <t xml:space="preserve">00581</t>
  </si>
  <si>
    <t xml:space="preserve">hirzte oder zu ſtarke Einbildungskraft. Mangel der</t>
  </si>
  <si>
    <t xml:space="preserve">bsb10501974</t>
  </si>
  <si>
    <t xml:space="preserve">der Einbildungskraft auf Bildung, Phyſiognomie und</t>
  </si>
  <si>
    <t xml:space="preserve">was vorgegangen - aus den Wirkungen der Einbildungskraft, und des mechaniſchen Reibens er-</t>
  </si>
  <si>
    <t xml:space="preserve">bsb10501962</t>
  </si>
  <si>
    <t xml:space="preserve">durch Gefühle beflügelten Einbildungskraft, ſon-</t>
  </si>
  <si>
    <t xml:space="preserve">Sprache für die Einbildungskraft des Denkers auf-</t>
  </si>
  <si>
    <t xml:space="preserve">„und Inſekten ſo genau in die Einbildungskraft</t>
  </si>
  <si>
    <t xml:space="preserve">und der Einbildungskraft, auf Heiterkeit und</t>
  </si>
  <si>
    <t xml:space="preserve">mer nicht genug gebändigten Einbildungskraft,</t>
  </si>
  <si>
    <t xml:space="preserve">00385</t>
  </si>
  <si>
    <t xml:space="preserve">bsb10501976</t>
  </si>
  <si>
    <t xml:space="preserve">»Einbildungskraft.“</t>
  </si>
  <si>
    <t xml:space="preserve">chungen über die Einbildungskraft, und über die Art,</t>
  </si>
  <si>
    <t xml:space="preserve">143</t>
  </si>
  <si>
    <t xml:space="preserve">j Geſchichten, daſs die Einbildungskraft getirke</t>
  </si>
  <si>
    <t xml:space="preserve">zahl theils ſolcher Gegenſtände, wodurch die Einbildungskraft und das Gefühl gebildeter Beſchauer in-</t>
  </si>
  <si>
    <t xml:space="preserve">die Einbildungskraft nicht ſo wohl zu füllen, als zu ſpan-</t>
  </si>
  <si>
    <t xml:space="preserve">leicht, mehr wie jene, die Einbildungskraft und das</t>
  </si>
  <si>
    <t xml:space="preserve">00316</t>
  </si>
  <si>
    <t xml:space="preserve">ihn ſeine Einbildungskraft; ſie verleitet ihn</t>
  </si>
  <si>
    <t xml:space="preserve">von der Einbildungskraft, Gedächtniſs, Erin-</t>
  </si>
  <si>
    <t xml:space="preserve">Einbildungskraft, reichen hier zu, ſondern ES</t>
  </si>
  <si>
    <t xml:space="preserve">bsb10501989</t>
  </si>
  <si>
    <t xml:space="preserve">ſes nur ein Werk der Einbildungskraft iſt, jenes aber</t>
  </si>
  <si>
    <t xml:space="preserve">Einbildungskraft. (Rec. ſetzt hinzu: Merkwürdige Zü-</t>
  </si>
  <si>
    <t xml:space="preserve">nen Einbildungskraft weniger Schildereyen für die gro-</t>
  </si>
  <si>
    <t xml:space="preserve">meiſten durch Erhöhung der Einbildungskraft geſchehen</t>
  </si>
  <si>
    <t xml:space="preserve">lichſten Poſſenſpiele einer verbrannten Einbildungskraft,</t>
  </si>
  <si>
    <t xml:space="preserve">den Einfluſs der Einbildungskraft der Schwangern auf</t>
  </si>
  <si>
    <t xml:space="preserve">00400</t>
  </si>
  <si>
    <t xml:space="preserve">»meine Einbildungskraft ging ſo weit, daſs ich aus dem</t>
  </si>
  <si>
    <t xml:space="preserve">bsb10628810</t>
  </si>
  <si>
    <t xml:space="preserve">wenigſtens in der Einbildungskraft, zu wohnen, dem</t>
  </si>
  <si>
    <t xml:space="preserve">00025</t>
  </si>
  <si>
    <t xml:space="preserve">in unmäſsige Erhitzung der Einbildungskraft, in</t>
  </si>
  <si>
    <t xml:space="preserve">ders junger Chriften, ihre Einbildungskraft durch –</t>
  </si>
  <si>
    <t xml:space="preserve">finder zunächſt den Begriff der Einbildungskraft</t>
  </si>
  <si>
    <t xml:space="preserve">a) „eine zügclloſe Einbildungskraft bewirkt Zer-</t>
  </si>
  <si>
    <t xml:space="preserve">der Jugend iſt die Einbildungskraft am empfang-</t>
  </si>
  <si>
    <t xml:space="preserve">der Aufmerkſamkeit, Einbildungskraft, Gewohnheit</t>
  </si>
  <si>
    <t xml:space="preserve">dächtniſs, Einbildungskraft, Liebe, Haſs, Hoffnung</t>
  </si>
  <si>
    <t xml:space="preserve">00395</t>
  </si>
  <si>
    <t xml:space="preserve">Einbildungskraft, und Ferriars, Manie werde durch</t>
  </si>
  <si>
    <t xml:space="preserve">Fieberdelirium... Auf die Einbildungskraft: , deren</t>
  </si>
  <si>
    <t xml:space="preserve">liebe. Eigenſchaft. Einbildungskraft. Einerleyheit.</t>
  </si>
  <si>
    <t xml:space="preserve">bsb10502072</t>
  </si>
  <si>
    <t xml:space="preserve">mae, anzudeuten, daſs die Einbildungskraft des Dich-</t>
  </si>
  <si>
    <t xml:space="preserve">RÖMISCHE LITERATUR</t>
  </si>
  <si>
    <t xml:space="preserve">Er wollte nach Aegypten; die Einbildungskraft</t>
  </si>
  <si>
    <t xml:space="preserve">miſsfällt der Tod ſeiner Einbildungskraft; aber er</t>
  </si>
  <si>
    <t xml:space="preserve">aber gewiſs nur ein Werk der Einbildungskraft iſt,</t>
  </si>
  <si>
    <t xml:space="preserve">Nun zeigt ſich zwar an Hn. Gs. Einbildungskraft</t>
  </si>
  <si>
    <t xml:space="preserve">bsb10502066</t>
  </si>
  <si>
    <t xml:space="preserve">dem Feuer der Einbildungskraft freyen Spielraum</t>
  </si>
  <si>
    <t xml:space="preserve">nachher die Einbildungskraft ſich gewöhne, beide</t>
  </si>
  <si>
    <t xml:space="preserve">Zuſätzen der Einbildungskraft beſchrieben, um ei-</t>
  </si>
  <si>
    <t xml:space="preserve">was aus der Einbildungskraft und rhythmiſchen Voll-</t>
  </si>
  <si>
    <t xml:space="preserve">der Einbildungskraft und dem Kunſtſinn anſprach,</t>
  </si>
  <si>
    <t xml:space="preserve">gegen Verſtand und Einbildungskraft warnen wollte,</t>
  </si>
  <si>
    <t xml:space="preserve">ſchaaren; wenn ihre Einbildungskraft und Ueber-</t>
  </si>
  <si>
    <t xml:space="preserve">bsb10502067</t>
  </si>
  <si>
    <t xml:space="preserve">erſchütterten Einbildungskraft im Kampfe mit Leben</t>
  </si>
  <si>
    <t xml:space="preserve">der Ruhmliebe und kriegeriſchen Einbildungskraft</t>
  </si>
  <si>
    <t xml:space="preserve">mit Hülfe der Einbildungskraft ſeiner Leſer entſte-</t>
  </si>
  <si>
    <t xml:space="preserve">00436</t>
  </si>
  <si>
    <t xml:space="preserve">enntniſs, Ä Einbildungskraft, welche Hülfs-</t>
  </si>
  <si>
    <t xml:space="preserve">Weber, H. B., über Einbildungskraft und Gefühl. gr. 8.</t>
  </si>
  <si>
    <t xml:space="preserve">bsb10502073</t>
  </si>
  <si>
    <t xml:space="preserve">müths, durch den Reichthum der Einbildungskraft</t>
  </si>
  <si>
    <t xml:space="preserve">STATISTIK</t>
  </si>
  <si>
    <t xml:space="preserve">als ein Spiel der Einbildungskraft, welche die Ah-</t>
  </si>
  <si>
    <t xml:space="preserve">der reproducirenden Einbildungskraft im Zuſam-</t>
  </si>
  <si>
    <t xml:space="preserve">muſs die Einbildungskraft“ gleich von der Sinnlich-</t>
  </si>
  <si>
    <t xml:space="preserve">des f. g. Clubs der Blauſtrümpfe. Nun konnte er beräbnlich auf die franz. Einbildungskraft, und hul</t>
  </si>
  <si>
    <t xml:space="preserve">chen eine lebhafte Einbildungskraft neben einem feu</t>
  </si>
  <si>
    <t xml:space="preserve">daran ihre Einbildungskraft vergiften." Daſs dieſs</t>
  </si>
  <si>
    <t xml:space="preserve">das Herz und nicht die Einbildungskraft an." (Das</t>
  </si>
  <si>
    <t xml:space="preserve">Tag und Nachtzuführenden Einbildungskraft nicht</t>
  </si>
  <si>
    <t xml:space="preserve">Einbildungskraft. Ganz angenommen iſt nirgends</t>
  </si>
  <si>
    <t xml:space="preserve">auf Gefühl und Einbildungskraft zu wirken. Die</t>
  </si>
  <si>
    <t xml:space="preserve">bsb10628811</t>
  </si>
  <si>
    <t xml:space="preserve">Einbildungskraft zu beleben, und durch Sprüche der</t>
  </si>
  <si>
    <t xml:space="preserve">genſtänden der Einbildungskraft und der Sittlichkeit</t>
  </si>
  <si>
    <t xml:space="preserve">00310</t>
  </si>
  <si>
    <t xml:space="preserve">8. Eia Ideal hatte ſich ihre Einbildungskraft in eil-</t>
  </si>
  <si>
    <t xml:space="preserve">freyen Spiel der Einbildungskraft den Lauf laſſen. Jon der</t>
  </si>
  <si>
    <t xml:space="preserve">00514</t>
  </si>
  <si>
    <t xml:space="preserve">lation. Metamorphoſe der Einbildungskraft. Viſionen.</t>
  </si>
  <si>
    <t xml:space="preserve">bsb10501988</t>
  </si>
  <si>
    <t xml:space="preserve">hender Einbildungskraft, den blendenden Schmuck, den</t>
  </si>
  <si>
    <t xml:space="preserve">ſtarkes Gedachtniſs, eine lebhafte Einbildungskraft und führte ei-</t>
  </si>
  <si>
    <t xml:space="preserve">ſchwer, Einbildungskraft und Witz aus dem Spiele zu</t>
  </si>
  <si>
    <t xml:space="preserve">Einbildungskraft ſehr paſſend in Bewegung ſetzt, und</t>
  </si>
  <si>
    <t xml:space="preserve">kern Eindruck auf die Einbildungskraft ſeiner Landsleu-</t>
  </si>
  <si>
    <t xml:space="preserve">Zeit ſucht man auf die Einbildungskraft des Volkes zu</t>
  </si>
  <si>
    <t xml:space="preserve">bsb10501977</t>
  </si>
  <si>
    <t xml:space="preserve">we, Einbildungskraft, zuſammentrafen, ſo muſste über</t>
  </si>
  <si>
    <t xml:space="preserve">überſchreitenden Vernunft, verwirrten Einbildungskraft</t>
  </si>
  <si>
    <t xml:space="preserve">Iiche Weſen, die ſchönſte Blüte der Einbildungskraft.</t>
  </si>
  <si>
    <t xml:space="preserve">Beyſpiele, wo überſpannte Einbildungskraft al-</t>
  </si>
  <si>
    <t xml:space="preserve">wiſſen, je lebhafter feine Einbildungskraft, und</t>
  </si>
  <si>
    <t xml:space="preserve">die Einbildungskraft rege machten. Es iſt nicht</t>
  </si>
  <si>
    <t xml:space="preserve">Einbildungskraft und Geſchlechtstrieb; - Des</t>
  </si>
  <si>
    <t xml:space="preserve">jeünet ob die Einbildungskraft der Mutter Mut-</t>
  </si>
  <si>
    <t xml:space="preserve">00410</t>
  </si>
  <si>
    <t xml:space="preserve">junfre Einbildungskraft macht.“ Dieſes letztere dürfte</t>
  </si>
  <si>
    <t xml:space="preserve">gen iſt die Einbildungskraft. Auf eine der vor-</t>
  </si>
  <si>
    <t xml:space="preserve">kung der Einbildungskraft, vermittelſt körperlicher</t>
  </si>
  <si>
    <t xml:space="preserve">kührliche Geſchöpfe der Einbildungskraft aus em-</t>
  </si>
  <si>
    <t xml:space="preserve">alſo nichts als Täuſchung der Einbildungskraft)</t>
  </si>
  <si>
    <t xml:space="preserve">00445</t>
  </si>
  <si>
    <t xml:space="preserve">werden können, wofern wir uns nur vor der Einmiſchung von Bildern der Einbildungskraft, die</t>
  </si>
  <si>
    <t xml:space="preserve">bsb10501963</t>
  </si>
  <si>
    <t xml:space="preserve">„Einbildungskraft zuſammenſetzt, ausmalt, auf</t>
  </si>
  <si>
    <t xml:space="preserve">/che Kopf ſeine Einbildungskraft, und ſeinen Vor-</t>
  </si>
  <si>
    <t xml:space="preserve">die Einbildungskraft des Verf. der Wahrheit be-</t>
  </si>
  <si>
    <t xml:space="preserve">–(S. 18.) eine verſörte Einbildungskraft beſaſs, u. ſ w.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</si>
</sst>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\ [$€-407];[RED]\-#,##0.00\ [$€-407]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2"/>
      <charset val="1"/>
    </font>
    <font>
      <u val="single"/>
      <sz val="10"/>
      <name val="Arial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6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=HYPERLIN(E1)" xfId="21"/>
    <cellStyle name="Heading 3" xfId="22"/>
    <cellStyle name="Heading1" xfId="23"/>
    <cellStyle name="Result" xfId="24"/>
    <cellStyle name="Result2" xfId="2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xlnm._FilterDatabase" displayName="_xlnm._FilterDatabase" ref="A1:F1427" headerRowCount="1" totalsRowCount="0" totalsRowShown="0">
  <tableColumns count="6">
    <tableColumn id="1" name="Volume"/>
    <tableColumn id="2" name="Page"/>
    <tableColumn id="3" name="Line"/>
    <tableColumn id="4" name="KWIC"/>
    <tableColumn id="5" name="URL"/>
    <tableColumn id="6" name="Colum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27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G383" activeCellId="0" sqref="G383"/>
    </sheetView>
  </sheetViews>
  <sheetFormatPr defaultRowHeight="12.8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0" width="6.72"/>
    <col collapsed="false" customWidth="true" hidden="false" outlineLevel="0" max="3" min="3" style="0" width="4.53"/>
    <col collapsed="false" customWidth="true" hidden="false" outlineLevel="0" max="4" min="4" style="0" width="104.07"/>
    <col collapsed="false" customWidth="true" hidden="false" outlineLevel="0" max="5" min="5" style="0" width="81.72"/>
    <col collapsed="false" customWidth="true" hidden="false" outlineLevel="0" max="6" min="6" style="0" width="29.48"/>
    <col collapsed="false" customWidth="true" hidden="false" outlineLevel="0" max="1025" min="7" style="0" width="11.6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0" t="str">
        <f aca="false">HYPERLINK("https://api.digitale-sammlungen.de/iiif/presentation/v2/bsb10501991/canvas/33/view")</f>
        <v>https://api.digitale-sammlungen.de/iiif/presentation/v2/bsb10501991/canvas/33/view</v>
      </c>
      <c r="F2" s="1" t="s">
        <v>10</v>
      </c>
    </row>
    <row r="3" customFormat="false" ht="15" hidden="false" customHeight="false" outlineLevel="0" collapsed="false">
      <c r="A3" s="1" t="s">
        <v>6</v>
      </c>
      <c r="B3" s="1" t="s">
        <v>11</v>
      </c>
      <c r="C3" s="1" t="s">
        <v>12</v>
      </c>
      <c r="D3" s="1" t="s">
        <v>13</v>
      </c>
      <c r="E3" s="0" t="str">
        <f aca="false">HYPERLINK("https://api.digitale-sammlungen.de/iiif/presentation/v2/bsb10501991/canvas/34/view")</f>
        <v>https://api.digitale-sammlungen.de/iiif/presentation/v2/bsb10501991/canvas/34/view</v>
      </c>
      <c r="F3" s="1" t="s">
        <v>10</v>
      </c>
    </row>
    <row r="4" customFormat="false" ht="15" hidden="false" customHeight="false" outlineLevel="0" collapsed="false">
      <c r="A4" s="1" t="s">
        <v>6</v>
      </c>
      <c r="B4" s="1" t="s">
        <v>14</v>
      </c>
      <c r="C4" s="1" t="s">
        <v>15</v>
      </c>
      <c r="D4" s="1" t="s">
        <v>16</v>
      </c>
      <c r="E4" s="0" t="str">
        <f aca="false">HYPERLINK("https://api.digitale-sammlungen.de/iiif/presentation/v2/bsb10501991/canvas/35/view")</f>
        <v>https://api.digitale-sammlungen.de/iiif/presentation/v2/bsb10501991/canvas/35/view</v>
      </c>
      <c r="F4" s="1" t="s">
        <v>10</v>
      </c>
    </row>
    <row r="5" customFormat="false" ht="15" hidden="false" customHeight="false" outlineLevel="0" collapsed="false">
      <c r="A5" s="1" t="s">
        <v>6</v>
      </c>
      <c r="B5" s="1" t="s">
        <v>14</v>
      </c>
      <c r="C5" s="1" t="s">
        <v>17</v>
      </c>
      <c r="D5" s="1" t="s">
        <v>18</v>
      </c>
      <c r="E5" s="0" t="str">
        <f aca="false">HYPERLINK("https://api.digitale-sammlungen.de/iiif/presentation/v2/bsb10501991/canvas/35/view")</f>
        <v>https://api.digitale-sammlungen.de/iiif/presentation/v2/bsb10501991/canvas/35/view</v>
      </c>
      <c r="F5" s="1" t="s">
        <v>10</v>
      </c>
    </row>
    <row r="6" customFormat="false" ht="15" hidden="false" customHeight="false" outlineLevel="0" collapsed="false">
      <c r="A6" s="1" t="s">
        <v>6</v>
      </c>
      <c r="B6" s="1" t="s">
        <v>14</v>
      </c>
      <c r="C6" s="1" t="s">
        <v>19</v>
      </c>
      <c r="D6" s="1" t="s">
        <v>20</v>
      </c>
      <c r="E6" s="0" t="str">
        <f aca="false">HYPERLINK("https://api.digitale-sammlungen.de/iiif/presentation/v2/bsb10501991/canvas/35/view")</f>
        <v>https://api.digitale-sammlungen.de/iiif/presentation/v2/bsb10501991/canvas/35/view</v>
      </c>
      <c r="F6" s="1" t="s">
        <v>10</v>
      </c>
    </row>
    <row r="7" customFormat="false" ht="15" hidden="false" customHeight="false" outlineLevel="0" collapsed="false">
      <c r="A7" s="1" t="s">
        <v>6</v>
      </c>
      <c r="B7" s="1" t="s">
        <v>14</v>
      </c>
      <c r="C7" s="1" t="s">
        <v>21</v>
      </c>
      <c r="D7" s="1" t="s">
        <v>22</v>
      </c>
      <c r="E7" s="0" t="str">
        <f aca="false">HYPERLINK("https://api.digitale-sammlungen.de/iiif/presentation/v2/bsb10501991/canvas/35/view")</f>
        <v>https://api.digitale-sammlungen.de/iiif/presentation/v2/bsb10501991/canvas/35/view</v>
      </c>
      <c r="F7" s="1" t="s">
        <v>10</v>
      </c>
    </row>
    <row r="8" customFormat="false" ht="15" hidden="false" customHeight="false" outlineLevel="0" collapsed="false">
      <c r="A8" s="1" t="s">
        <v>6</v>
      </c>
      <c r="B8" s="1" t="s">
        <v>23</v>
      </c>
      <c r="C8" s="1" t="s">
        <v>24</v>
      </c>
      <c r="D8" s="1" t="s">
        <v>25</v>
      </c>
      <c r="E8" s="0" t="str">
        <f aca="false">HYPERLINK("https://api.digitale-sammlungen.de/iiif/presentation/v2/bsb10501991/canvas/36/view")</f>
        <v>https://api.digitale-sammlungen.de/iiif/presentation/v2/bsb10501991/canvas/36/view</v>
      </c>
      <c r="F8" s="1" t="s">
        <v>10</v>
      </c>
    </row>
    <row r="9" customFormat="false" ht="15" hidden="false" customHeight="false" outlineLevel="0" collapsed="false">
      <c r="A9" s="1" t="s">
        <v>6</v>
      </c>
      <c r="B9" s="1" t="s">
        <v>26</v>
      </c>
      <c r="C9" s="1" t="s">
        <v>27</v>
      </c>
      <c r="D9" s="1" t="s">
        <v>28</v>
      </c>
      <c r="E9" s="0" t="str">
        <f aca="false">HYPERLINK("https://api.digitale-sammlungen.de/iiif/presentation/v2/bsb10501991/canvas/62/view")</f>
        <v>https://api.digitale-sammlungen.de/iiif/presentation/v2/bsb10501991/canvas/62/view</v>
      </c>
      <c r="F9" s="1" t="s">
        <v>29</v>
      </c>
    </row>
    <row r="10" customFormat="false" ht="15" hidden="false" customHeight="false" outlineLevel="0" collapsed="false">
      <c r="A10" s="1" t="s">
        <v>6</v>
      </c>
      <c r="B10" s="1" t="s">
        <v>30</v>
      </c>
      <c r="C10" s="1" t="s">
        <v>31</v>
      </c>
      <c r="D10" s="1" t="s">
        <v>32</v>
      </c>
      <c r="E10" s="0" t="str">
        <f aca="false">HYPERLINK("https://api.digitale-sammlungen.de/iiif/presentation/v2/bsb10501991/canvas/139/view")</f>
        <v>https://api.digitale-sammlungen.de/iiif/presentation/v2/bsb10501991/canvas/139/view</v>
      </c>
      <c r="F10" s="1" t="s">
        <v>33</v>
      </c>
    </row>
    <row r="11" customFormat="false" ht="15" hidden="false" customHeight="false" outlineLevel="0" collapsed="false">
      <c r="A11" s="1" t="s">
        <v>6</v>
      </c>
      <c r="B11" s="1" t="s">
        <v>34</v>
      </c>
      <c r="C11" s="1" t="s">
        <v>35</v>
      </c>
      <c r="D11" s="1" t="s">
        <v>36</v>
      </c>
      <c r="E11" s="0" t="str">
        <f aca="false">HYPERLINK("https://api.digitale-sammlungen.de/iiif/presentation/v2/bsb10501991/canvas/153/view")</f>
        <v>https://api.digitale-sammlungen.de/iiif/presentation/v2/bsb10501991/canvas/153/view</v>
      </c>
      <c r="F11" s="1" t="s">
        <v>37</v>
      </c>
    </row>
    <row r="12" customFormat="false" ht="15" hidden="false" customHeight="false" outlineLevel="0" collapsed="false">
      <c r="A12" s="1" t="s">
        <v>6</v>
      </c>
      <c r="B12" s="1" t="s">
        <v>38</v>
      </c>
      <c r="C12" s="1" t="s">
        <v>39</v>
      </c>
      <c r="D12" s="1" t="s">
        <v>40</v>
      </c>
      <c r="E12" s="0" t="str">
        <f aca="false">HYPERLINK("https://api.digitale-sammlungen.de/iiif/presentation/v2/bsb10501991/canvas/198/view")</f>
        <v>https://api.digitale-sammlungen.de/iiif/presentation/v2/bsb10501991/canvas/198/view</v>
      </c>
      <c r="F12" s="1" t="s">
        <v>37</v>
      </c>
    </row>
    <row r="13" customFormat="false" ht="15" hidden="false" customHeight="false" outlineLevel="0" collapsed="false">
      <c r="A13" s="1" t="s">
        <v>6</v>
      </c>
      <c r="B13" s="1" t="s">
        <v>41</v>
      </c>
      <c r="C13" s="1" t="s">
        <v>42</v>
      </c>
      <c r="D13" s="1" t="s">
        <v>43</v>
      </c>
      <c r="E13" s="0" t="str">
        <f aca="false">HYPERLINK("https://api.digitale-sammlungen.de/iiif/presentation/v2/bsb10501991/canvas/241/view")</f>
        <v>https://api.digitale-sammlungen.de/iiif/presentation/v2/bsb10501991/canvas/241/view</v>
      </c>
      <c r="F13" s="1" t="s">
        <v>44</v>
      </c>
    </row>
    <row r="14" customFormat="false" ht="15" hidden="false" customHeight="false" outlineLevel="0" collapsed="false">
      <c r="A14" s="1" t="s">
        <v>6</v>
      </c>
      <c r="B14" s="1" t="s">
        <v>45</v>
      </c>
      <c r="C14" s="1" t="s">
        <v>46</v>
      </c>
      <c r="D14" s="1" t="s">
        <v>47</v>
      </c>
      <c r="E14" s="0" t="str">
        <f aca="false">HYPERLINK("https://api.digitale-sammlungen.de/iiif/presentation/v2/bsb10501991/canvas/253/view")</f>
        <v>https://api.digitale-sammlungen.de/iiif/presentation/v2/bsb10501991/canvas/253/view</v>
      </c>
      <c r="F14" s="1" t="s">
        <v>48</v>
      </c>
    </row>
    <row r="15" customFormat="false" ht="15" hidden="false" customHeight="false" outlineLevel="0" collapsed="false">
      <c r="A15" s="1" t="s">
        <v>6</v>
      </c>
      <c r="B15" s="1" t="s">
        <v>49</v>
      </c>
      <c r="C15" s="1" t="s">
        <v>50</v>
      </c>
      <c r="D15" s="1" t="s">
        <v>51</v>
      </c>
      <c r="E15" s="0" t="str">
        <f aca="false">HYPERLINK("https://api.digitale-sammlungen.de/iiif/presentation/v2/bsb10501991/canvas/285/view")</f>
        <v>https://api.digitale-sammlungen.de/iiif/presentation/v2/bsb10501991/canvas/285/view</v>
      </c>
      <c r="F15" s="1" t="s">
        <v>52</v>
      </c>
    </row>
    <row r="16" customFormat="false" ht="15" hidden="false" customHeight="false" outlineLevel="0" collapsed="false">
      <c r="A16" s="1" t="s">
        <v>6</v>
      </c>
      <c r="B16" s="1" t="s">
        <v>53</v>
      </c>
      <c r="C16" s="1" t="s">
        <v>54</v>
      </c>
      <c r="D16" s="1" t="s">
        <v>55</v>
      </c>
      <c r="E16" s="0" t="str">
        <f aca="false">HYPERLINK("https://api.digitale-sammlungen.de/iiif/presentation/v2/bsb10501991/canvas/397/view")</f>
        <v>https://api.digitale-sammlungen.de/iiif/presentation/v2/bsb10501991/canvas/397/view</v>
      </c>
      <c r="F16" s="1" t="s">
        <v>56</v>
      </c>
    </row>
    <row r="17" customFormat="false" ht="15" hidden="false" customHeight="false" outlineLevel="0" collapsed="false">
      <c r="A17" s="1" t="s">
        <v>6</v>
      </c>
      <c r="B17" s="1" t="s">
        <v>57</v>
      </c>
      <c r="C17" s="1" t="s">
        <v>58</v>
      </c>
      <c r="D17" s="1" t="s">
        <v>59</v>
      </c>
      <c r="E17" s="0" t="str">
        <f aca="false">HYPERLINK("https://api.digitale-sammlungen.de/iiif/presentation/v2/bsb10501991/canvas/411/view")</f>
        <v>https://api.digitale-sammlungen.de/iiif/presentation/v2/bsb10501991/canvas/411/view</v>
      </c>
      <c r="F17" s="1" t="s">
        <v>48</v>
      </c>
    </row>
    <row r="18" customFormat="false" ht="15" hidden="false" customHeight="false" outlineLevel="0" collapsed="false">
      <c r="A18" s="1" t="s">
        <v>6</v>
      </c>
      <c r="B18" s="1" t="s">
        <v>57</v>
      </c>
      <c r="C18" s="1" t="s">
        <v>60</v>
      </c>
      <c r="D18" s="1" t="s">
        <v>61</v>
      </c>
      <c r="E18" s="0" t="str">
        <f aca="false">HYPERLINK("https://api.digitale-sammlungen.de/iiif/presentation/v2/bsb10501991/canvas/411/view")</f>
        <v>https://api.digitale-sammlungen.de/iiif/presentation/v2/bsb10501991/canvas/411/view</v>
      </c>
      <c r="F18" s="1" t="s">
        <v>48</v>
      </c>
    </row>
    <row r="19" customFormat="false" ht="15" hidden="false" customHeight="false" outlineLevel="0" collapsed="false">
      <c r="A19" s="1" t="s">
        <v>6</v>
      </c>
      <c r="B19" s="1" t="s">
        <v>57</v>
      </c>
      <c r="C19" s="1" t="s">
        <v>62</v>
      </c>
      <c r="D19" s="1" t="s">
        <v>63</v>
      </c>
      <c r="E19" s="0" t="str">
        <f aca="false">HYPERLINK("https://api.digitale-sammlungen.de/iiif/presentation/v2/bsb10501991/canvas/411/view")</f>
        <v>https://api.digitale-sammlungen.de/iiif/presentation/v2/bsb10501991/canvas/411/view</v>
      </c>
      <c r="F19" s="1" t="s">
        <v>48</v>
      </c>
    </row>
    <row r="20" customFormat="false" ht="15" hidden="false" customHeight="false" outlineLevel="0" collapsed="false">
      <c r="A20" s="1" t="s">
        <v>6</v>
      </c>
      <c r="B20" s="1" t="s">
        <v>64</v>
      </c>
      <c r="C20" s="1" t="s">
        <v>65</v>
      </c>
      <c r="D20" s="1" t="s">
        <v>66</v>
      </c>
      <c r="E20" s="0" t="str">
        <f aca="false">HYPERLINK("https://api.digitale-sammlungen.de/iiif/presentation/v2/bsb10501991/canvas/412/view")</f>
        <v>https://api.digitale-sammlungen.de/iiif/presentation/v2/bsb10501991/canvas/412/view</v>
      </c>
      <c r="F20" s="1" t="s">
        <v>48</v>
      </c>
    </row>
    <row r="21" customFormat="false" ht="15" hidden="false" customHeight="false" outlineLevel="0" collapsed="false">
      <c r="A21" s="1" t="s">
        <v>6</v>
      </c>
      <c r="B21" s="1" t="s">
        <v>64</v>
      </c>
      <c r="C21" s="1" t="s">
        <v>67</v>
      </c>
      <c r="D21" s="1" t="s">
        <v>68</v>
      </c>
      <c r="E21" s="0" t="str">
        <f aca="false">HYPERLINK("https://api.digitale-sammlungen.de/iiif/presentation/v2/bsb10501991/canvas/412/view")</f>
        <v>https://api.digitale-sammlungen.de/iiif/presentation/v2/bsb10501991/canvas/412/view</v>
      </c>
      <c r="F21" s="1" t="s">
        <v>48</v>
      </c>
    </row>
    <row r="22" customFormat="false" ht="15" hidden="false" customHeight="false" outlineLevel="0" collapsed="false">
      <c r="A22" s="1" t="s">
        <v>6</v>
      </c>
      <c r="B22" s="1" t="s">
        <v>69</v>
      </c>
      <c r="C22" s="1" t="s">
        <v>70</v>
      </c>
      <c r="D22" s="1" t="s">
        <v>71</v>
      </c>
      <c r="E22" s="0" t="str">
        <f aca="false">HYPERLINK("https://api.digitale-sammlungen.de/iiif/presentation/v2/bsb10501991/canvas/413/view")</f>
        <v>https://api.digitale-sammlungen.de/iiif/presentation/v2/bsb10501991/canvas/413/view</v>
      </c>
      <c r="F22" s="1" t="s">
        <v>48</v>
      </c>
    </row>
    <row r="23" customFormat="false" ht="15" hidden="false" customHeight="false" outlineLevel="0" collapsed="false">
      <c r="A23" s="1" t="s">
        <v>6</v>
      </c>
      <c r="B23" s="1" t="s">
        <v>69</v>
      </c>
      <c r="C23" s="1" t="s">
        <v>72</v>
      </c>
      <c r="D23" s="1" t="s">
        <v>73</v>
      </c>
      <c r="E23" s="0" t="str">
        <f aca="false">HYPERLINK("https://api.digitale-sammlungen.de/iiif/presentation/v2/bsb10501991/canvas/413/view")</f>
        <v>https://api.digitale-sammlungen.de/iiif/presentation/v2/bsb10501991/canvas/413/view</v>
      </c>
      <c r="F23" s="1" t="s">
        <v>48</v>
      </c>
    </row>
    <row r="24" customFormat="false" ht="15" hidden="false" customHeight="false" outlineLevel="0" collapsed="false">
      <c r="A24" s="1" t="s">
        <v>6</v>
      </c>
      <c r="B24" s="1" t="s">
        <v>74</v>
      </c>
      <c r="C24" s="1" t="s">
        <v>75</v>
      </c>
      <c r="D24" s="1" t="s">
        <v>76</v>
      </c>
      <c r="E24" s="0" t="str">
        <f aca="false">HYPERLINK("https://api.digitale-sammlungen.de/iiif/presentation/v2/bsb10501991/canvas/414/view")</f>
        <v>https://api.digitale-sammlungen.de/iiif/presentation/v2/bsb10501991/canvas/414/view</v>
      </c>
      <c r="F24" s="1" t="s">
        <v>48</v>
      </c>
    </row>
    <row r="25" customFormat="false" ht="15" hidden="false" customHeight="false" outlineLevel="0" collapsed="false">
      <c r="A25" s="1" t="s">
        <v>6</v>
      </c>
      <c r="B25" s="1" t="s">
        <v>77</v>
      </c>
      <c r="C25" s="1" t="s">
        <v>78</v>
      </c>
      <c r="D25" s="1" t="s">
        <v>79</v>
      </c>
      <c r="E25" s="0" t="str">
        <f aca="false">HYPERLINK("https://api.digitale-sammlungen.de/iiif/presentation/v2/bsb10501991/canvas/415/view")</f>
        <v>https://api.digitale-sammlungen.de/iiif/presentation/v2/bsb10501991/canvas/415/view</v>
      </c>
      <c r="F25" s="1" t="s">
        <v>48</v>
      </c>
    </row>
    <row r="26" customFormat="false" ht="15" hidden="false" customHeight="false" outlineLevel="0" collapsed="false">
      <c r="A26" s="1" t="s">
        <v>6</v>
      </c>
      <c r="B26" s="1" t="s">
        <v>77</v>
      </c>
      <c r="C26" s="1" t="s">
        <v>35</v>
      </c>
      <c r="D26" s="1" t="s">
        <v>80</v>
      </c>
      <c r="E26" s="0" t="str">
        <f aca="false">HYPERLINK("https://api.digitale-sammlungen.de/iiif/presentation/v2/bsb10501991/canvas/415/view")</f>
        <v>https://api.digitale-sammlungen.de/iiif/presentation/v2/bsb10501991/canvas/415/view</v>
      </c>
      <c r="F26" s="1" t="s">
        <v>48</v>
      </c>
    </row>
    <row r="27" customFormat="false" ht="15" hidden="false" customHeight="false" outlineLevel="0" collapsed="false">
      <c r="A27" s="1" t="s">
        <v>6</v>
      </c>
      <c r="B27" s="1" t="s">
        <v>77</v>
      </c>
      <c r="C27" s="1" t="s">
        <v>81</v>
      </c>
      <c r="D27" s="1" t="s">
        <v>82</v>
      </c>
      <c r="E27" s="0" t="str">
        <f aca="false">HYPERLINK("https://api.digitale-sammlungen.de/iiif/presentation/v2/bsb10501991/canvas/415/view")</f>
        <v>https://api.digitale-sammlungen.de/iiif/presentation/v2/bsb10501991/canvas/415/view</v>
      </c>
      <c r="F27" s="1" t="s">
        <v>48</v>
      </c>
    </row>
    <row r="28" customFormat="false" ht="15" hidden="false" customHeight="false" outlineLevel="0" collapsed="false">
      <c r="A28" s="1" t="s">
        <v>6</v>
      </c>
      <c r="B28" s="1" t="s">
        <v>77</v>
      </c>
      <c r="C28" s="1" t="s">
        <v>83</v>
      </c>
      <c r="D28" s="1" t="s">
        <v>84</v>
      </c>
      <c r="E28" s="0" t="str">
        <f aca="false">HYPERLINK("https://api.digitale-sammlungen.de/iiif/presentation/v2/bsb10501991/canvas/415/view")</f>
        <v>https://api.digitale-sammlungen.de/iiif/presentation/v2/bsb10501991/canvas/415/view</v>
      </c>
      <c r="F28" s="1" t="s">
        <v>48</v>
      </c>
    </row>
    <row r="29" customFormat="false" ht="15" hidden="false" customHeight="false" outlineLevel="0" collapsed="false">
      <c r="A29" s="1" t="s">
        <v>6</v>
      </c>
      <c r="B29" s="1" t="s">
        <v>85</v>
      </c>
      <c r="C29" s="1" t="s">
        <v>86</v>
      </c>
      <c r="D29" s="1" t="s">
        <v>87</v>
      </c>
      <c r="E29" s="0" t="str">
        <f aca="false">HYPERLINK("https://api.digitale-sammlungen.de/iiif/presentation/v2/bsb10501991/canvas/416/view")</f>
        <v>https://api.digitale-sammlungen.de/iiif/presentation/v2/bsb10501991/canvas/416/view</v>
      </c>
      <c r="F29" s="1" t="s">
        <v>48</v>
      </c>
    </row>
    <row r="30" customFormat="false" ht="15" hidden="false" customHeight="false" outlineLevel="0" collapsed="false">
      <c r="A30" s="1" t="s">
        <v>6</v>
      </c>
      <c r="B30" s="1" t="s">
        <v>88</v>
      </c>
      <c r="C30" s="1" t="s">
        <v>46</v>
      </c>
      <c r="D30" s="1" t="s">
        <v>89</v>
      </c>
      <c r="E30" s="0" t="str">
        <f aca="false">HYPERLINK("https://api.digitale-sammlungen.de/iiif/presentation/v2/bsb10501991/canvas/417/view")</f>
        <v>https://api.digitale-sammlungen.de/iiif/presentation/v2/bsb10501991/canvas/417/view</v>
      </c>
      <c r="F30" s="1" t="s">
        <v>48</v>
      </c>
    </row>
    <row r="31" customFormat="false" ht="15" hidden="false" customHeight="false" outlineLevel="0" collapsed="false">
      <c r="A31" s="1" t="s">
        <v>6</v>
      </c>
      <c r="B31" s="1" t="s">
        <v>88</v>
      </c>
      <c r="C31" s="1" t="s">
        <v>90</v>
      </c>
      <c r="D31" s="1" t="s">
        <v>91</v>
      </c>
      <c r="E31" s="0" t="str">
        <f aca="false">HYPERLINK("https://api.digitale-sammlungen.de/iiif/presentation/v2/bsb10501991/canvas/417/view")</f>
        <v>https://api.digitale-sammlungen.de/iiif/presentation/v2/bsb10501991/canvas/417/view</v>
      </c>
      <c r="F31" s="1" t="s">
        <v>48</v>
      </c>
    </row>
    <row r="32" customFormat="false" ht="15" hidden="false" customHeight="false" outlineLevel="0" collapsed="false">
      <c r="A32" s="1" t="s">
        <v>6</v>
      </c>
      <c r="B32" s="1" t="s">
        <v>88</v>
      </c>
      <c r="C32" s="1" t="s">
        <v>92</v>
      </c>
      <c r="D32" s="1" t="s">
        <v>93</v>
      </c>
      <c r="E32" s="0" t="str">
        <f aca="false">HYPERLINK("https://api.digitale-sammlungen.de/iiif/presentation/v2/bsb10501991/canvas/417/view")</f>
        <v>https://api.digitale-sammlungen.de/iiif/presentation/v2/bsb10501991/canvas/417/view</v>
      </c>
      <c r="F32" s="1" t="s">
        <v>48</v>
      </c>
    </row>
    <row r="33" customFormat="false" ht="15" hidden="false" customHeight="false" outlineLevel="0" collapsed="false">
      <c r="A33" s="1" t="s">
        <v>6</v>
      </c>
      <c r="B33" s="1" t="s">
        <v>94</v>
      </c>
      <c r="C33" s="1" t="s">
        <v>95</v>
      </c>
      <c r="D33" s="1" t="s">
        <v>96</v>
      </c>
      <c r="E33" s="0" t="str">
        <f aca="false">HYPERLINK("https://api.digitale-sammlungen.de/iiif/presentation/v2/bsb10501991/canvas/463/view")</f>
        <v>https://api.digitale-sammlungen.de/iiif/presentation/v2/bsb10501991/canvas/463/view</v>
      </c>
      <c r="F33" s="1" t="s">
        <v>97</v>
      </c>
    </row>
    <row r="34" customFormat="false" ht="15" hidden="false" customHeight="false" outlineLevel="0" collapsed="false">
      <c r="A34" s="1" t="s">
        <v>6</v>
      </c>
      <c r="B34" s="1" t="s">
        <v>98</v>
      </c>
      <c r="C34" s="1" t="s">
        <v>99</v>
      </c>
      <c r="D34" s="1" t="s">
        <v>100</v>
      </c>
      <c r="E34" s="0" t="str">
        <f aca="false">HYPERLINK("https://api.digitale-sammlungen.de/iiif/presentation/v2/bsb10501991/canvas/481/view")</f>
        <v>https://api.digitale-sammlungen.de/iiif/presentation/v2/bsb10501991/canvas/481/view</v>
      </c>
      <c r="F34" s="0" t="s">
        <v>101</v>
      </c>
    </row>
    <row r="35" customFormat="false" ht="15" hidden="false" customHeight="false" outlineLevel="0" collapsed="false">
      <c r="A35" s="1" t="s">
        <v>102</v>
      </c>
      <c r="B35" s="1" t="s">
        <v>103</v>
      </c>
      <c r="C35" s="1" t="s">
        <v>104</v>
      </c>
      <c r="D35" s="1" t="s">
        <v>105</v>
      </c>
      <c r="E35" s="0" t="str">
        <f aca="false">HYPERLINK("https://api.digitale-sammlungen.de/iiif/presentation/v2/bsb10628808/canvas/12/view")</f>
        <v>https://api.digitale-sammlungen.de/iiif/presentation/v2/bsb10628808/canvas/12/view</v>
      </c>
      <c r="F35" s="0" t="s">
        <v>10</v>
      </c>
    </row>
    <row r="36" customFormat="false" ht="15" hidden="false" customHeight="false" outlineLevel="0" collapsed="false">
      <c r="A36" s="1" t="s">
        <v>102</v>
      </c>
      <c r="B36" s="1" t="s">
        <v>103</v>
      </c>
      <c r="C36" s="1" t="s">
        <v>106</v>
      </c>
      <c r="D36" s="1" t="s">
        <v>107</v>
      </c>
      <c r="E36" s="0" t="str">
        <f aca="false">HYPERLINK("https://api.digitale-sammlungen.de/iiif/presentation/v2/bsb10628808/canvas/12/view")</f>
        <v>https://api.digitale-sammlungen.de/iiif/presentation/v2/bsb10628808/canvas/12/view</v>
      </c>
      <c r="F36" s="0" t="s">
        <v>10</v>
      </c>
    </row>
    <row r="37" customFormat="false" ht="15" hidden="false" customHeight="false" outlineLevel="0" collapsed="false">
      <c r="A37" s="1" t="s">
        <v>102</v>
      </c>
      <c r="B37" s="1" t="s">
        <v>103</v>
      </c>
      <c r="C37" s="1" t="s">
        <v>108</v>
      </c>
      <c r="D37" s="1" t="s">
        <v>109</v>
      </c>
      <c r="E37" s="0" t="str">
        <f aca="false">HYPERLINK("https://api.digitale-sammlungen.de/iiif/presentation/v2/bsb10628808/canvas/12/view")</f>
        <v>https://api.digitale-sammlungen.de/iiif/presentation/v2/bsb10628808/canvas/12/view</v>
      </c>
      <c r="F37" s="0" t="s">
        <v>10</v>
      </c>
    </row>
    <row r="38" customFormat="false" ht="15" hidden="false" customHeight="false" outlineLevel="0" collapsed="false">
      <c r="A38" s="1" t="s">
        <v>102</v>
      </c>
      <c r="B38" s="1" t="s">
        <v>103</v>
      </c>
      <c r="C38" s="1" t="s">
        <v>8</v>
      </c>
      <c r="D38" s="1" t="s">
        <v>110</v>
      </c>
      <c r="E38" s="0" t="str">
        <f aca="false">HYPERLINK("https://api.digitale-sammlungen.de/iiif/presentation/v2/bsb10628808/canvas/12/view")</f>
        <v>https://api.digitale-sammlungen.de/iiif/presentation/v2/bsb10628808/canvas/12/view</v>
      </c>
      <c r="F38" s="0" t="s">
        <v>10</v>
      </c>
    </row>
    <row r="39" customFormat="false" ht="15" hidden="false" customHeight="false" outlineLevel="0" collapsed="false">
      <c r="A39" s="1" t="s">
        <v>102</v>
      </c>
      <c r="B39" s="1" t="s">
        <v>103</v>
      </c>
      <c r="C39" s="1" t="s">
        <v>111</v>
      </c>
      <c r="D39" s="1" t="s">
        <v>112</v>
      </c>
      <c r="E39" s="0" t="str">
        <f aca="false">HYPERLINK("https://api.digitale-sammlungen.de/iiif/presentation/v2/bsb10628808/canvas/12/view")</f>
        <v>https://api.digitale-sammlungen.de/iiif/presentation/v2/bsb10628808/canvas/12/view</v>
      </c>
      <c r="F39" s="0" t="s">
        <v>10</v>
      </c>
    </row>
    <row r="40" customFormat="false" ht="15" hidden="false" customHeight="false" outlineLevel="0" collapsed="false">
      <c r="A40" s="1" t="s">
        <v>102</v>
      </c>
      <c r="B40" s="1" t="s">
        <v>113</v>
      </c>
      <c r="C40" s="1" t="s">
        <v>86</v>
      </c>
      <c r="D40" s="1" t="s">
        <v>114</v>
      </c>
      <c r="E40" s="0" t="str">
        <f aca="false">HYPERLINK("https://api.digitale-sammlungen.de/iiif/presentation/v2/bsb10628808/canvas/13/view")</f>
        <v>https://api.digitale-sammlungen.de/iiif/presentation/v2/bsb10628808/canvas/13/view</v>
      </c>
      <c r="F40" s="0" t="s">
        <v>10</v>
      </c>
    </row>
    <row r="41" customFormat="false" ht="15" hidden="false" customHeight="false" outlineLevel="0" collapsed="false">
      <c r="A41" s="1" t="s">
        <v>102</v>
      </c>
      <c r="B41" s="1" t="s">
        <v>113</v>
      </c>
      <c r="C41" s="1" t="s">
        <v>115</v>
      </c>
      <c r="D41" s="1" t="s">
        <v>116</v>
      </c>
      <c r="E41" s="0" t="str">
        <f aca="false">HYPERLINK("https://api.digitale-sammlungen.de/iiif/presentation/v2/bsb10628808/canvas/13/view")</f>
        <v>https://api.digitale-sammlungen.de/iiif/presentation/v2/bsb10628808/canvas/13/view</v>
      </c>
      <c r="F41" s="0" t="s">
        <v>10</v>
      </c>
    </row>
    <row r="42" customFormat="false" ht="15" hidden="false" customHeight="false" outlineLevel="0" collapsed="false">
      <c r="A42" s="1" t="s">
        <v>102</v>
      </c>
      <c r="B42" s="1" t="s">
        <v>113</v>
      </c>
      <c r="C42" s="1" t="s">
        <v>117</v>
      </c>
      <c r="D42" s="1" t="s">
        <v>118</v>
      </c>
      <c r="E42" s="0" t="str">
        <f aca="false">HYPERLINK("https://api.digitale-sammlungen.de/iiif/presentation/v2/bsb10628808/canvas/13/view")</f>
        <v>https://api.digitale-sammlungen.de/iiif/presentation/v2/bsb10628808/canvas/13/view</v>
      </c>
      <c r="F42" s="0" t="s">
        <v>10</v>
      </c>
    </row>
    <row r="43" customFormat="false" ht="15" hidden="false" customHeight="false" outlineLevel="0" collapsed="false">
      <c r="A43" s="1" t="s">
        <v>102</v>
      </c>
      <c r="B43" s="1" t="s">
        <v>113</v>
      </c>
      <c r="C43" s="1" t="s">
        <v>119</v>
      </c>
      <c r="D43" s="1" t="s">
        <v>120</v>
      </c>
      <c r="E43" s="0" t="str">
        <f aca="false">HYPERLINK("https://api.digitale-sammlungen.de/iiif/presentation/v2/bsb10628808/canvas/13/view")</f>
        <v>https://api.digitale-sammlungen.de/iiif/presentation/v2/bsb10628808/canvas/13/view</v>
      </c>
      <c r="F43" s="0" t="s">
        <v>10</v>
      </c>
    </row>
    <row r="44" customFormat="false" ht="15" hidden="false" customHeight="false" outlineLevel="0" collapsed="false">
      <c r="A44" s="1" t="s">
        <v>102</v>
      </c>
      <c r="B44" s="1" t="s">
        <v>113</v>
      </c>
      <c r="C44" s="1" t="s">
        <v>39</v>
      </c>
      <c r="D44" s="1" t="s">
        <v>121</v>
      </c>
      <c r="E44" s="0" t="str">
        <f aca="false">HYPERLINK("https://api.digitale-sammlungen.de/iiif/presentation/v2/bsb10628808/canvas/13/view")</f>
        <v>https://api.digitale-sammlungen.de/iiif/presentation/v2/bsb10628808/canvas/13/view</v>
      </c>
      <c r="F44" s="0" t="s">
        <v>10</v>
      </c>
    </row>
    <row r="45" customFormat="false" ht="15" hidden="false" customHeight="false" outlineLevel="0" collapsed="false">
      <c r="A45" s="1" t="s">
        <v>102</v>
      </c>
      <c r="B45" s="1" t="s">
        <v>113</v>
      </c>
      <c r="C45" s="1" t="s">
        <v>60</v>
      </c>
      <c r="D45" s="1" t="s">
        <v>122</v>
      </c>
      <c r="E45" s="0" t="str">
        <f aca="false">HYPERLINK("https://api.digitale-sammlungen.de/iiif/presentation/v2/bsb10628808/canvas/13/view")</f>
        <v>https://api.digitale-sammlungen.de/iiif/presentation/v2/bsb10628808/canvas/13/view</v>
      </c>
      <c r="F45" s="0" t="s">
        <v>10</v>
      </c>
    </row>
    <row r="46" customFormat="false" ht="15" hidden="false" customHeight="false" outlineLevel="0" collapsed="false">
      <c r="A46" s="1" t="s">
        <v>102</v>
      </c>
      <c r="B46" s="1" t="s">
        <v>113</v>
      </c>
      <c r="C46" s="1" t="s">
        <v>123</v>
      </c>
      <c r="D46" s="1" t="s">
        <v>124</v>
      </c>
      <c r="E46" s="0" t="str">
        <f aca="false">HYPERLINK("https://api.digitale-sammlungen.de/iiif/presentation/v2/bsb10628808/canvas/13/view")</f>
        <v>https://api.digitale-sammlungen.de/iiif/presentation/v2/bsb10628808/canvas/13/view</v>
      </c>
      <c r="F46" s="0" t="s">
        <v>10</v>
      </c>
    </row>
    <row r="47" customFormat="false" ht="15" hidden="false" customHeight="false" outlineLevel="0" collapsed="false">
      <c r="A47" s="1" t="s">
        <v>102</v>
      </c>
      <c r="B47" s="1" t="s">
        <v>113</v>
      </c>
      <c r="C47" s="1" t="s">
        <v>125</v>
      </c>
      <c r="D47" s="1" t="s">
        <v>126</v>
      </c>
      <c r="E47" s="0" t="str">
        <f aca="false">HYPERLINK("https://api.digitale-sammlungen.de/iiif/presentation/v2/bsb10628808/canvas/13/view")</f>
        <v>https://api.digitale-sammlungen.de/iiif/presentation/v2/bsb10628808/canvas/13/view</v>
      </c>
      <c r="F47" s="0" t="s">
        <v>10</v>
      </c>
    </row>
    <row r="48" customFormat="false" ht="15" hidden="false" customHeight="false" outlineLevel="0" collapsed="false">
      <c r="A48" s="1" t="s">
        <v>102</v>
      </c>
      <c r="B48" s="1" t="s">
        <v>113</v>
      </c>
      <c r="C48" s="1" t="s">
        <v>127</v>
      </c>
      <c r="D48" s="1" t="s">
        <v>128</v>
      </c>
      <c r="E48" s="0" t="str">
        <f aca="false">HYPERLINK("https://api.digitale-sammlungen.de/iiif/presentation/v2/bsb10628808/canvas/13/view")</f>
        <v>https://api.digitale-sammlungen.de/iiif/presentation/v2/bsb10628808/canvas/13/view</v>
      </c>
      <c r="F48" s="0" t="s">
        <v>10</v>
      </c>
    </row>
    <row r="49" customFormat="false" ht="15" hidden="false" customHeight="false" outlineLevel="0" collapsed="false">
      <c r="A49" s="1" t="s">
        <v>102</v>
      </c>
      <c r="B49" s="1" t="s">
        <v>113</v>
      </c>
      <c r="C49" s="1" t="s">
        <v>129</v>
      </c>
      <c r="D49" s="1" t="s">
        <v>130</v>
      </c>
      <c r="E49" s="0" t="str">
        <f aca="false">HYPERLINK("https://api.digitale-sammlungen.de/iiif/presentation/v2/bsb10628808/canvas/13/view")</f>
        <v>https://api.digitale-sammlungen.de/iiif/presentation/v2/bsb10628808/canvas/13/view</v>
      </c>
      <c r="F49" s="0" t="s">
        <v>10</v>
      </c>
    </row>
    <row r="50" customFormat="false" ht="15" hidden="false" customHeight="false" outlineLevel="0" collapsed="false">
      <c r="A50" s="1" t="s">
        <v>102</v>
      </c>
      <c r="B50" s="1" t="s">
        <v>131</v>
      </c>
      <c r="C50" s="1" t="s">
        <v>132</v>
      </c>
      <c r="D50" s="1" t="s">
        <v>133</v>
      </c>
      <c r="E50" s="0" t="str">
        <f aca="false">HYPERLINK("https://api.digitale-sammlungen.de/iiif/presentation/v2/bsb10628808/canvas/14/view")</f>
        <v>https://api.digitale-sammlungen.de/iiif/presentation/v2/bsb10628808/canvas/14/view</v>
      </c>
      <c r="F50" s="0" t="s">
        <v>10</v>
      </c>
    </row>
    <row r="51" customFormat="false" ht="15" hidden="false" customHeight="false" outlineLevel="0" collapsed="false">
      <c r="A51" s="1" t="s">
        <v>102</v>
      </c>
      <c r="B51" s="1" t="s">
        <v>131</v>
      </c>
      <c r="C51" s="1" t="s">
        <v>92</v>
      </c>
      <c r="D51" s="1" t="s">
        <v>134</v>
      </c>
      <c r="E51" s="0" t="str">
        <f aca="false">HYPERLINK("https://api.digitale-sammlungen.de/iiif/presentation/v2/bsb10628808/canvas/14/view")</f>
        <v>https://api.digitale-sammlungen.de/iiif/presentation/v2/bsb10628808/canvas/14/view</v>
      </c>
      <c r="F51" s="0" t="s">
        <v>10</v>
      </c>
    </row>
    <row r="52" customFormat="false" ht="15" hidden="false" customHeight="false" outlineLevel="0" collapsed="false">
      <c r="A52" s="1" t="s">
        <v>102</v>
      </c>
      <c r="B52" s="1" t="s">
        <v>131</v>
      </c>
      <c r="C52" s="1" t="s">
        <v>135</v>
      </c>
      <c r="D52" s="1" t="s">
        <v>136</v>
      </c>
      <c r="E52" s="0" t="str">
        <f aca="false">HYPERLINK("https://api.digitale-sammlungen.de/iiif/presentation/v2/bsb10628808/canvas/14/view")</f>
        <v>https://api.digitale-sammlungen.de/iiif/presentation/v2/bsb10628808/canvas/14/view</v>
      </c>
      <c r="F52" s="0" t="s">
        <v>10</v>
      </c>
    </row>
    <row r="53" customFormat="false" ht="15" hidden="false" customHeight="false" outlineLevel="0" collapsed="false">
      <c r="A53" s="1" t="s">
        <v>102</v>
      </c>
      <c r="B53" s="1" t="s">
        <v>131</v>
      </c>
      <c r="C53" s="1" t="s">
        <v>137</v>
      </c>
      <c r="D53" s="1" t="s">
        <v>138</v>
      </c>
      <c r="E53" s="0" t="str">
        <f aca="false">HYPERLINK("https://api.digitale-sammlungen.de/iiif/presentation/v2/bsb10628808/canvas/14/view")</f>
        <v>https://api.digitale-sammlungen.de/iiif/presentation/v2/bsb10628808/canvas/14/view</v>
      </c>
      <c r="F53" s="0" t="s">
        <v>10</v>
      </c>
    </row>
    <row r="54" customFormat="false" ht="15" hidden="false" customHeight="false" outlineLevel="0" collapsed="false">
      <c r="A54" s="1" t="s">
        <v>102</v>
      </c>
      <c r="B54" s="1" t="s">
        <v>131</v>
      </c>
      <c r="C54" s="1" t="s">
        <v>139</v>
      </c>
      <c r="D54" s="1" t="s">
        <v>140</v>
      </c>
      <c r="E54" s="0" t="str">
        <f aca="false">HYPERLINK("https://api.digitale-sammlungen.de/iiif/presentation/v2/bsb10628808/canvas/14/view")</f>
        <v>https://api.digitale-sammlungen.de/iiif/presentation/v2/bsb10628808/canvas/14/view</v>
      </c>
      <c r="F54" s="0" t="s">
        <v>10</v>
      </c>
    </row>
    <row r="55" customFormat="false" ht="15" hidden="false" customHeight="false" outlineLevel="0" collapsed="false">
      <c r="A55" s="1" t="s">
        <v>102</v>
      </c>
      <c r="B55" s="1" t="s">
        <v>131</v>
      </c>
      <c r="C55" s="1" t="s">
        <v>141</v>
      </c>
      <c r="D55" s="1" t="s">
        <v>142</v>
      </c>
      <c r="E55" s="0" t="str">
        <f aca="false">HYPERLINK("https://api.digitale-sammlungen.de/iiif/presentation/v2/bsb10628808/canvas/14/view")</f>
        <v>https://api.digitale-sammlungen.de/iiif/presentation/v2/bsb10628808/canvas/14/view</v>
      </c>
      <c r="F55" s="0" t="s">
        <v>10</v>
      </c>
    </row>
    <row r="56" customFormat="false" ht="15" hidden="false" customHeight="false" outlineLevel="0" collapsed="false">
      <c r="A56" s="1" t="s">
        <v>102</v>
      </c>
      <c r="B56" s="1" t="s">
        <v>131</v>
      </c>
      <c r="C56" s="1" t="s">
        <v>111</v>
      </c>
      <c r="D56" s="1" t="s">
        <v>143</v>
      </c>
      <c r="E56" s="0" t="str">
        <f aca="false">HYPERLINK("https://api.digitale-sammlungen.de/iiif/presentation/v2/bsb10628808/canvas/14/view")</f>
        <v>https://api.digitale-sammlungen.de/iiif/presentation/v2/bsb10628808/canvas/14/view</v>
      </c>
      <c r="F56" s="0" t="s">
        <v>10</v>
      </c>
    </row>
    <row r="57" customFormat="false" ht="15" hidden="false" customHeight="false" outlineLevel="0" collapsed="false">
      <c r="A57" s="1" t="s">
        <v>102</v>
      </c>
      <c r="B57" s="1" t="s">
        <v>131</v>
      </c>
      <c r="C57" s="1" t="s">
        <v>144</v>
      </c>
      <c r="D57" s="1" t="s">
        <v>145</v>
      </c>
      <c r="E57" s="0" t="str">
        <f aca="false">HYPERLINK("https://api.digitale-sammlungen.de/iiif/presentation/v2/bsb10628808/canvas/14/view")</f>
        <v>https://api.digitale-sammlungen.de/iiif/presentation/v2/bsb10628808/canvas/14/view</v>
      </c>
      <c r="F57" s="0" t="s">
        <v>10</v>
      </c>
    </row>
    <row r="58" customFormat="false" ht="15" hidden="false" customHeight="false" outlineLevel="0" collapsed="false">
      <c r="A58" s="1" t="s">
        <v>102</v>
      </c>
      <c r="B58" s="1" t="s">
        <v>146</v>
      </c>
      <c r="C58" s="1" t="s">
        <v>147</v>
      </c>
      <c r="D58" s="1" t="s">
        <v>148</v>
      </c>
      <c r="E58" s="0" t="str">
        <f aca="false">HYPERLINK("https://api.digitale-sammlungen.de/iiif/presentation/v2/bsb10628808/canvas/15/view")</f>
        <v>https://api.digitale-sammlungen.de/iiif/presentation/v2/bsb10628808/canvas/15/view</v>
      </c>
      <c r="F58" s="0" t="s">
        <v>10</v>
      </c>
    </row>
    <row r="59" customFormat="false" ht="15" hidden="false" customHeight="false" outlineLevel="0" collapsed="false">
      <c r="A59" s="1" t="s">
        <v>102</v>
      </c>
      <c r="B59" s="1" t="s">
        <v>146</v>
      </c>
      <c r="C59" s="1" t="s">
        <v>139</v>
      </c>
      <c r="D59" s="1" t="s">
        <v>149</v>
      </c>
      <c r="E59" s="0" t="str">
        <f aca="false">HYPERLINK("https://api.digitale-sammlungen.de/iiif/presentation/v2/bsb10628808/canvas/15/view")</f>
        <v>https://api.digitale-sammlungen.de/iiif/presentation/v2/bsb10628808/canvas/15/view</v>
      </c>
      <c r="F59" s="0" t="s">
        <v>10</v>
      </c>
    </row>
    <row r="60" customFormat="false" ht="15" hidden="false" customHeight="false" outlineLevel="0" collapsed="false">
      <c r="A60" s="1" t="s">
        <v>102</v>
      </c>
      <c r="B60" s="1" t="s">
        <v>146</v>
      </c>
      <c r="C60" s="1" t="s">
        <v>99</v>
      </c>
      <c r="D60" s="1" t="s">
        <v>150</v>
      </c>
      <c r="E60" s="0" t="str">
        <f aca="false">HYPERLINK("https://api.digitale-sammlungen.de/iiif/presentation/v2/bsb10628808/canvas/15/view")</f>
        <v>https://api.digitale-sammlungen.de/iiif/presentation/v2/bsb10628808/canvas/15/view</v>
      </c>
      <c r="F60" s="0" t="s">
        <v>10</v>
      </c>
    </row>
    <row r="61" customFormat="false" ht="15" hidden="false" customHeight="false" outlineLevel="0" collapsed="false">
      <c r="A61" s="1" t="s">
        <v>102</v>
      </c>
      <c r="B61" s="1" t="s">
        <v>151</v>
      </c>
      <c r="C61" s="1" t="s">
        <v>119</v>
      </c>
      <c r="D61" s="1" t="s">
        <v>152</v>
      </c>
      <c r="E61" s="0" t="str">
        <f aca="false">HYPERLINK("https://api.digitale-sammlungen.de/iiif/presentation/v2/bsb10628808/canvas/16/view")</f>
        <v>https://api.digitale-sammlungen.de/iiif/presentation/v2/bsb10628808/canvas/16/view</v>
      </c>
      <c r="F61" s="0" t="s">
        <v>10</v>
      </c>
    </row>
    <row r="62" customFormat="false" ht="15" hidden="false" customHeight="false" outlineLevel="0" collapsed="false">
      <c r="A62" s="1" t="s">
        <v>102</v>
      </c>
      <c r="B62" s="1" t="s">
        <v>151</v>
      </c>
      <c r="C62" s="1" t="s">
        <v>153</v>
      </c>
      <c r="D62" s="1" t="s">
        <v>154</v>
      </c>
      <c r="E62" s="0" t="str">
        <f aca="false">HYPERLINK("https://api.digitale-sammlungen.de/iiif/presentation/v2/bsb10628808/canvas/16/view")</f>
        <v>https://api.digitale-sammlungen.de/iiif/presentation/v2/bsb10628808/canvas/16/view</v>
      </c>
      <c r="F62" s="0" t="s">
        <v>10</v>
      </c>
    </row>
    <row r="63" customFormat="false" ht="15" hidden="false" customHeight="false" outlineLevel="0" collapsed="false">
      <c r="A63" s="1" t="s">
        <v>102</v>
      </c>
      <c r="B63" s="1" t="s">
        <v>151</v>
      </c>
      <c r="C63" s="1" t="s">
        <v>111</v>
      </c>
      <c r="D63" s="1" t="s">
        <v>155</v>
      </c>
      <c r="E63" s="0" t="str">
        <f aca="false">HYPERLINK("https://api.digitale-sammlungen.de/iiif/presentation/v2/bsb10628808/canvas/16/view")</f>
        <v>https://api.digitale-sammlungen.de/iiif/presentation/v2/bsb10628808/canvas/16/view</v>
      </c>
      <c r="F63" s="0" t="s">
        <v>10</v>
      </c>
    </row>
    <row r="64" customFormat="false" ht="15" hidden="false" customHeight="false" outlineLevel="0" collapsed="false">
      <c r="A64" s="1" t="s">
        <v>102</v>
      </c>
      <c r="B64" s="1" t="s">
        <v>151</v>
      </c>
      <c r="C64" s="1" t="s">
        <v>156</v>
      </c>
      <c r="D64" s="1" t="s">
        <v>157</v>
      </c>
      <c r="E64" s="0" t="str">
        <f aca="false">HYPERLINK("https://api.digitale-sammlungen.de/iiif/presentation/v2/bsb10628808/canvas/16/view")</f>
        <v>https://api.digitale-sammlungen.de/iiif/presentation/v2/bsb10628808/canvas/16/view</v>
      </c>
      <c r="F64" s="0" t="s">
        <v>10</v>
      </c>
    </row>
    <row r="65" customFormat="false" ht="15" hidden="false" customHeight="false" outlineLevel="0" collapsed="false">
      <c r="A65" s="1" t="s">
        <v>102</v>
      </c>
      <c r="B65" s="1" t="s">
        <v>158</v>
      </c>
      <c r="C65" s="1" t="s">
        <v>70</v>
      </c>
      <c r="D65" s="1" t="s">
        <v>159</v>
      </c>
      <c r="E65" s="0" t="str">
        <f aca="false">HYPERLINK("https://api.digitale-sammlungen.de/iiif/presentation/v2/bsb10628808/canvas/17/view")</f>
        <v>https://api.digitale-sammlungen.de/iiif/presentation/v2/bsb10628808/canvas/17/view</v>
      </c>
      <c r="F65" s="0" t="s">
        <v>10</v>
      </c>
    </row>
    <row r="66" customFormat="false" ht="15" hidden="false" customHeight="false" outlineLevel="0" collapsed="false">
      <c r="A66" s="1" t="s">
        <v>102</v>
      </c>
      <c r="B66" s="1" t="s">
        <v>158</v>
      </c>
      <c r="C66" s="1" t="s">
        <v>160</v>
      </c>
      <c r="D66" s="1" t="s">
        <v>161</v>
      </c>
      <c r="E66" s="0" t="str">
        <f aca="false">HYPERLINK("https://api.digitale-sammlungen.de/iiif/presentation/v2/bsb10628808/canvas/17/view")</f>
        <v>https://api.digitale-sammlungen.de/iiif/presentation/v2/bsb10628808/canvas/17/view</v>
      </c>
      <c r="F66" s="0" t="s">
        <v>10</v>
      </c>
    </row>
    <row r="67" customFormat="false" ht="15" hidden="false" customHeight="false" outlineLevel="0" collapsed="false">
      <c r="A67" s="1" t="s">
        <v>102</v>
      </c>
      <c r="B67" s="1" t="s">
        <v>162</v>
      </c>
      <c r="C67" s="1" t="s">
        <v>163</v>
      </c>
      <c r="D67" s="1" t="s">
        <v>164</v>
      </c>
      <c r="E67" s="0" t="str">
        <f aca="false">HYPERLINK("https://api.digitale-sammlungen.de/iiif/presentation/v2/bsb10628808/canvas/18/view")</f>
        <v>https://api.digitale-sammlungen.de/iiif/presentation/v2/bsb10628808/canvas/18/view</v>
      </c>
      <c r="F67" s="0" t="s">
        <v>10</v>
      </c>
    </row>
    <row r="68" customFormat="false" ht="15" hidden="false" customHeight="false" outlineLevel="0" collapsed="false">
      <c r="A68" s="1" t="s">
        <v>102</v>
      </c>
      <c r="B68" s="1" t="s">
        <v>162</v>
      </c>
      <c r="C68" s="1" t="s">
        <v>17</v>
      </c>
      <c r="D68" s="1" t="s">
        <v>165</v>
      </c>
      <c r="E68" s="0" t="str">
        <f aca="false">HYPERLINK("https://api.digitale-sammlungen.de/iiif/presentation/v2/bsb10628808/canvas/18/view")</f>
        <v>https://api.digitale-sammlungen.de/iiif/presentation/v2/bsb10628808/canvas/18/view</v>
      </c>
      <c r="F68" s="0" t="s">
        <v>10</v>
      </c>
    </row>
    <row r="69" customFormat="false" ht="15" hidden="false" customHeight="false" outlineLevel="0" collapsed="false">
      <c r="A69" s="1" t="s">
        <v>102</v>
      </c>
      <c r="B69" s="1" t="s">
        <v>162</v>
      </c>
      <c r="C69" s="1" t="s">
        <v>166</v>
      </c>
      <c r="D69" s="1" t="s">
        <v>167</v>
      </c>
      <c r="E69" s="0" t="str">
        <f aca="false">HYPERLINK("https://api.digitale-sammlungen.de/iiif/presentation/v2/bsb10628808/canvas/18/view")</f>
        <v>https://api.digitale-sammlungen.de/iiif/presentation/v2/bsb10628808/canvas/18/view</v>
      </c>
      <c r="F69" s="0" t="s">
        <v>10</v>
      </c>
    </row>
    <row r="70" customFormat="false" ht="15" hidden="false" customHeight="false" outlineLevel="0" collapsed="false">
      <c r="A70" s="1" t="s">
        <v>102</v>
      </c>
      <c r="B70" s="1" t="s">
        <v>162</v>
      </c>
      <c r="C70" s="1" t="s">
        <v>95</v>
      </c>
      <c r="D70" s="1" t="s">
        <v>168</v>
      </c>
      <c r="E70" s="0" t="str">
        <f aca="false">HYPERLINK("https://api.digitale-sammlungen.de/iiif/presentation/v2/bsb10628808/canvas/18/view")</f>
        <v>https://api.digitale-sammlungen.de/iiif/presentation/v2/bsb10628808/canvas/18/view</v>
      </c>
      <c r="F70" s="0" t="s">
        <v>10</v>
      </c>
    </row>
    <row r="71" customFormat="false" ht="15" hidden="false" customHeight="false" outlineLevel="0" collapsed="false">
      <c r="A71" s="1" t="s">
        <v>102</v>
      </c>
      <c r="B71" s="1" t="s">
        <v>162</v>
      </c>
      <c r="C71" s="1" t="s">
        <v>99</v>
      </c>
      <c r="D71" s="1" t="s">
        <v>169</v>
      </c>
      <c r="E71" s="0" t="str">
        <f aca="false">HYPERLINK("https://api.digitale-sammlungen.de/iiif/presentation/v2/bsb10628808/canvas/18/view")</f>
        <v>https://api.digitale-sammlungen.de/iiif/presentation/v2/bsb10628808/canvas/18/view</v>
      </c>
      <c r="F71" s="0" t="s">
        <v>10</v>
      </c>
    </row>
    <row r="72" customFormat="false" ht="15" hidden="false" customHeight="false" outlineLevel="0" collapsed="false">
      <c r="A72" s="1" t="s">
        <v>102</v>
      </c>
      <c r="B72" s="1" t="s">
        <v>170</v>
      </c>
      <c r="C72" s="1" t="s">
        <v>171</v>
      </c>
      <c r="D72" s="1" t="s">
        <v>172</v>
      </c>
      <c r="E72" s="0" t="str">
        <f aca="false">HYPERLINK("https://api.digitale-sammlungen.de/iiif/presentation/v2/bsb10628808/canvas/26/view")</f>
        <v>https://api.digitale-sammlungen.de/iiif/presentation/v2/bsb10628808/canvas/26/view</v>
      </c>
      <c r="F72" s="0" t="s">
        <v>10</v>
      </c>
    </row>
    <row r="73" customFormat="false" ht="15" hidden="false" customHeight="false" outlineLevel="0" collapsed="false">
      <c r="A73" s="1" t="s">
        <v>102</v>
      </c>
      <c r="B73" s="1" t="s">
        <v>173</v>
      </c>
      <c r="C73" s="1" t="s">
        <v>174</v>
      </c>
      <c r="D73" s="1" t="s">
        <v>175</v>
      </c>
      <c r="E73" s="0" t="str">
        <f aca="false">HYPERLINK("https://api.digitale-sammlungen.de/iiif/presentation/v2/bsb10628808/canvas/137/view")</f>
        <v>https://api.digitale-sammlungen.de/iiif/presentation/v2/bsb10628808/canvas/137/view</v>
      </c>
      <c r="F73" s="0" t="s">
        <v>97</v>
      </c>
    </row>
    <row r="74" customFormat="false" ht="15" hidden="false" customHeight="false" outlineLevel="0" collapsed="false">
      <c r="A74" s="1" t="s">
        <v>102</v>
      </c>
      <c r="B74" s="1" t="s">
        <v>176</v>
      </c>
      <c r="C74" s="1" t="s">
        <v>177</v>
      </c>
      <c r="D74" s="1" t="s">
        <v>178</v>
      </c>
      <c r="E74" s="0" t="str">
        <f aca="false">HYPERLINK("https://api.digitale-sammlungen.de/iiif/presentation/v2/bsb10628808/canvas/298/view")</f>
        <v>https://api.digitale-sammlungen.de/iiif/presentation/v2/bsb10628808/canvas/298/view</v>
      </c>
      <c r="F74" s="0" t="s">
        <v>52</v>
      </c>
    </row>
    <row r="75" customFormat="false" ht="15" hidden="false" customHeight="false" outlineLevel="0" collapsed="false">
      <c r="A75" s="1" t="s">
        <v>102</v>
      </c>
      <c r="B75" s="1" t="s">
        <v>179</v>
      </c>
      <c r="C75" s="1" t="s">
        <v>127</v>
      </c>
      <c r="D75" s="1" t="s">
        <v>180</v>
      </c>
      <c r="E75" s="0" t="str">
        <f aca="false">HYPERLINK("https://api.digitale-sammlungen.de/iiif/presentation/v2/bsb10628808/canvas/513/view")</f>
        <v>https://api.digitale-sammlungen.de/iiif/presentation/v2/bsb10628808/canvas/513/view</v>
      </c>
      <c r="F75" s="0" t="s">
        <v>37</v>
      </c>
    </row>
    <row r="76" customFormat="false" ht="15" hidden="false" customHeight="false" outlineLevel="0" collapsed="false">
      <c r="A76" s="1" t="s">
        <v>181</v>
      </c>
      <c r="B76" s="1" t="s">
        <v>182</v>
      </c>
      <c r="C76" s="1" t="s">
        <v>160</v>
      </c>
      <c r="D76" s="1" t="s">
        <v>183</v>
      </c>
      <c r="E76" s="0" t="str">
        <f aca="false">HYPERLINK("https://api.digitale-sammlungen.de/iiif/presentation/v2/bsb10502095/canvas/146/view")</f>
        <v>https://api.digitale-sammlungen.de/iiif/presentation/v2/bsb10502095/canvas/146/view</v>
      </c>
      <c r="F76" s="0" t="s">
        <v>33</v>
      </c>
    </row>
    <row r="77" customFormat="false" ht="15" hidden="false" customHeight="false" outlineLevel="0" collapsed="false">
      <c r="A77" s="1" t="s">
        <v>181</v>
      </c>
      <c r="B77" s="1" t="s">
        <v>184</v>
      </c>
      <c r="C77" s="1" t="s">
        <v>185</v>
      </c>
      <c r="D77" s="1" t="s">
        <v>186</v>
      </c>
      <c r="E77" s="0" t="str">
        <f aca="false">HYPERLINK("https://api.digitale-sammlungen.de/iiif/presentation/v2/bsb10502095/canvas/671/view")</f>
        <v>https://api.digitale-sammlungen.de/iiif/presentation/v2/bsb10502095/canvas/671/view</v>
      </c>
      <c r="F77" s="0" t="s">
        <v>187</v>
      </c>
    </row>
    <row r="78" customFormat="false" ht="15" hidden="false" customHeight="false" outlineLevel="0" collapsed="false">
      <c r="A78" s="1" t="s">
        <v>188</v>
      </c>
      <c r="B78" s="1" t="s">
        <v>189</v>
      </c>
      <c r="C78" s="1" t="s">
        <v>190</v>
      </c>
      <c r="D78" s="1" t="s">
        <v>191</v>
      </c>
      <c r="E78" s="0" t="str">
        <f aca="false">HYPERLINK("https://api.digitale-sammlungen.de/iiif/presentation/v2/bsb10502081/canvas/90/view")</f>
        <v>https://api.digitale-sammlungen.de/iiif/presentation/v2/bsb10502081/canvas/90/view</v>
      </c>
      <c r="F78" s="0" t="s">
        <v>10</v>
      </c>
    </row>
    <row r="79" customFormat="false" ht="15" hidden="false" customHeight="false" outlineLevel="0" collapsed="false">
      <c r="A79" s="1" t="s">
        <v>188</v>
      </c>
      <c r="B79" s="1" t="s">
        <v>192</v>
      </c>
      <c r="C79" s="1" t="s">
        <v>147</v>
      </c>
      <c r="D79" s="1" t="s">
        <v>193</v>
      </c>
      <c r="E79" s="0" t="str">
        <f aca="false">HYPERLINK("https://api.digitale-sammlungen.de/iiif/presentation/v2/bsb10502081/canvas/103/view")</f>
        <v>https://api.digitale-sammlungen.de/iiif/presentation/v2/bsb10502081/canvas/103/view</v>
      </c>
      <c r="F79" s="0" t="s">
        <v>97</v>
      </c>
    </row>
    <row r="80" customFormat="false" ht="15" hidden="false" customHeight="false" outlineLevel="0" collapsed="false">
      <c r="A80" s="1" t="s">
        <v>188</v>
      </c>
      <c r="B80" s="1" t="s">
        <v>194</v>
      </c>
      <c r="C80" s="1" t="s">
        <v>195</v>
      </c>
      <c r="D80" s="1" t="s">
        <v>196</v>
      </c>
      <c r="E80" s="0" t="str">
        <f aca="false">HYPERLINK("https://api.digitale-sammlungen.de/iiif/presentation/v2/bsb10502081/canvas/234/view")</f>
        <v>https://api.digitale-sammlungen.de/iiif/presentation/v2/bsb10502081/canvas/234/view</v>
      </c>
      <c r="F80" s="0" t="s">
        <v>48</v>
      </c>
    </row>
    <row r="81" customFormat="false" ht="15" hidden="false" customHeight="false" outlineLevel="0" collapsed="false">
      <c r="A81" s="1" t="s">
        <v>188</v>
      </c>
      <c r="B81" s="1" t="s">
        <v>197</v>
      </c>
      <c r="C81" s="1" t="s">
        <v>123</v>
      </c>
      <c r="D81" s="1" t="s">
        <v>198</v>
      </c>
      <c r="E81" s="0" t="str">
        <f aca="false">HYPERLINK("https://api.digitale-sammlungen.de/iiif/presentation/v2/bsb10502081/canvas/238/view")</f>
        <v>https://api.digitale-sammlungen.de/iiif/presentation/v2/bsb10502081/canvas/238/view</v>
      </c>
      <c r="F81" s="0" t="s">
        <v>52</v>
      </c>
    </row>
    <row r="82" customFormat="false" ht="15" hidden="false" customHeight="false" outlineLevel="0" collapsed="false">
      <c r="A82" s="1" t="s">
        <v>188</v>
      </c>
      <c r="B82" s="1" t="s">
        <v>199</v>
      </c>
      <c r="C82" s="1" t="s">
        <v>132</v>
      </c>
      <c r="D82" s="1" t="s">
        <v>200</v>
      </c>
      <c r="E82" s="0" t="str">
        <f aca="false">HYPERLINK("https://api.digitale-sammlungen.de/iiif/presentation/v2/bsb10502081/canvas/284/view")</f>
        <v>https://api.digitale-sammlungen.de/iiif/presentation/v2/bsb10502081/canvas/284/view</v>
      </c>
      <c r="F82" s="0" t="s">
        <v>97</v>
      </c>
    </row>
    <row r="83" customFormat="false" ht="15" hidden="false" customHeight="false" outlineLevel="0" collapsed="false">
      <c r="A83" s="1" t="s">
        <v>188</v>
      </c>
      <c r="B83" s="1" t="s">
        <v>201</v>
      </c>
      <c r="C83" s="1" t="s">
        <v>202</v>
      </c>
      <c r="D83" s="1" t="s">
        <v>203</v>
      </c>
      <c r="E83" s="0" t="str">
        <f aca="false">HYPERLINK("https://api.digitale-sammlungen.de/iiif/presentation/v2/bsb10502081/canvas/389/view")</f>
        <v>https://api.digitale-sammlungen.de/iiif/presentation/v2/bsb10502081/canvas/389/view</v>
      </c>
      <c r="F83" s="0" t="s">
        <v>204</v>
      </c>
    </row>
    <row r="84" customFormat="false" ht="15" hidden="false" customHeight="false" outlineLevel="0" collapsed="false">
      <c r="A84" s="1" t="s">
        <v>188</v>
      </c>
      <c r="B84" s="1" t="s">
        <v>205</v>
      </c>
      <c r="C84" s="1" t="s">
        <v>75</v>
      </c>
      <c r="D84" s="1" t="s">
        <v>206</v>
      </c>
      <c r="E84" s="0" t="str">
        <f aca="false">HYPERLINK("https://api.digitale-sammlungen.de/iiif/presentation/v2/bsb10502081/canvas/408/view")</f>
        <v>https://api.digitale-sammlungen.de/iiif/presentation/v2/bsb10502081/canvas/408/view</v>
      </c>
      <c r="F84" s="0" t="s">
        <v>101</v>
      </c>
    </row>
    <row r="85" customFormat="false" ht="15" hidden="false" customHeight="false" outlineLevel="0" collapsed="false">
      <c r="A85" s="1" t="s">
        <v>207</v>
      </c>
      <c r="B85" s="1" t="s">
        <v>208</v>
      </c>
      <c r="C85" s="1" t="s">
        <v>209</v>
      </c>
      <c r="D85" s="1" t="s">
        <v>210</v>
      </c>
      <c r="E85" s="0" t="str">
        <f aca="false">HYPERLINK("https://api.digitale-sammlungen.de/iiif/presentation/v2/bsb10502056/canvas/178/view")</f>
        <v>https://api.digitale-sammlungen.de/iiif/presentation/v2/bsb10502056/canvas/178/view</v>
      </c>
      <c r="F85" s="0" t="s">
        <v>48</v>
      </c>
    </row>
    <row r="86" customFormat="false" ht="15" hidden="false" customHeight="false" outlineLevel="0" collapsed="false">
      <c r="A86" s="1" t="s">
        <v>207</v>
      </c>
      <c r="B86" s="1" t="s">
        <v>211</v>
      </c>
      <c r="C86" s="1" t="s">
        <v>212</v>
      </c>
      <c r="D86" s="1" t="s">
        <v>213</v>
      </c>
      <c r="E86" s="0" t="str">
        <f aca="false">HYPERLINK("https://api.digitale-sammlungen.de/iiif/presentation/v2/bsb10502056/canvas/195/view")</f>
        <v>https://api.digitale-sammlungen.de/iiif/presentation/v2/bsb10502056/canvas/195/view</v>
      </c>
      <c r="F86" s="0" t="s">
        <v>204</v>
      </c>
    </row>
    <row r="87" customFormat="false" ht="15" hidden="false" customHeight="false" outlineLevel="0" collapsed="false">
      <c r="A87" s="1" t="s">
        <v>207</v>
      </c>
      <c r="B87" s="1" t="s">
        <v>214</v>
      </c>
      <c r="C87" s="1" t="s">
        <v>83</v>
      </c>
      <c r="D87" s="1" t="s">
        <v>215</v>
      </c>
      <c r="E87" s="0" t="str">
        <f aca="false">HYPERLINK("https://api.digitale-sammlungen.de/iiif/presentation/v2/bsb10502056/canvas/354/view")</f>
        <v>https://api.digitale-sammlungen.de/iiif/presentation/v2/bsb10502056/canvas/354/view</v>
      </c>
      <c r="F87" s="0" t="s">
        <v>204</v>
      </c>
    </row>
    <row r="88" customFormat="false" ht="15" hidden="false" customHeight="false" outlineLevel="0" collapsed="false">
      <c r="A88" s="1" t="s">
        <v>207</v>
      </c>
      <c r="B88" s="1" t="s">
        <v>214</v>
      </c>
      <c r="C88" s="1" t="s">
        <v>129</v>
      </c>
      <c r="D88" s="1" t="s">
        <v>216</v>
      </c>
      <c r="E88" s="0" t="str">
        <f aca="false">HYPERLINK("https://api.digitale-sammlungen.de/iiif/presentation/v2/bsb10502056/canvas/354/view")</f>
        <v>https://api.digitale-sammlungen.de/iiif/presentation/v2/bsb10502056/canvas/354/view</v>
      </c>
      <c r="F88" s="0" t="s">
        <v>204</v>
      </c>
    </row>
    <row r="89" customFormat="false" ht="15" hidden="false" customHeight="false" outlineLevel="0" collapsed="false">
      <c r="A89" s="1" t="s">
        <v>207</v>
      </c>
      <c r="B89" s="1" t="s">
        <v>217</v>
      </c>
      <c r="C89" s="1" t="s">
        <v>218</v>
      </c>
      <c r="D89" s="1" t="s">
        <v>219</v>
      </c>
      <c r="E89" s="0" t="str">
        <f aca="false">HYPERLINK("https://api.digitale-sammlungen.de/iiif/presentation/v2/bsb10502056/canvas/363/view")</f>
        <v>https://api.digitale-sammlungen.de/iiif/presentation/v2/bsb10502056/canvas/363/view</v>
      </c>
      <c r="F89" s="0" t="s">
        <v>220</v>
      </c>
    </row>
    <row r="90" customFormat="false" ht="15" hidden="false" customHeight="false" outlineLevel="0" collapsed="false">
      <c r="A90" s="1" t="s">
        <v>207</v>
      </c>
      <c r="B90" s="1" t="s">
        <v>221</v>
      </c>
      <c r="C90" s="1" t="s">
        <v>222</v>
      </c>
      <c r="D90" s="1" t="s">
        <v>223</v>
      </c>
      <c r="E90" s="0" t="str">
        <f aca="false">HYPERLINK("https://api.digitale-sammlungen.de/iiif/presentation/v2/bsb10502056/canvas/382/view")</f>
        <v>https://api.digitale-sammlungen.de/iiif/presentation/v2/bsb10502056/canvas/382/view</v>
      </c>
      <c r="F90" s="0" t="s">
        <v>52</v>
      </c>
    </row>
    <row r="91" customFormat="false" ht="15" hidden="false" customHeight="false" outlineLevel="0" collapsed="false">
      <c r="A91" s="1" t="s">
        <v>224</v>
      </c>
      <c r="B91" s="1" t="s">
        <v>7</v>
      </c>
      <c r="C91" s="1" t="s">
        <v>50</v>
      </c>
      <c r="D91" s="1" t="s">
        <v>225</v>
      </c>
      <c r="E91" s="0" t="str">
        <f aca="false">HYPERLINK("https://api.digitale-sammlungen.de/iiif/presentation/v2/bsb10502042/canvas/33/view")</f>
        <v>https://api.digitale-sammlungen.de/iiif/presentation/v2/bsb10502042/canvas/33/view</v>
      </c>
      <c r="F91" s="0" t="s">
        <v>48</v>
      </c>
    </row>
    <row r="92" customFormat="false" ht="15" hidden="false" customHeight="false" outlineLevel="0" collapsed="false">
      <c r="A92" s="1" t="s">
        <v>224</v>
      </c>
      <c r="B92" s="1" t="s">
        <v>226</v>
      </c>
      <c r="C92" s="1" t="s">
        <v>227</v>
      </c>
      <c r="D92" s="1" t="s">
        <v>228</v>
      </c>
      <c r="E92" s="0" t="str">
        <f aca="false">HYPERLINK("https://api.digitale-sammlungen.de/iiif/presentation/v2/bsb10502042/canvas/37/view")</f>
        <v>https://api.digitale-sammlungen.de/iiif/presentation/v2/bsb10502042/canvas/37/view</v>
      </c>
      <c r="F92" s="0" t="s">
        <v>48</v>
      </c>
    </row>
    <row r="93" customFormat="false" ht="15" hidden="false" customHeight="false" outlineLevel="0" collapsed="false">
      <c r="A93" s="1" t="s">
        <v>224</v>
      </c>
      <c r="B93" s="1" t="s">
        <v>229</v>
      </c>
      <c r="C93" s="1" t="s">
        <v>230</v>
      </c>
      <c r="D93" s="1" t="s">
        <v>231</v>
      </c>
      <c r="E93" s="0" t="str">
        <f aca="false">HYPERLINK("https://api.digitale-sammlungen.de/iiif/presentation/v2/bsb10502042/canvas/77/view")</f>
        <v>https://api.digitale-sammlungen.de/iiif/presentation/v2/bsb10502042/canvas/77/view</v>
      </c>
      <c r="F93" s="0" t="s">
        <v>232</v>
      </c>
    </row>
    <row r="94" customFormat="false" ht="15" hidden="false" customHeight="false" outlineLevel="0" collapsed="false">
      <c r="A94" s="1" t="s">
        <v>224</v>
      </c>
      <c r="B94" s="1" t="s">
        <v>233</v>
      </c>
      <c r="C94" s="1" t="s">
        <v>212</v>
      </c>
      <c r="D94" s="1" t="s">
        <v>234</v>
      </c>
      <c r="E94" s="0" t="str">
        <f aca="false">HYPERLINK("https://api.digitale-sammlungen.de/iiif/presentation/v2/bsb10502042/canvas/107/view")</f>
        <v>https://api.digitale-sammlungen.de/iiif/presentation/v2/bsb10502042/canvas/107/view</v>
      </c>
      <c r="F94" s="0" t="s">
        <v>97</v>
      </c>
    </row>
    <row r="95" customFormat="false" ht="15" hidden="false" customHeight="false" outlineLevel="0" collapsed="false">
      <c r="A95" s="1" t="s">
        <v>224</v>
      </c>
      <c r="B95" s="1" t="s">
        <v>233</v>
      </c>
      <c r="C95" s="1" t="s">
        <v>106</v>
      </c>
      <c r="D95" s="1" t="s">
        <v>235</v>
      </c>
      <c r="E95" s="0" t="str">
        <f aca="false">HYPERLINK("https://api.digitale-sammlungen.de/iiif/presentation/v2/bsb10502042/canvas/107/view")</f>
        <v>https://api.digitale-sammlungen.de/iiif/presentation/v2/bsb10502042/canvas/107/view</v>
      </c>
      <c r="F95" s="0" t="s">
        <v>97</v>
      </c>
    </row>
    <row r="96" customFormat="false" ht="15" hidden="false" customHeight="false" outlineLevel="0" collapsed="false">
      <c r="A96" s="1" t="s">
        <v>224</v>
      </c>
      <c r="B96" s="1" t="s">
        <v>236</v>
      </c>
      <c r="C96" s="1" t="s">
        <v>237</v>
      </c>
      <c r="D96" s="1" t="s">
        <v>238</v>
      </c>
      <c r="E96" s="0" t="str">
        <f aca="false">HYPERLINK("https://api.digitale-sammlungen.de/iiif/presentation/v2/bsb10502042/canvas/263/view")</f>
        <v>https://api.digitale-sammlungen.de/iiif/presentation/v2/bsb10502042/canvas/263/view</v>
      </c>
      <c r="F96" s="0" t="s">
        <v>97</v>
      </c>
    </row>
    <row r="97" customFormat="false" ht="15" hidden="false" customHeight="false" outlineLevel="0" collapsed="false">
      <c r="A97" s="1" t="s">
        <v>224</v>
      </c>
      <c r="B97" s="1" t="s">
        <v>239</v>
      </c>
      <c r="C97" s="1" t="s">
        <v>240</v>
      </c>
      <c r="D97" s="1" t="s">
        <v>241</v>
      </c>
      <c r="E97" s="0" t="str">
        <f aca="false">HYPERLINK("https://api.digitale-sammlungen.de/iiif/presentation/v2/bsb10502042/canvas/264/view")</f>
        <v>https://api.digitale-sammlungen.de/iiif/presentation/v2/bsb10502042/canvas/264/view</v>
      </c>
      <c r="F97" s="0" t="s">
        <v>97</v>
      </c>
    </row>
    <row r="98" customFormat="false" ht="15" hidden="false" customHeight="false" outlineLevel="0" collapsed="false">
      <c r="A98" s="1" t="s">
        <v>224</v>
      </c>
      <c r="B98" s="1" t="s">
        <v>242</v>
      </c>
      <c r="C98" s="1" t="s">
        <v>243</v>
      </c>
      <c r="D98" s="1" t="s">
        <v>244</v>
      </c>
      <c r="E98" s="0" t="str">
        <f aca="false">HYPERLINK("https://api.digitale-sammlungen.de/iiif/presentation/v2/bsb10502042/canvas/266/view")</f>
        <v>https://api.digitale-sammlungen.de/iiif/presentation/v2/bsb10502042/canvas/266/view</v>
      </c>
      <c r="F98" s="0" t="s">
        <v>97</v>
      </c>
    </row>
    <row r="99" customFormat="false" ht="15" hidden="false" customHeight="false" outlineLevel="0" collapsed="false">
      <c r="A99" s="1" t="s">
        <v>224</v>
      </c>
      <c r="B99" s="1" t="s">
        <v>245</v>
      </c>
      <c r="C99" s="1" t="s">
        <v>246</v>
      </c>
      <c r="D99" s="1" t="s">
        <v>247</v>
      </c>
      <c r="E99" s="0" t="str">
        <f aca="false">HYPERLINK("https://api.digitale-sammlungen.de/iiif/presentation/v2/bsb10502042/canvas/290/view")</f>
        <v>https://api.digitale-sammlungen.de/iiif/presentation/v2/bsb10502042/canvas/290/view</v>
      </c>
      <c r="F99" s="0" t="s">
        <v>48</v>
      </c>
    </row>
    <row r="100" customFormat="false" ht="15" hidden="false" customHeight="false" outlineLevel="0" collapsed="false">
      <c r="A100" s="1" t="s">
        <v>224</v>
      </c>
      <c r="B100" s="1" t="s">
        <v>248</v>
      </c>
      <c r="C100" s="1" t="s">
        <v>78</v>
      </c>
      <c r="D100" s="1" t="s">
        <v>249</v>
      </c>
      <c r="E100" s="0" t="str">
        <f aca="false">HYPERLINK("https://api.digitale-sammlungen.de/iiif/presentation/v2/bsb10502042/canvas/386/view")</f>
        <v>https://api.digitale-sammlungen.de/iiif/presentation/v2/bsb10502042/canvas/386/view</v>
      </c>
      <c r="F100" s="0" t="s">
        <v>10</v>
      </c>
    </row>
    <row r="101" customFormat="false" ht="15" hidden="false" customHeight="false" outlineLevel="0" collapsed="false">
      <c r="A101" s="1" t="s">
        <v>224</v>
      </c>
      <c r="B101" s="1" t="s">
        <v>248</v>
      </c>
      <c r="C101" s="1" t="s">
        <v>250</v>
      </c>
      <c r="D101" s="1" t="s">
        <v>251</v>
      </c>
      <c r="E101" s="0" t="str">
        <f aca="false">HYPERLINK("https://api.digitale-sammlungen.de/iiif/presentation/v2/bsb10502042/canvas/386/view")</f>
        <v>https://api.digitale-sammlungen.de/iiif/presentation/v2/bsb10502042/canvas/386/view</v>
      </c>
      <c r="F101" s="0" t="s">
        <v>10</v>
      </c>
    </row>
    <row r="102" customFormat="false" ht="15" hidden="false" customHeight="false" outlineLevel="0" collapsed="false">
      <c r="A102" s="1" t="s">
        <v>224</v>
      </c>
      <c r="B102" s="1" t="s">
        <v>248</v>
      </c>
      <c r="C102" s="1" t="s">
        <v>90</v>
      </c>
      <c r="D102" s="1" t="s">
        <v>252</v>
      </c>
      <c r="E102" s="0" t="str">
        <f aca="false">HYPERLINK("https://api.digitale-sammlungen.de/iiif/presentation/v2/bsb10502042/canvas/386/view")</f>
        <v>https://api.digitale-sammlungen.de/iiif/presentation/v2/bsb10502042/canvas/386/view</v>
      </c>
      <c r="F102" s="0" t="s">
        <v>10</v>
      </c>
    </row>
    <row r="103" customFormat="false" ht="15" hidden="false" customHeight="false" outlineLevel="0" collapsed="false">
      <c r="A103" s="1" t="s">
        <v>224</v>
      </c>
      <c r="B103" s="1" t="s">
        <v>248</v>
      </c>
      <c r="C103" s="1" t="s">
        <v>253</v>
      </c>
      <c r="D103" s="1" t="s">
        <v>254</v>
      </c>
      <c r="E103" s="0" t="str">
        <f aca="false">HYPERLINK("https://api.digitale-sammlungen.de/iiif/presentation/v2/bsb10502042/canvas/386/view")</f>
        <v>https://api.digitale-sammlungen.de/iiif/presentation/v2/bsb10502042/canvas/386/view</v>
      </c>
      <c r="F103" s="0" t="s">
        <v>10</v>
      </c>
    </row>
    <row r="104" customFormat="false" ht="15" hidden="false" customHeight="false" outlineLevel="0" collapsed="false">
      <c r="A104" s="1" t="s">
        <v>224</v>
      </c>
      <c r="B104" s="1" t="s">
        <v>248</v>
      </c>
      <c r="C104" s="1" t="s">
        <v>62</v>
      </c>
      <c r="D104" s="1" t="s">
        <v>255</v>
      </c>
      <c r="E104" s="0" t="str">
        <f aca="false">HYPERLINK("https://api.digitale-sammlungen.de/iiif/presentation/v2/bsb10502042/canvas/386/view")</f>
        <v>https://api.digitale-sammlungen.de/iiif/presentation/v2/bsb10502042/canvas/386/view</v>
      </c>
      <c r="F104" s="0" t="s">
        <v>10</v>
      </c>
    </row>
    <row r="105" customFormat="false" ht="15" hidden="false" customHeight="false" outlineLevel="0" collapsed="false">
      <c r="A105" s="1" t="s">
        <v>224</v>
      </c>
      <c r="B105" s="1" t="s">
        <v>248</v>
      </c>
      <c r="C105" s="1" t="s">
        <v>99</v>
      </c>
      <c r="D105" s="1" t="s">
        <v>256</v>
      </c>
      <c r="E105" s="0" t="str">
        <f aca="false">HYPERLINK("https://api.digitale-sammlungen.de/iiif/presentation/v2/bsb10502042/canvas/386/view")</f>
        <v>https://api.digitale-sammlungen.de/iiif/presentation/v2/bsb10502042/canvas/386/view</v>
      </c>
      <c r="F105" s="0" t="s">
        <v>10</v>
      </c>
    </row>
    <row r="106" customFormat="false" ht="15" hidden="false" customHeight="false" outlineLevel="0" collapsed="false">
      <c r="A106" s="1" t="s">
        <v>224</v>
      </c>
      <c r="B106" s="1" t="s">
        <v>257</v>
      </c>
      <c r="C106" s="1" t="s">
        <v>58</v>
      </c>
      <c r="D106" s="1" t="s">
        <v>258</v>
      </c>
      <c r="E106" s="0" t="str">
        <f aca="false">HYPERLINK("https://api.digitale-sammlungen.de/iiif/presentation/v2/bsb10502042/canvas/439/view")</f>
        <v>https://api.digitale-sammlungen.de/iiif/presentation/v2/bsb10502042/canvas/439/view</v>
      </c>
      <c r="F106" s="0" t="s">
        <v>56</v>
      </c>
    </row>
    <row r="107" customFormat="false" ht="15" hidden="false" customHeight="false" outlineLevel="0" collapsed="false">
      <c r="A107" s="1" t="s">
        <v>259</v>
      </c>
      <c r="B107" s="1" t="s">
        <v>260</v>
      </c>
      <c r="C107" s="1" t="s">
        <v>135</v>
      </c>
      <c r="D107" s="1" t="s">
        <v>261</v>
      </c>
      <c r="E107" s="0" t="str">
        <f aca="false">HYPERLINK("https://api.digitale-sammlungen.de/iiif/presentation/v2/bsb10502043/canvas/30/view")</f>
        <v>https://api.digitale-sammlungen.de/iiif/presentation/v2/bsb10502043/canvas/30/view</v>
      </c>
      <c r="F107" s="0" t="s">
        <v>10</v>
      </c>
    </row>
    <row r="108" customFormat="false" ht="15" hidden="false" customHeight="false" outlineLevel="0" collapsed="false">
      <c r="A108" s="1" t="s">
        <v>259</v>
      </c>
      <c r="B108" s="1" t="s">
        <v>262</v>
      </c>
      <c r="C108" s="1" t="s">
        <v>137</v>
      </c>
      <c r="D108" s="1" t="s">
        <v>263</v>
      </c>
      <c r="E108" s="0" t="str">
        <f aca="false">HYPERLINK("https://api.digitale-sammlungen.de/iiif/presentation/v2/bsb10502043/canvas/379/view")</f>
        <v>https://api.digitale-sammlungen.de/iiif/presentation/v2/bsb10502043/canvas/379/view</v>
      </c>
      <c r="F108" s="0" t="s">
        <v>52</v>
      </c>
    </row>
    <row r="109" customFormat="false" ht="15" hidden="false" customHeight="false" outlineLevel="0" collapsed="false">
      <c r="A109" s="1" t="s">
        <v>264</v>
      </c>
      <c r="B109" s="1" t="s">
        <v>265</v>
      </c>
      <c r="C109" s="1" t="s">
        <v>227</v>
      </c>
      <c r="D109" s="1" t="s">
        <v>266</v>
      </c>
      <c r="E109" s="0" t="str">
        <f aca="false">HYPERLINK("https://api.digitale-sammlungen.de/iiif/presentation/v2/bsb10502057/canvas/93/view")</f>
        <v>https://api.digitale-sammlungen.de/iiif/presentation/v2/bsb10502057/canvas/93/view</v>
      </c>
      <c r="F109" s="0" t="s">
        <v>97</v>
      </c>
    </row>
    <row r="110" customFormat="false" ht="15" hidden="false" customHeight="false" outlineLevel="0" collapsed="false">
      <c r="A110" s="1" t="s">
        <v>264</v>
      </c>
      <c r="B110" s="1" t="s">
        <v>173</v>
      </c>
      <c r="C110" s="1" t="s">
        <v>35</v>
      </c>
      <c r="D110" s="1" t="s">
        <v>267</v>
      </c>
      <c r="E110" s="0" t="str">
        <f aca="false">HYPERLINK("https://api.digitale-sammlungen.de/iiif/presentation/v2/bsb10502057/canvas/137/view")</f>
        <v>https://api.digitale-sammlungen.de/iiif/presentation/v2/bsb10502057/canvas/137/view</v>
      </c>
      <c r="F110" s="0" t="s">
        <v>97</v>
      </c>
    </row>
    <row r="111" customFormat="false" ht="15" hidden="false" customHeight="false" outlineLevel="0" collapsed="false">
      <c r="A111" s="1" t="s">
        <v>264</v>
      </c>
      <c r="B111" s="1" t="s">
        <v>268</v>
      </c>
      <c r="C111" s="1" t="s">
        <v>269</v>
      </c>
      <c r="D111" s="1" t="s">
        <v>270</v>
      </c>
      <c r="E111" s="0" t="str">
        <f aca="false">HYPERLINK("https://api.digitale-sammlungen.de/iiif/presentation/v2/bsb10502057/canvas/201/view")</f>
        <v>https://api.digitale-sammlungen.de/iiif/presentation/v2/bsb10502057/canvas/201/view</v>
      </c>
      <c r="F111" s="0" t="s">
        <v>101</v>
      </c>
    </row>
    <row r="112" customFormat="false" ht="15" hidden="false" customHeight="false" outlineLevel="0" collapsed="false">
      <c r="A112" s="1" t="s">
        <v>264</v>
      </c>
      <c r="B112" s="1" t="s">
        <v>271</v>
      </c>
      <c r="C112" s="1" t="s">
        <v>60</v>
      </c>
      <c r="D112" s="1" t="s">
        <v>272</v>
      </c>
      <c r="E112" s="0" t="str">
        <f aca="false">HYPERLINK("https://api.digitale-sammlungen.de/iiif/presentation/v2/bsb10502057/canvas/237/view")</f>
        <v>https://api.digitale-sammlungen.de/iiif/presentation/v2/bsb10502057/canvas/237/view</v>
      </c>
      <c r="F112" s="0" t="s">
        <v>273</v>
      </c>
    </row>
    <row r="113" customFormat="false" ht="15" hidden="false" customHeight="false" outlineLevel="0" collapsed="false">
      <c r="A113" s="1" t="s">
        <v>264</v>
      </c>
      <c r="B113" s="1" t="s">
        <v>274</v>
      </c>
      <c r="C113" s="1" t="s">
        <v>42</v>
      </c>
      <c r="D113" s="1" t="s">
        <v>275</v>
      </c>
      <c r="E113" s="0" t="str">
        <f aca="false">HYPERLINK("https://api.digitale-sammlungen.de/iiif/presentation/v2/bsb10502057/canvas/287/view")</f>
        <v>https://api.digitale-sammlungen.de/iiif/presentation/v2/bsb10502057/canvas/287/view</v>
      </c>
      <c r="F113" s="0" t="s">
        <v>276</v>
      </c>
    </row>
    <row r="114" customFormat="false" ht="15" hidden="false" customHeight="false" outlineLevel="0" collapsed="false">
      <c r="A114" s="1" t="s">
        <v>264</v>
      </c>
      <c r="B114" s="1" t="s">
        <v>277</v>
      </c>
      <c r="C114" s="1" t="s">
        <v>21</v>
      </c>
      <c r="D114" s="1" t="s">
        <v>278</v>
      </c>
      <c r="E114" s="0" t="str">
        <f aca="false">HYPERLINK("https://api.digitale-sammlungen.de/iiif/presentation/v2/bsb10502057/canvas/337/view")</f>
        <v>https://api.digitale-sammlungen.de/iiif/presentation/v2/bsb10502057/canvas/337/view</v>
      </c>
      <c r="F114" s="0" t="s">
        <v>101</v>
      </c>
    </row>
    <row r="115" customFormat="false" ht="15" hidden="false" customHeight="false" outlineLevel="0" collapsed="false">
      <c r="A115" s="1" t="s">
        <v>264</v>
      </c>
      <c r="B115" s="1" t="s">
        <v>279</v>
      </c>
      <c r="C115" s="1" t="s">
        <v>86</v>
      </c>
      <c r="D115" s="1" t="s">
        <v>280</v>
      </c>
      <c r="E115" s="0" t="str">
        <f aca="false">HYPERLINK("https://api.digitale-sammlungen.de/iiif/presentation/v2/bsb10502057/canvas/428/view")</f>
        <v>https://api.digitale-sammlungen.de/iiif/presentation/v2/bsb10502057/canvas/428/view</v>
      </c>
      <c r="F115" s="0" t="s">
        <v>33</v>
      </c>
    </row>
    <row r="116" customFormat="false" ht="15" hidden="false" customHeight="false" outlineLevel="0" collapsed="false">
      <c r="A116" s="1" t="s">
        <v>264</v>
      </c>
      <c r="B116" s="1" t="s">
        <v>281</v>
      </c>
      <c r="C116" s="1" t="s">
        <v>72</v>
      </c>
      <c r="D116" s="1" t="s">
        <v>282</v>
      </c>
      <c r="E116" s="0" t="str">
        <f aca="false">HYPERLINK("https://api.digitale-sammlungen.de/iiif/presentation/v2/bsb10502057/canvas/442/view")</f>
        <v>https://api.digitale-sammlungen.de/iiif/presentation/v2/bsb10502057/canvas/442/view</v>
      </c>
      <c r="F116" s="0" t="s">
        <v>10</v>
      </c>
    </row>
    <row r="117" customFormat="false" ht="15" hidden="false" customHeight="false" outlineLevel="0" collapsed="false">
      <c r="A117" s="1" t="s">
        <v>264</v>
      </c>
      <c r="B117" s="1" t="s">
        <v>283</v>
      </c>
      <c r="C117" s="1" t="s">
        <v>284</v>
      </c>
      <c r="D117" s="1" t="s">
        <v>285</v>
      </c>
      <c r="E117" s="0" t="str">
        <f aca="false">HYPERLINK("https://api.digitale-sammlungen.de/iiif/presentation/v2/bsb10502057/canvas/443/view")</f>
        <v>https://api.digitale-sammlungen.de/iiif/presentation/v2/bsb10502057/canvas/443/view</v>
      </c>
      <c r="F117" s="0" t="s">
        <v>10</v>
      </c>
    </row>
    <row r="118" customFormat="false" ht="15" hidden="false" customHeight="false" outlineLevel="0" collapsed="false">
      <c r="A118" s="1" t="s">
        <v>264</v>
      </c>
      <c r="B118" s="1" t="s">
        <v>286</v>
      </c>
      <c r="C118" s="1" t="s">
        <v>115</v>
      </c>
      <c r="D118" s="1" t="s">
        <v>287</v>
      </c>
      <c r="E118" s="0" t="str">
        <f aca="false">HYPERLINK("https://api.digitale-sammlungen.de/iiif/presentation/v2/bsb10502057/canvas/444/view")</f>
        <v>https://api.digitale-sammlungen.de/iiif/presentation/v2/bsb10502057/canvas/444/view</v>
      </c>
      <c r="F118" s="0" t="s">
        <v>10</v>
      </c>
    </row>
    <row r="119" customFormat="false" ht="15" hidden="false" customHeight="false" outlineLevel="0" collapsed="false">
      <c r="A119" s="1" t="s">
        <v>264</v>
      </c>
      <c r="B119" s="1" t="s">
        <v>288</v>
      </c>
      <c r="C119" s="1" t="s">
        <v>212</v>
      </c>
      <c r="D119" s="1" t="s">
        <v>289</v>
      </c>
      <c r="E119" s="0" t="str">
        <f aca="false">HYPERLINK("https://api.digitale-sammlungen.de/iiif/presentation/v2/bsb10502057/canvas/446/view")</f>
        <v>https://api.digitale-sammlungen.de/iiif/presentation/v2/bsb10502057/canvas/446/view</v>
      </c>
      <c r="F119" s="0" t="s">
        <v>10</v>
      </c>
    </row>
    <row r="120" customFormat="false" ht="15" hidden="false" customHeight="false" outlineLevel="0" collapsed="false">
      <c r="A120" s="1" t="s">
        <v>264</v>
      </c>
      <c r="B120" s="1" t="s">
        <v>290</v>
      </c>
      <c r="C120" s="1" t="s">
        <v>139</v>
      </c>
      <c r="D120" s="1" t="s">
        <v>291</v>
      </c>
      <c r="E120" s="0" t="str">
        <f aca="false">HYPERLINK("https://api.digitale-sammlungen.de/iiif/presentation/v2/bsb10502057/canvas/447/view")</f>
        <v>https://api.digitale-sammlungen.de/iiif/presentation/v2/bsb10502057/canvas/447/view</v>
      </c>
      <c r="F120" s="0" t="s">
        <v>10</v>
      </c>
    </row>
    <row r="121" customFormat="false" ht="15" hidden="false" customHeight="false" outlineLevel="0" collapsed="false">
      <c r="A121" s="1" t="s">
        <v>264</v>
      </c>
      <c r="B121" s="1" t="s">
        <v>292</v>
      </c>
      <c r="C121" s="1" t="s">
        <v>209</v>
      </c>
      <c r="D121" s="1" t="s">
        <v>293</v>
      </c>
      <c r="E121" s="0" t="str">
        <f aca="false">HYPERLINK("https://api.digitale-sammlungen.de/iiif/presentation/v2/bsb10502057/canvas/537/view")</f>
        <v>https://api.digitale-sammlungen.de/iiif/presentation/v2/bsb10502057/canvas/537/view</v>
      </c>
      <c r="F121" s="0" t="s">
        <v>97</v>
      </c>
    </row>
    <row r="122" customFormat="false" ht="15" hidden="false" customHeight="false" outlineLevel="0" collapsed="false">
      <c r="A122" s="1" t="s">
        <v>294</v>
      </c>
      <c r="B122" s="1" t="s">
        <v>14</v>
      </c>
      <c r="C122" s="1" t="s">
        <v>295</v>
      </c>
      <c r="D122" s="1" t="s">
        <v>296</v>
      </c>
      <c r="E122" s="0" t="str">
        <f aca="false">HYPERLINK("https://api.digitale-sammlungen.de/iiif/presentation/v2/bsb10502080/canvas/35/view")</f>
        <v>https://api.digitale-sammlungen.de/iiif/presentation/v2/bsb10502080/canvas/35/view</v>
      </c>
      <c r="F122" s="0" t="s">
        <v>37</v>
      </c>
    </row>
    <row r="123" customFormat="false" ht="15" hidden="false" customHeight="false" outlineLevel="0" collapsed="false">
      <c r="A123" s="1" t="s">
        <v>294</v>
      </c>
      <c r="B123" s="1" t="s">
        <v>297</v>
      </c>
      <c r="C123" s="1" t="s">
        <v>147</v>
      </c>
      <c r="D123" s="1" t="s">
        <v>298</v>
      </c>
      <c r="E123" s="0" t="str">
        <f aca="false">HYPERLINK("https://api.digitale-sammlungen.de/iiif/presentation/v2/bsb10502080/canvas/161/view")</f>
        <v>https://api.digitale-sammlungen.de/iiif/presentation/v2/bsb10502080/canvas/161/view</v>
      </c>
      <c r="F123" s="0" t="s">
        <v>204</v>
      </c>
    </row>
    <row r="124" customFormat="false" ht="15" hidden="false" customHeight="false" outlineLevel="0" collapsed="false">
      <c r="A124" s="1" t="s">
        <v>294</v>
      </c>
      <c r="B124" s="1" t="s">
        <v>299</v>
      </c>
      <c r="C124" s="1" t="s">
        <v>35</v>
      </c>
      <c r="D124" s="1" t="s">
        <v>300</v>
      </c>
      <c r="E124" s="0" t="str">
        <f aca="false">HYPERLINK("https://api.digitale-sammlungen.de/iiif/presentation/v2/bsb10502080/canvas/271/view")</f>
        <v>https://api.digitale-sammlungen.de/iiif/presentation/v2/bsb10502080/canvas/271/view</v>
      </c>
      <c r="F124" s="0" t="s">
        <v>97</v>
      </c>
    </row>
    <row r="125" customFormat="false" ht="15" hidden="false" customHeight="false" outlineLevel="0" collapsed="false">
      <c r="A125" s="1" t="s">
        <v>294</v>
      </c>
      <c r="B125" s="1" t="s">
        <v>301</v>
      </c>
      <c r="C125" s="1" t="s">
        <v>302</v>
      </c>
      <c r="D125" s="1" t="s">
        <v>303</v>
      </c>
      <c r="E125" s="0" t="str">
        <f aca="false">HYPERLINK("https://api.digitale-sammlungen.de/iiif/presentation/v2/bsb10502080/canvas/276/view")</f>
        <v>https://api.digitale-sammlungen.de/iiif/presentation/v2/bsb10502080/canvas/276/view</v>
      </c>
      <c r="F125" s="0" t="s">
        <v>97</v>
      </c>
    </row>
    <row r="126" customFormat="false" ht="15" hidden="false" customHeight="false" outlineLevel="0" collapsed="false">
      <c r="A126" s="1" t="s">
        <v>294</v>
      </c>
      <c r="B126" s="1" t="s">
        <v>304</v>
      </c>
      <c r="C126" s="1" t="s">
        <v>305</v>
      </c>
      <c r="D126" s="1" t="s">
        <v>306</v>
      </c>
      <c r="E126" s="0" t="str">
        <f aca="false">HYPERLINK("https://api.digitale-sammlungen.de/iiif/presentation/v2/bsb10502080/canvas/336/view")</f>
        <v>https://api.digitale-sammlungen.de/iiif/presentation/v2/bsb10502080/canvas/336/view</v>
      </c>
      <c r="F126" s="0" t="s">
        <v>97</v>
      </c>
    </row>
    <row r="127" customFormat="false" ht="15" hidden="false" customHeight="false" outlineLevel="0" collapsed="false">
      <c r="A127" s="1" t="s">
        <v>294</v>
      </c>
      <c r="B127" s="1" t="s">
        <v>307</v>
      </c>
      <c r="C127" s="1" t="s">
        <v>295</v>
      </c>
      <c r="D127" s="1" t="s">
        <v>308</v>
      </c>
      <c r="E127" s="0" t="str">
        <f aca="false">HYPERLINK("https://api.digitale-sammlungen.de/iiif/presentation/v2/bsb10502080/canvas/391/view")</f>
        <v>https://api.digitale-sammlungen.de/iiif/presentation/v2/bsb10502080/canvas/391/view</v>
      </c>
      <c r="F127" s="0" t="s">
        <v>37</v>
      </c>
    </row>
    <row r="128" customFormat="false" ht="15" hidden="false" customHeight="false" outlineLevel="0" collapsed="false">
      <c r="A128" s="1" t="s">
        <v>294</v>
      </c>
      <c r="B128" s="1" t="s">
        <v>309</v>
      </c>
      <c r="C128" s="1" t="s">
        <v>60</v>
      </c>
      <c r="D128" s="1" t="s">
        <v>310</v>
      </c>
      <c r="E128" s="0" t="str">
        <f aca="false">HYPERLINK("https://api.digitale-sammlungen.de/iiif/presentation/v2/bsb10502080/canvas/422/view")</f>
        <v>https://api.digitale-sammlungen.de/iiif/presentation/v2/bsb10502080/canvas/422/view</v>
      </c>
      <c r="F128" s="0" t="s">
        <v>52</v>
      </c>
    </row>
    <row r="129" customFormat="false" ht="15" hidden="false" customHeight="false" outlineLevel="0" collapsed="false">
      <c r="A129" s="1" t="s">
        <v>311</v>
      </c>
      <c r="B129" s="1" t="s">
        <v>312</v>
      </c>
      <c r="C129" s="1" t="s">
        <v>132</v>
      </c>
      <c r="D129" s="1" t="s">
        <v>313</v>
      </c>
      <c r="E129" s="0" t="str">
        <f aca="false">HYPERLINK("https://api.digitale-sammlungen.de/iiif/presentation/v2/bsb10502094/canvas/65/view")</f>
        <v>https://api.digitale-sammlungen.de/iiif/presentation/v2/bsb10502094/canvas/65/view</v>
      </c>
      <c r="F129" s="0" t="s">
        <v>52</v>
      </c>
    </row>
    <row r="130" customFormat="false" ht="15" hidden="false" customHeight="false" outlineLevel="0" collapsed="false">
      <c r="A130" s="1" t="s">
        <v>311</v>
      </c>
      <c r="B130" s="1" t="s">
        <v>314</v>
      </c>
      <c r="C130" s="1" t="s">
        <v>125</v>
      </c>
      <c r="D130" s="1" t="s">
        <v>315</v>
      </c>
      <c r="E130" s="0" t="str">
        <f aca="false">HYPERLINK("https://api.digitale-sammlungen.de/iiif/presentation/v2/bsb10502094/canvas/73/view")</f>
        <v>https://api.digitale-sammlungen.de/iiif/presentation/v2/bsb10502094/canvas/73/view</v>
      </c>
      <c r="F130" s="0" t="s">
        <v>48</v>
      </c>
    </row>
    <row r="131" customFormat="false" ht="15" hidden="false" customHeight="false" outlineLevel="0" collapsed="false">
      <c r="A131" s="1" t="s">
        <v>311</v>
      </c>
      <c r="B131" s="1" t="s">
        <v>316</v>
      </c>
      <c r="C131" s="1" t="s">
        <v>12</v>
      </c>
      <c r="D131" s="1" t="s">
        <v>317</v>
      </c>
      <c r="E131" s="0" t="str">
        <f aca="false">HYPERLINK("https://api.digitale-sammlungen.de/iiif/presentation/v2/bsb10502094/canvas/113/view")</f>
        <v>https://api.digitale-sammlungen.de/iiif/presentation/v2/bsb10502094/canvas/113/view</v>
      </c>
      <c r="F131" s="0" t="s">
        <v>101</v>
      </c>
    </row>
    <row r="132" customFormat="false" ht="15" hidden="false" customHeight="false" outlineLevel="0" collapsed="false">
      <c r="A132" s="1" t="s">
        <v>311</v>
      </c>
      <c r="B132" s="1" t="s">
        <v>316</v>
      </c>
      <c r="C132" s="1" t="s">
        <v>35</v>
      </c>
      <c r="D132" s="1" t="s">
        <v>318</v>
      </c>
      <c r="E132" s="0" t="str">
        <f aca="false">HYPERLINK("https://api.digitale-sammlungen.de/iiif/presentation/v2/bsb10502094/canvas/113/view")</f>
        <v>https://api.digitale-sammlungen.de/iiif/presentation/v2/bsb10502094/canvas/113/view</v>
      </c>
      <c r="F132" s="0" t="s">
        <v>101</v>
      </c>
    </row>
    <row r="133" customFormat="false" ht="15" hidden="false" customHeight="false" outlineLevel="0" collapsed="false">
      <c r="A133" s="1" t="s">
        <v>311</v>
      </c>
      <c r="B133" s="1" t="s">
        <v>319</v>
      </c>
      <c r="C133" s="1" t="s">
        <v>19</v>
      </c>
      <c r="D133" s="1" t="s">
        <v>320</v>
      </c>
      <c r="E133" s="0" t="str">
        <f aca="false">HYPERLINK("https://api.digitale-sammlungen.de/iiif/presentation/v2/bsb10502094/canvas/116/view")</f>
        <v>https://api.digitale-sammlungen.de/iiif/presentation/v2/bsb10502094/canvas/116/view</v>
      </c>
      <c r="F133" s="0" t="s">
        <v>321</v>
      </c>
    </row>
    <row r="134" customFormat="false" ht="15" hidden="false" customHeight="false" outlineLevel="0" collapsed="false">
      <c r="A134" s="1" t="s">
        <v>311</v>
      </c>
      <c r="B134" s="1" t="s">
        <v>322</v>
      </c>
      <c r="C134" s="1" t="s">
        <v>72</v>
      </c>
      <c r="D134" s="1" t="s">
        <v>323</v>
      </c>
      <c r="E134" s="0" t="str">
        <f aca="false">HYPERLINK("https://api.digitale-sammlungen.de/iiif/presentation/v2/bsb10502094/canvas/149/view")</f>
        <v>https://api.digitale-sammlungen.de/iiif/presentation/v2/bsb10502094/canvas/149/view</v>
      </c>
      <c r="F134" s="0" t="s">
        <v>324</v>
      </c>
    </row>
    <row r="135" customFormat="false" ht="15" hidden="false" customHeight="false" outlineLevel="0" collapsed="false">
      <c r="A135" s="1" t="s">
        <v>311</v>
      </c>
      <c r="B135" s="1" t="s">
        <v>325</v>
      </c>
      <c r="C135" s="1" t="s">
        <v>8</v>
      </c>
      <c r="D135" s="1" t="s">
        <v>326</v>
      </c>
      <c r="E135" s="0" t="str">
        <f aca="false">HYPERLINK("https://api.digitale-sammlungen.de/iiif/presentation/v2/bsb10502094/canvas/227/view")</f>
        <v>https://api.digitale-sammlungen.de/iiif/presentation/v2/bsb10502094/canvas/227/view</v>
      </c>
      <c r="F135" s="0" t="s">
        <v>97</v>
      </c>
    </row>
    <row r="136" customFormat="false" ht="15" hidden="false" customHeight="false" outlineLevel="0" collapsed="false">
      <c r="A136" s="1" t="s">
        <v>311</v>
      </c>
      <c r="B136" s="1" t="s">
        <v>327</v>
      </c>
      <c r="C136" s="1" t="s">
        <v>106</v>
      </c>
      <c r="D136" s="1" t="s">
        <v>328</v>
      </c>
      <c r="E136" s="0" t="str">
        <f aca="false">HYPERLINK("https://api.digitale-sammlungen.de/iiif/presentation/v2/bsb10502094/canvas/362/view")</f>
        <v>https://api.digitale-sammlungen.de/iiif/presentation/v2/bsb10502094/canvas/362/view</v>
      </c>
      <c r="F136" s="0" t="s">
        <v>329</v>
      </c>
    </row>
    <row r="137" customFormat="false" ht="15" hidden="false" customHeight="false" outlineLevel="0" collapsed="false">
      <c r="A137" s="1" t="s">
        <v>311</v>
      </c>
      <c r="B137" s="1" t="s">
        <v>330</v>
      </c>
      <c r="C137" s="1" t="s">
        <v>60</v>
      </c>
      <c r="D137" s="1" t="s">
        <v>331</v>
      </c>
      <c r="E137" s="0" t="str">
        <f aca="false">HYPERLINK("https://api.digitale-sammlungen.de/iiif/presentation/v2/bsb10502094/canvas/604/view")</f>
        <v>https://api.digitale-sammlungen.de/iiif/presentation/v2/bsb10502094/canvas/604/view</v>
      </c>
      <c r="F137" s="0" t="s">
        <v>10</v>
      </c>
    </row>
    <row r="138" customFormat="false" ht="15" hidden="false" customHeight="false" outlineLevel="0" collapsed="false">
      <c r="A138" s="1" t="s">
        <v>311</v>
      </c>
      <c r="B138" s="1" t="s">
        <v>332</v>
      </c>
      <c r="C138" s="1" t="s">
        <v>227</v>
      </c>
      <c r="D138" s="1" t="s">
        <v>333</v>
      </c>
      <c r="E138" s="0" t="str">
        <f aca="false">HYPERLINK("https://api.digitale-sammlungen.de/iiif/presentation/v2/bsb10502094/canvas/606/view")</f>
        <v>https://api.digitale-sammlungen.de/iiif/presentation/v2/bsb10502094/canvas/606/view</v>
      </c>
      <c r="F138" s="0" t="s">
        <v>10</v>
      </c>
    </row>
    <row r="139" customFormat="false" ht="15" hidden="false" customHeight="false" outlineLevel="0" collapsed="false">
      <c r="A139" s="1" t="s">
        <v>334</v>
      </c>
      <c r="B139" s="1" t="s">
        <v>335</v>
      </c>
      <c r="C139" s="1" t="s">
        <v>125</v>
      </c>
      <c r="D139" s="1" t="s">
        <v>336</v>
      </c>
      <c r="E139" s="0" t="str">
        <f aca="false">HYPERLINK("https://api.digitale-sammlungen.de/iiif/presentation/v2/bsb10628809/canvas/208/view")</f>
        <v>https://api.digitale-sammlungen.de/iiif/presentation/v2/bsb10628809/canvas/208/view</v>
      </c>
      <c r="F139" s="0" t="s">
        <v>10</v>
      </c>
    </row>
    <row r="140" customFormat="false" ht="15" hidden="false" customHeight="false" outlineLevel="0" collapsed="false">
      <c r="A140" s="1" t="s">
        <v>334</v>
      </c>
      <c r="B140" s="1" t="s">
        <v>41</v>
      </c>
      <c r="C140" s="1" t="s">
        <v>337</v>
      </c>
      <c r="D140" s="1" t="s">
        <v>338</v>
      </c>
      <c r="E140" s="0" t="str">
        <f aca="false">HYPERLINK("https://api.digitale-sammlungen.de/iiif/presentation/v2/bsb10628809/canvas/241/view")</f>
        <v>https://api.digitale-sammlungen.de/iiif/presentation/v2/bsb10628809/canvas/241/view</v>
      </c>
      <c r="F140" s="0" t="s">
        <v>97</v>
      </c>
    </row>
    <row r="141" customFormat="false" ht="15" hidden="false" customHeight="false" outlineLevel="0" collapsed="false">
      <c r="A141" s="1" t="s">
        <v>334</v>
      </c>
      <c r="B141" s="1" t="s">
        <v>53</v>
      </c>
      <c r="C141" s="1" t="s">
        <v>339</v>
      </c>
      <c r="D141" s="1" t="s">
        <v>340</v>
      </c>
      <c r="E141" s="0" t="str">
        <f aca="false">HYPERLINK("https://api.digitale-sammlungen.de/iiif/presentation/v2/bsb10628809/canvas/397/view")</f>
        <v>https://api.digitale-sammlungen.de/iiif/presentation/v2/bsb10628809/canvas/397/view</v>
      </c>
      <c r="F141" s="0" t="s">
        <v>37</v>
      </c>
    </row>
    <row r="142" customFormat="false" ht="15" hidden="false" customHeight="false" outlineLevel="0" collapsed="false">
      <c r="A142" s="1" t="s">
        <v>334</v>
      </c>
      <c r="B142" s="1" t="s">
        <v>341</v>
      </c>
      <c r="C142" s="1" t="s">
        <v>305</v>
      </c>
      <c r="D142" s="1" t="s">
        <v>342</v>
      </c>
      <c r="E142" s="0" t="str">
        <f aca="false">HYPERLINK("https://api.digitale-sammlungen.de/iiif/presentation/v2/bsb10628809/canvas/472/view")</f>
        <v>https://api.digitale-sammlungen.de/iiif/presentation/v2/bsb10628809/canvas/472/view</v>
      </c>
      <c r="F142" s="0" t="s">
        <v>37</v>
      </c>
    </row>
    <row r="143" customFormat="false" ht="15" hidden="false" customHeight="false" outlineLevel="0" collapsed="false">
      <c r="A143" s="1" t="s">
        <v>343</v>
      </c>
      <c r="B143" s="1" t="s">
        <v>268</v>
      </c>
      <c r="C143" s="1" t="s">
        <v>284</v>
      </c>
      <c r="D143" s="1" t="s">
        <v>344</v>
      </c>
      <c r="E143" s="0" t="str">
        <f aca="false">HYPERLINK("https://api.digitale-sammlungen.de/iiif/presentation/v2/bsb10501990/canvas/201/view")</f>
        <v>https://api.digitale-sammlungen.de/iiif/presentation/v2/bsb10501990/canvas/201/view</v>
      </c>
      <c r="F143" s="0" t="s">
        <v>97</v>
      </c>
    </row>
    <row r="144" customFormat="false" ht="15" hidden="false" customHeight="false" outlineLevel="0" collapsed="false">
      <c r="A144" s="1" t="s">
        <v>343</v>
      </c>
      <c r="B144" s="1" t="s">
        <v>345</v>
      </c>
      <c r="C144" s="1" t="s">
        <v>27</v>
      </c>
      <c r="D144" s="1" t="s">
        <v>346</v>
      </c>
      <c r="E144" s="0" t="str">
        <f aca="false">HYPERLINK("https://api.digitale-sammlungen.de/iiif/presentation/v2/bsb10501990/canvas/224/view")</f>
        <v>https://api.digitale-sammlungen.de/iiif/presentation/v2/bsb10501990/canvas/224/view</v>
      </c>
      <c r="F144" s="0" t="s">
        <v>97</v>
      </c>
    </row>
    <row r="145" customFormat="false" ht="15" hidden="false" customHeight="false" outlineLevel="0" collapsed="false">
      <c r="A145" s="1" t="s">
        <v>343</v>
      </c>
      <c r="B145" s="1" t="s">
        <v>347</v>
      </c>
      <c r="C145" s="1" t="s">
        <v>348</v>
      </c>
      <c r="D145" s="1" t="s">
        <v>349</v>
      </c>
      <c r="E145" s="0" t="str">
        <f aca="false">HYPERLINK("https://api.digitale-sammlungen.de/iiif/presentation/v2/bsb10501990/canvas/303/view")</f>
        <v>https://api.digitale-sammlungen.de/iiif/presentation/v2/bsb10501990/canvas/303/view</v>
      </c>
      <c r="F145" s="0" t="s">
        <v>37</v>
      </c>
    </row>
    <row r="146" customFormat="false" ht="15" hidden="false" customHeight="false" outlineLevel="0" collapsed="false">
      <c r="A146" s="1" t="s">
        <v>343</v>
      </c>
      <c r="B146" s="1" t="s">
        <v>350</v>
      </c>
      <c r="C146" s="1" t="s">
        <v>222</v>
      </c>
      <c r="D146" s="1" t="s">
        <v>351</v>
      </c>
      <c r="E146" s="0" t="str">
        <f aca="false">HYPERLINK("https://api.digitale-sammlungen.de/iiif/presentation/v2/bsb10501990/canvas/332/view")</f>
        <v>https://api.digitale-sammlungen.de/iiif/presentation/v2/bsb10501990/canvas/332/view</v>
      </c>
      <c r="F146" s="0" t="s">
        <v>352</v>
      </c>
    </row>
    <row r="147" customFormat="false" ht="15" hidden="false" customHeight="false" outlineLevel="0" collapsed="false">
      <c r="A147" s="1" t="s">
        <v>343</v>
      </c>
      <c r="B147" s="1" t="s">
        <v>353</v>
      </c>
      <c r="C147" s="1" t="s">
        <v>354</v>
      </c>
      <c r="D147" s="1" t="s">
        <v>355</v>
      </c>
      <c r="E147" s="0" t="str">
        <f aca="false">HYPERLINK("https://api.digitale-sammlungen.de/iiif/presentation/v2/bsb10501990/canvas/339/view")</f>
        <v>https://api.digitale-sammlungen.de/iiif/presentation/v2/bsb10501990/canvas/339/view</v>
      </c>
      <c r="F147" s="0" t="s">
        <v>56</v>
      </c>
    </row>
    <row r="148" customFormat="false" ht="15" hidden="false" customHeight="false" outlineLevel="0" collapsed="false">
      <c r="A148" s="1" t="s">
        <v>343</v>
      </c>
      <c r="B148" s="1" t="s">
        <v>356</v>
      </c>
      <c r="C148" s="1" t="s">
        <v>117</v>
      </c>
      <c r="D148" s="1" t="s">
        <v>357</v>
      </c>
      <c r="E148" s="0" t="str">
        <f aca="false">HYPERLINK("https://api.digitale-sammlungen.de/iiif/presentation/v2/bsb10501990/canvas/423/view")</f>
        <v>https://api.digitale-sammlungen.de/iiif/presentation/v2/bsb10501990/canvas/423/view</v>
      </c>
      <c r="F148" s="0" t="s">
        <v>52</v>
      </c>
    </row>
    <row r="149" customFormat="false" ht="15" hidden="false" customHeight="false" outlineLevel="0" collapsed="false">
      <c r="A149" s="1" t="s">
        <v>343</v>
      </c>
      <c r="B149" s="1" t="s">
        <v>358</v>
      </c>
      <c r="C149" s="1" t="s">
        <v>54</v>
      </c>
      <c r="D149" s="1" t="s">
        <v>359</v>
      </c>
      <c r="E149" s="0" t="str">
        <f aca="false">HYPERLINK("https://api.digitale-sammlungen.de/iiif/presentation/v2/bsb10501990/canvas/431/view")</f>
        <v>https://api.digitale-sammlungen.de/iiif/presentation/v2/bsb10501990/canvas/431/view</v>
      </c>
      <c r="F149" s="0" t="s">
        <v>48</v>
      </c>
    </row>
    <row r="150" customFormat="false" ht="15" hidden="false" customHeight="false" outlineLevel="0" collapsed="false">
      <c r="A150" s="1" t="s">
        <v>343</v>
      </c>
      <c r="B150" s="1" t="s">
        <v>360</v>
      </c>
      <c r="C150" s="1" t="s">
        <v>90</v>
      </c>
      <c r="D150" s="1" t="s">
        <v>361</v>
      </c>
      <c r="E150" s="0" t="str">
        <f aca="false">HYPERLINK("https://api.digitale-sammlungen.de/iiif/presentation/v2/bsb10501990/canvas/450/view")</f>
        <v>https://api.digitale-sammlungen.de/iiif/presentation/v2/bsb10501990/canvas/450/view</v>
      </c>
      <c r="F150" s="0" t="s">
        <v>10</v>
      </c>
    </row>
    <row r="151" customFormat="false" ht="15" hidden="false" customHeight="false" outlineLevel="0" collapsed="false">
      <c r="A151" s="1" t="s">
        <v>343</v>
      </c>
      <c r="B151" s="1" t="s">
        <v>360</v>
      </c>
      <c r="C151" s="1" t="s">
        <v>123</v>
      </c>
      <c r="D151" s="1" t="s">
        <v>362</v>
      </c>
      <c r="E151" s="0" t="str">
        <f aca="false">HYPERLINK("https://api.digitale-sammlungen.de/iiif/presentation/v2/bsb10501990/canvas/450/view")</f>
        <v>https://api.digitale-sammlungen.de/iiif/presentation/v2/bsb10501990/canvas/450/view</v>
      </c>
      <c r="F151" s="0" t="s">
        <v>10</v>
      </c>
    </row>
    <row r="152" customFormat="false" ht="15" hidden="false" customHeight="false" outlineLevel="0" collapsed="false">
      <c r="A152" s="1" t="s">
        <v>343</v>
      </c>
      <c r="B152" s="1" t="s">
        <v>360</v>
      </c>
      <c r="C152" s="1" t="s">
        <v>125</v>
      </c>
      <c r="D152" s="1" t="s">
        <v>363</v>
      </c>
      <c r="E152" s="0" t="str">
        <f aca="false">HYPERLINK("https://api.digitale-sammlungen.de/iiif/presentation/v2/bsb10501990/canvas/450/view")</f>
        <v>https://api.digitale-sammlungen.de/iiif/presentation/v2/bsb10501990/canvas/450/view</v>
      </c>
      <c r="F152" s="0" t="s">
        <v>10</v>
      </c>
    </row>
    <row r="153" customFormat="false" ht="15" hidden="false" customHeight="false" outlineLevel="0" collapsed="false">
      <c r="A153" s="1" t="s">
        <v>343</v>
      </c>
      <c r="B153" s="1" t="s">
        <v>360</v>
      </c>
      <c r="C153" s="1" t="s">
        <v>72</v>
      </c>
      <c r="D153" s="1" t="s">
        <v>364</v>
      </c>
      <c r="E153" s="0" t="str">
        <f aca="false">HYPERLINK("https://api.digitale-sammlungen.de/iiif/presentation/v2/bsb10501990/canvas/450/view")</f>
        <v>https://api.digitale-sammlungen.de/iiif/presentation/v2/bsb10501990/canvas/450/view</v>
      </c>
      <c r="F153" s="0" t="s">
        <v>10</v>
      </c>
    </row>
    <row r="154" customFormat="false" ht="15" hidden="false" customHeight="false" outlineLevel="0" collapsed="false">
      <c r="A154" s="1" t="s">
        <v>343</v>
      </c>
      <c r="B154" s="1" t="s">
        <v>360</v>
      </c>
      <c r="C154" s="1" t="s">
        <v>202</v>
      </c>
      <c r="D154" s="1" t="s">
        <v>365</v>
      </c>
      <c r="E154" s="0" t="str">
        <f aca="false">HYPERLINK("https://api.digitale-sammlungen.de/iiif/presentation/v2/bsb10501990/canvas/450/view")</f>
        <v>https://api.digitale-sammlungen.de/iiif/presentation/v2/bsb10501990/canvas/450/view</v>
      </c>
      <c r="F154" s="0" t="s">
        <v>10</v>
      </c>
    </row>
    <row r="155" customFormat="false" ht="15" hidden="false" customHeight="false" outlineLevel="0" collapsed="false">
      <c r="A155" s="1" t="s">
        <v>366</v>
      </c>
      <c r="B155" s="1" t="s">
        <v>367</v>
      </c>
      <c r="C155" s="1" t="s">
        <v>368</v>
      </c>
      <c r="D155" s="1" t="s">
        <v>369</v>
      </c>
      <c r="E155" s="0" t="str">
        <f aca="false">HYPERLINK("https://api.digitale-sammlungen.de/iiif/presentation/v2/bsb10501979/canvas/50/view")</f>
        <v>https://api.digitale-sammlungen.de/iiif/presentation/v2/bsb10501979/canvas/50/view</v>
      </c>
      <c r="F155" s="0" t="s">
        <v>10</v>
      </c>
    </row>
    <row r="156" customFormat="false" ht="15" hidden="false" customHeight="false" outlineLevel="0" collapsed="false">
      <c r="A156" s="1" t="s">
        <v>366</v>
      </c>
      <c r="B156" s="1" t="s">
        <v>370</v>
      </c>
      <c r="C156" s="1" t="s">
        <v>174</v>
      </c>
      <c r="D156" s="1" t="s">
        <v>371</v>
      </c>
      <c r="E156" s="0" t="str">
        <f aca="false">HYPERLINK("https://api.digitale-sammlungen.de/iiif/presentation/v2/bsb10501979/canvas/159/view")</f>
        <v>https://api.digitale-sammlungen.de/iiif/presentation/v2/bsb10501979/canvas/159/view</v>
      </c>
      <c r="F156" s="0" t="s">
        <v>321</v>
      </c>
    </row>
    <row r="157" customFormat="false" ht="15" hidden="false" customHeight="false" outlineLevel="0" collapsed="false">
      <c r="A157" s="1" t="s">
        <v>366</v>
      </c>
      <c r="B157" s="1" t="s">
        <v>372</v>
      </c>
      <c r="C157" s="1" t="s">
        <v>99</v>
      </c>
      <c r="D157" s="1" t="s">
        <v>373</v>
      </c>
      <c r="E157" s="0" t="str">
        <f aca="false">HYPERLINK("https://api.digitale-sammlungen.de/iiif/presentation/v2/bsb10501979/canvas/192/view")</f>
        <v>https://api.digitale-sammlungen.de/iiif/presentation/v2/bsb10501979/canvas/192/view</v>
      </c>
      <c r="F157" s="0" t="s">
        <v>321</v>
      </c>
    </row>
    <row r="158" customFormat="false" ht="15" hidden="false" customHeight="false" outlineLevel="0" collapsed="false">
      <c r="A158" s="1" t="s">
        <v>366</v>
      </c>
      <c r="B158" s="1" t="s">
        <v>374</v>
      </c>
      <c r="C158" s="1" t="s">
        <v>156</v>
      </c>
      <c r="D158" s="1" t="s">
        <v>375</v>
      </c>
      <c r="E158" s="0" t="str">
        <f aca="false">HYPERLINK("https://api.digitale-sammlungen.de/iiif/presentation/v2/bsb10501979/canvas/232/view")</f>
        <v>https://api.digitale-sammlungen.de/iiif/presentation/v2/bsb10501979/canvas/232/view</v>
      </c>
      <c r="F158" s="0" t="s">
        <v>48</v>
      </c>
    </row>
    <row r="159" customFormat="false" ht="15" hidden="false" customHeight="false" outlineLevel="0" collapsed="false">
      <c r="A159" s="1" t="s">
        <v>366</v>
      </c>
      <c r="B159" s="1" t="s">
        <v>242</v>
      </c>
      <c r="C159" s="1" t="s">
        <v>62</v>
      </c>
      <c r="D159" s="1" t="s">
        <v>376</v>
      </c>
      <c r="E159" s="0" t="str">
        <f aca="false">HYPERLINK("https://api.digitale-sammlungen.de/iiif/presentation/v2/bsb10501979/canvas/266/view")</f>
        <v>https://api.digitale-sammlungen.de/iiif/presentation/v2/bsb10501979/canvas/266/view</v>
      </c>
      <c r="F159" s="0" t="s">
        <v>377</v>
      </c>
    </row>
    <row r="160" customFormat="false" ht="15" hidden="false" customHeight="false" outlineLevel="0" collapsed="false">
      <c r="A160" s="1" t="s">
        <v>366</v>
      </c>
      <c r="B160" s="1" t="s">
        <v>378</v>
      </c>
      <c r="C160" s="1" t="s">
        <v>368</v>
      </c>
      <c r="D160" s="1" t="s">
        <v>379</v>
      </c>
      <c r="E160" s="0" t="str">
        <f aca="false">HYPERLINK("https://api.digitale-sammlungen.de/iiif/presentation/v2/bsb10501979/canvas/282/view")</f>
        <v>https://api.digitale-sammlungen.de/iiif/presentation/v2/bsb10501979/canvas/282/view</v>
      </c>
      <c r="F160" s="0" t="s">
        <v>380</v>
      </c>
    </row>
    <row r="161" customFormat="false" ht="15" hidden="false" customHeight="false" outlineLevel="0" collapsed="false">
      <c r="A161" s="1" t="s">
        <v>366</v>
      </c>
      <c r="B161" s="1" t="s">
        <v>199</v>
      </c>
      <c r="C161" s="1" t="s">
        <v>381</v>
      </c>
      <c r="D161" s="1" t="s">
        <v>382</v>
      </c>
      <c r="E161" s="0" t="str">
        <f aca="false">HYPERLINK("https://api.digitale-sammlungen.de/iiif/presentation/v2/bsb10501979/canvas/284/view")</f>
        <v>https://api.digitale-sammlungen.de/iiif/presentation/v2/bsb10501979/canvas/284/view</v>
      </c>
      <c r="F161" s="0" t="s">
        <v>52</v>
      </c>
    </row>
    <row r="162" customFormat="false" ht="15" hidden="false" customHeight="false" outlineLevel="0" collapsed="false">
      <c r="A162" s="1" t="s">
        <v>366</v>
      </c>
      <c r="B162" s="1" t="s">
        <v>383</v>
      </c>
      <c r="C162" s="1" t="s">
        <v>90</v>
      </c>
      <c r="D162" s="1" t="s">
        <v>384</v>
      </c>
      <c r="E162" s="0" t="str">
        <f aca="false">HYPERLINK("https://api.digitale-sammlungen.de/iiif/presentation/v2/bsb10501979/canvas/351/view")</f>
        <v>https://api.digitale-sammlungen.de/iiif/presentation/v2/bsb10501979/canvas/351/view</v>
      </c>
      <c r="F162" s="0" t="s">
        <v>321</v>
      </c>
    </row>
    <row r="163" customFormat="false" ht="15" hidden="false" customHeight="false" outlineLevel="0" collapsed="false">
      <c r="A163" s="1" t="s">
        <v>366</v>
      </c>
      <c r="B163" s="1" t="s">
        <v>385</v>
      </c>
      <c r="C163" s="1" t="s">
        <v>119</v>
      </c>
      <c r="D163" s="1" t="s">
        <v>386</v>
      </c>
      <c r="E163" s="0" t="str">
        <f aca="false">HYPERLINK("https://api.digitale-sammlungen.de/iiif/presentation/v2/bsb10501979/canvas/392/view")</f>
        <v>https://api.digitale-sammlungen.de/iiif/presentation/v2/bsb10501979/canvas/392/view</v>
      </c>
      <c r="F163" s="0" t="s">
        <v>321</v>
      </c>
    </row>
    <row r="164" customFormat="false" ht="15" hidden="false" customHeight="false" outlineLevel="0" collapsed="false">
      <c r="A164" s="1" t="s">
        <v>366</v>
      </c>
      <c r="B164" s="1" t="s">
        <v>387</v>
      </c>
      <c r="C164" s="1" t="s">
        <v>212</v>
      </c>
      <c r="D164" s="1" t="s">
        <v>388</v>
      </c>
      <c r="E164" s="0" t="str">
        <f aca="false">HYPERLINK("https://api.digitale-sammlungen.de/iiif/presentation/v2/bsb10501979/canvas/518/view")</f>
        <v>https://api.digitale-sammlungen.de/iiif/presentation/v2/bsb10501979/canvas/518/view</v>
      </c>
      <c r="F164" s="0" t="s">
        <v>48</v>
      </c>
    </row>
    <row r="165" customFormat="false" ht="15" hidden="false" customHeight="false" outlineLevel="0" collapsed="false">
      <c r="A165" s="1" t="s">
        <v>366</v>
      </c>
      <c r="B165" s="1" t="s">
        <v>389</v>
      </c>
      <c r="C165" s="1" t="s">
        <v>127</v>
      </c>
      <c r="D165" s="1" t="s">
        <v>390</v>
      </c>
      <c r="E165" s="0" t="str">
        <f aca="false">HYPERLINK("https://api.digitale-sammlungen.de/iiif/presentation/v2/bsb10501979/canvas/536/view")</f>
        <v>https://api.digitale-sammlungen.de/iiif/presentation/v2/bsb10501979/canvas/536/view</v>
      </c>
      <c r="F165" s="0" t="s">
        <v>391</v>
      </c>
    </row>
    <row r="166" customFormat="false" ht="15" hidden="false" customHeight="false" outlineLevel="0" collapsed="false">
      <c r="A166" s="1" t="s">
        <v>366</v>
      </c>
      <c r="B166" s="1" t="s">
        <v>392</v>
      </c>
      <c r="C166" s="1" t="s">
        <v>348</v>
      </c>
      <c r="D166" s="1" t="s">
        <v>393</v>
      </c>
      <c r="E166" s="0" t="str">
        <f aca="false">HYPERLINK("https://api.digitale-sammlungen.de/iiif/presentation/v2/bsb10501979/canvas/611/view")</f>
        <v>https://api.digitale-sammlungen.de/iiif/presentation/v2/bsb10501979/canvas/611/view</v>
      </c>
      <c r="F166" s="0" t="s">
        <v>321</v>
      </c>
    </row>
    <row r="167" customFormat="false" ht="15" hidden="false" customHeight="false" outlineLevel="0" collapsed="false">
      <c r="A167" s="1" t="s">
        <v>394</v>
      </c>
      <c r="B167" s="1" t="s">
        <v>395</v>
      </c>
      <c r="C167" s="1" t="s">
        <v>27</v>
      </c>
      <c r="D167" s="1" t="s">
        <v>396</v>
      </c>
      <c r="E167" s="0" t="str">
        <f aca="false">HYPERLINK("https://api.digitale-sammlungen.de/iiif/presentation/v2/bsb10501992/canvas/32/view")</f>
        <v>https://api.digitale-sammlungen.de/iiif/presentation/v2/bsb10501992/canvas/32/view</v>
      </c>
      <c r="F167" s="0" t="s">
        <v>48</v>
      </c>
    </row>
    <row r="168" customFormat="false" ht="15" hidden="false" customHeight="false" outlineLevel="0" collapsed="false">
      <c r="A168" s="1" t="s">
        <v>394</v>
      </c>
      <c r="B168" s="1" t="s">
        <v>395</v>
      </c>
      <c r="C168" s="1" t="s">
        <v>104</v>
      </c>
      <c r="D168" s="1" t="s">
        <v>397</v>
      </c>
      <c r="E168" s="0" t="str">
        <f aca="false">HYPERLINK("https://api.digitale-sammlungen.de/iiif/presentation/v2/bsb10501992/canvas/32/view")</f>
        <v>https://api.digitale-sammlungen.de/iiif/presentation/v2/bsb10501992/canvas/32/view</v>
      </c>
      <c r="F168" s="0" t="s">
        <v>48</v>
      </c>
    </row>
    <row r="169" customFormat="false" ht="15" hidden="false" customHeight="false" outlineLevel="0" collapsed="false">
      <c r="A169" s="1" t="s">
        <v>394</v>
      </c>
      <c r="B169" s="1" t="s">
        <v>395</v>
      </c>
      <c r="C169" s="1" t="s">
        <v>67</v>
      </c>
      <c r="D169" s="1" t="s">
        <v>398</v>
      </c>
      <c r="E169" s="0" t="str">
        <f aca="false">HYPERLINK("https://api.digitale-sammlungen.de/iiif/presentation/v2/bsb10501992/canvas/32/view")</f>
        <v>https://api.digitale-sammlungen.de/iiif/presentation/v2/bsb10501992/canvas/32/view</v>
      </c>
      <c r="F169" s="0" t="s">
        <v>48</v>
      </c>
    </row>
    <row r="170" customFormat="false" ht="15" hidden="false" customHeight="false" outlineLevel="0" collapsed="false">
      <c r="A170" s="1" t="s">
        <v>394</v>
      </c>
      <c r="B170" s="1" t="s">
        <v>399</v>
      </c>
      <c r="C170" s="1" t="s">
        <v>339</v>
      </c>
      <c r="D170" s="1" t="s">
        <v>400</v>
      </c>
      <c r="E170" s="0" t="str">
        <f aca="false">HYPERLINK("https://api.digitale-sammlungen.de/iiif/presentation/v2/bsb10501992/canvas/46/view")</f>
        <v>https://api.digitale-sammlungen.de/iiif/presentation/v2/bsb10501992/canvas/46/view</v>
      </c>
      <c r="F170" s="0" t="s">
        <v>273</v>
      </c>
    </row>
    <row r="171" customFormat="false" ht="15" hidden="false" customHeight="false" outlineLevel="0" collapsed="false">
      <c r="A171" s="1" t="s">
        <v>394</v>
      </c>
      <c r="B171" s="1" t="s">
        <v>401</v>
      </c>
      <c r="C171" s="1" t="s">
        <v>125</v>
      </c>
      <c r="D171" s="1" t="s">
        <v>402</v>
      </c>
      <c r="E171" s="0" t="str">
        <f aca="false">HYPERLINK("https://api.digitale-sammlungen.de/iiif/presentation/v2/bsb10501992/canvas/183/view")</f>
        <v>https://api.digitale-sammlungen.de/iiif/presentation/v2/bsb10501992/canvas/183/view</v>
      </c>
      <c r="F171" s="0" t="s">
        <v>10</v>
      </c>
    </row>
    <row r="172" customFormat="false" ht="15" hidden="false" customHeight="false" outlineLevel="0" collapsed="false">
      <c r="A172" s="1" t="s">
        <v>394</v>
      </c>
      <c r="B172" s="1" t="s">
        <v>401</v>
      </c>
      <c r="C172" s="1" t="s">
        <v>92</v>
      </c>
      <c r="D172" s="1" t="s">
        <v>403</v>
      </c>
      <c r="E172" s="0" t="str">
        <f aca="false">HYPERLINK("https://api.digitale-sammlungen.de/iiif/presentation/v2/bsb10501992/canvas/183/view")</f>
        <v>https://api.digitale-sammlungen.de/iiif/presentation/v2/bsb10501992/canvas/183/view</v>
      </c>
      <c r="F172" s="0" t="s">
        <v>10</v>
      </c>
    </row>
    <row r="173" customFormat="false" ht="15" hidden="false" customHeight="false" outlineLevel="0" collapsed="false">
      <c r="A173" s="1" t="s">
        <v>394</v>
      </c>
      <c r="B173" s="1" t="s">
        <v>404</v>
      </c>
      <c r="C173" s="1" t="s">
        <v>305</v>
      </c>
      <c r="D173" s="1" t="s">
        <v>405</v>
      </c>
      <c r="E173" s="0" t="str">
        <f aca="false">HYPERLINK("https://api.digitale-sammlungen.de/iiif/presentation/v2/bsb10501992/canvas/189/view")</f>
        <v>https://api.digitale-sammlungen.de/iiif/presentation/v2/bsb10501992/canvas/189/view</v>
      </c>
      <c r="F173" s="0" t="s">
        <v>406</v>
      </c>
    </row>
    <row r="174" customFormat="false" ht="15" hidden="false" customHeight="false" outlineLevel="0" collapsed="false">
      <c r="A174" s="1" t="s">
        <v>394</v>
      </c>
      <c r="B174" s="1" t="s">
        <v>407</v>
      </c>
      <c r="C174" s="1" t="s">
        <v>17</v>
      </c>
      <c r="D174" s="1" t="s">
        <v>408</v>
      </c>
      <c r="E174" s="0" t="str">
        <f aca="false">HYPERLINK("https://api.digitale-sammlungen.de/iiif/presentation/v2/bsb10501992/canvas/248/view")</f>
        <v>https://api.digitale-sammlungen.de/iiif/presentation/v2/bsb10501992/canvas/248/view</v>
      </c>
      <c r="F174" s="0" t="s">
        <v>101</v>
      </c>
    </row>
    <row r="175" customFormat="false" ht="15" hidden="false" customHeight="false" outlineLevel="0" collapsed="false">
      <c r="A175" s="1" t="s">
        <v>394</v>
      </c>
      <c r="B175" s="1" t="s">
        <v>274</v>
      </c>
      <c r="C175" s="1" t="s">
        <v>17</v>
      </c>
      <c r="D175" s="1" t="s">
        <v>409</v>
      </c>
      <c r="E175" s="0" t="str">
        <f aca="false">HYPERLINK("https://api.digitale-sammlungen.de/iiif/presentation/v2/bsb10501992/canvas/287/view")</f>
        <v>https://api.digitale-sammlungen.de/iiif/presentation/v2/bsb10501992/canvas/287/view</v>
      </c>
      <c r="F175" s="0" t="s">
        <v>37</v>
      </c>
    </row>
    <row r="176" customFormat="false" ht="15" hidden="false" customHeight="false" outlineLevel="0" collapsed="false">
      <c r="A176" s="1" t="s">
        <v>394</v>
      </c>
      <c r="B176" s="1" t="s">
        <v>410</v>
      </c>
      <c r="C176" s="1" t="s">
        <v>67</v>
      </c>
      <c r="D176" s="1" t="s">
        <v>411</v>
      </c>
      <c r="E176" s="0" t="str">
        <f aca="false">HYPERLINK("https://api.digitale-sammlungen.de/iiif/presentation/v2/bsb10501992/canvas/418/view")</f>
        <v>https://api.digitale-sammlungen.de/iiif/presentation/v2/bsb10501992/canvas/418/view</v>
      </c>
      <c r="F176" s="0" t="s">
        <v>56</v>
      </c>
    </row>
    <row r="177" customFormat="false" ht="15" hidden="false" customHeight="false" outlineLevel="0" collapsed="false">
      <c r="A177" s="1" t="s">
        <v>394</v>
      </c>
      <c r="B177" s="1" t="s">
        <v>412</v>
      </c>
      <c r="C177" s="1" t="s">
        <v>70</v>
      </c>
      <c r="D177" s="1" t="s">
        <v>413</v>
      </c>
      <c r="E177" s="0" t="str">
        <f aca="false">HYPERLINK("https://api.digitale-sammlungen.de/iiif/presentation/v2/bsb10501992/canvas/419/view")</f>
        <v>https://api.digitale-sammlungen.de/iiif/presentation/v2/bsb10501992/canvas/419/view</v>
      </c>
      <c r="F177" s="0" t="s">
        <v>56</v>
      </c>
    </row>
    <row r="178" customFormat="false" ht="15" hidden="false" customHeight="false" outlineLevel="0" collapsed="false">
      <c r="A178" s="1" t="s">
        <v>394</v>
      </c>
      <c r="B178" s="1" t="s">
        <v>414</v>
      </c>
      <c r="C178" s="1" t="s">
        <v>39</v>
      </c>
      <c r="D178" s="1" t="s">
        <v>415</v>
      </c>
      <c r="E178" s="0" t="str">
        <f aca="false">HYPERLINK("https://api.digitale-sammlungen.de/iiif/presentation/v2/bsb10501992/canvas/448/view")</f>
        <v>https://api.digitale-sammlungen.de/iiif/presentation/v2/bsb10501992/canvas/448/view</v>
      </c>
      <c r="F178" s="0" t="s">
        <v>321</v>
      </c>
    </row>
    <row r="179" customFormat="false" ht="15" hidden="false" customHeight="false" outlineLevel="0" collapsed="false">
      <c r="A179" s="1" t="s">
        <v>416</v>
      </c>
      <c r="B179" s="1" t="s">
        <v>417</v>
      </c>
      <c r="C179" s="1" t="s">
        <v>348</v>
      </c>
      <c r="D179" s="1" t="s">
        <v>418</v>
      </c>
      <c r="E179" s="0" t="str">
        <f aca="false">HYPERLINK("https://api.digitale-sammlungen.de/iiif/presentation/v2/bsb10502082/canvas/171/view")</f>
        <v>https://api.digitale-sammlungen.de/iiif/presentation/v2/bsb10502082/canvas/171/view</v>
      </c>
      <c r="F179" s="0" t="s">
        <v>33</v>
      </c>
    </row>
    <row r="180" customFormat="false" ht="15" hidden="false" customHeight="false" outlineLevel="0" collapsed="false">
      <c r="A180" s="1" t="s">
        <v>416</v>
      </c>
      <c r="B180" s="1" t="s">
        <v>419</v>
      </c>
      <c r="C180" s="1" t="s">
        <v>104</v>
      </c>
      <c r="D180" s="1" t="s">
        <v>420</v>
      </c>
      <c r="E180" s="0" t="str">
        <f aca="false">HYPERLINK("https://api.digitale-sammlungen.de/iiif/presentation/v2/bsb10502082/canvas/251/view")</f>
        <v>https://api.digitale-sammlungen.de/iiif/presentation/v2/bsb10502082/canvas/251/view</v>
      </c>
      <c r="F180" s="0" t="s">
        <v>48</v>
      </c>
    </row>
    <row r="181" customFormat="false" ht="15" hidden="false" customHeight="false" outlineLevel="0" collapsed="false">
      <c r="A181" s="1" t="s">
        <v>416</v>
      </c>
      <c r="B181" s="1" t="s">
        <v>421</v>
      </c>
      <c r="C181" s="1" t="s">
        <v>15</v>
      </c>
      <c r="D181" s="1" t="s">
        <v>422</v>
      </c>
      <c r="E181" s="0" t="str">
        <f aca="false">HYPERLINK("https://api.digitale-sammlungen.de/iiif/presentation/v2/bsb10502082/canvas/301/view")</f>
        <v>https://api.digitale-sammlungen.de/iiif/presentation/v2/bsb10502082/canvas/301/view</v>
      </c>
      <c r="F181" s="0" t="s">
        <v>204</v>
      </c>
    </row>
    <row r="182" customFormat="false" ht="15" hidden="false" customHeight="false" outlineLevel="0" collapsed="false">
      <c r="A182" s="1" t="s">
        <v>416</v>
      </c>
      <c r="B182" s="1" t="s">
        <v>423</v>
      </c>
      <c r="C182" s="1" t="s">
        <v>70</v>
      </c>
      <c r="D182" s="1" t="s">
        <v>424</v>
      </c>
      <c r="E182" s="0" t="str">
        <f aca="false">HYPERLINK("https://api.digitale-sammlungen.de/iiif/presentation/v2/bsb10502082/canvas/429/view")</f>
        <v>https://api.digitale-sammlungen.de/iiif/presentation/v2/bsb10502082/canvas/429/view</v>
      </c>
      <c r="F182" s="0" t="s">
        <v>52</v>
      </c>
    </row>
    <row r="183" customFormat="false" ht="15" hidden="false" customHeight="false" outlineLevel="0" collapsed="false">
      <c r="A183" s="1" t="s">
        <v>416</v>
      </c>
      <c r="B183" s="1" t="s">
        <v>425</v>
      </c>
      <c r="C183" s="1" t="s">
        <v>50</v>
      </c>
      <c r="D183" s="1" t="s">
        <v>426</v>
      </c>
      <c r="E183" s="0" t="str">
        <f aca="false">HYPERLINK("https://api.digitale-sammlungen.de/iiif/presentation/v2/bsb10502082/canvas/532/view")</f>
        <v>https://api.digitale-sammlungen.de/iiif/presentation/v2/bsb10502082/canvas/532/view</v>
      </c>
      <c r="F183" s="0" t="s">
        <v>427</v>
      </c>
    </row>
    <row r="184" customFormat="false" ht="15" hidden="false" customHeight="false" outlineLevel="0" collapsed="false">
      <c r="A184" s="1" t="s">
        <v>416</v>
      </c>
      <c r="B184" s="1" t="s">
        <v>428</v>
      </c>
      <c r="C184" s="1" t="s">
        <v>429</v>
      </c>
      <c r="D184" s="1" t="s">
        <v>430</v>
      </c>
      <c r="E184" s="0" t="str">
        <f aca="false">HYPERLINK("https://api.digitale-sammlungen.de/iiif/presentation/v2/bsb10502082/canvas/602/view")</f>
        <v>https://api.digitale-sammlungen.de/iiif/presentation/v2/bsb10502082/canvas/602/view</v>
      </c>
      <c r="F184" s="0" t="s">
        <v>97</v>
      </c>
    </row>
    <row r="185" customFormat="false" ht="15" hidden="false" customHeight="false" outlineLevel="0" collapsed="false">
      <c r="A185" s="1" t="s">
        <v>416</v>
      </c>
      <c r="B185" s="1" t="s">
        <v>431</v>
      </c>
      <c r="C185" s="1" t="s">
        <v>432</v>
      </c>
      <c r="D185" s="1" t="s">
        <v>433</v>
      </c>
      <c r="E185" s="0" t="str">
        <f aca="false">HYPERLINK("https://api.digitale-sammlungen.de/iiif/presentation/v2/bsb10502082/canvas/603/view")</f>
        <v>https://api.digitale-sammlungen.de/iiif/presentation/v2/bsb10502082/canvas/603/view</v>
      </c>
      <c r="F185" s="0" t="s">
        <v>97</v>
      </c>
    </row>
    <row r="186" customFormat="false" ht="15" hidden="false" customHeight="false" outlineLevel="0" collapsed="false">
      <c r="A186" s="1" t="s">
        <v>416</v>
      </c>
      <c r="B186" s="1" t="s">
        <v>434</v>
      </c>
      <c r="C186" s="1" t="s">
        <v>237</v>
      </c>
      <c r="D186" s="1" t="s">
        <v>435</v>
      </c>
      <c r="E186" s="0" t="str">
        <f aca="false">HYPERLINK("https://api.digitale-sammlungen.de/iiif/presentation/v2/bsb10502082/canvas/659/view")</f>
        <v>https://api.digitale-sammlungen.de/iiif/presentation/v2/bsb10502082/canvas/659/view</v>
      </c>
      <c r="F186" s="0" t="s">
        <v>97</v>
      </c>
    </row>
    <row r="187" customFormat="false" ht="15" hidden="false" customHeight="false" outlineLevel="0" collapsed="false">
      <c r="A187" s="1" t="s">
        <v>436</v>
      </c>
      <c r="B187" s="1" t="s">
        <v>437</v>
      </c>
      <c r="C187" s="1" t="s">
        <v>99</v>
      </c>
      <c r="D187" s="1" t="s">
        <v>438</v>
      </c>
      <c r="E187" s="0" t="str">
        <f aca="false">HYPERLINK("https://api.digitale-sammlungen.de/iiif/presentation/v2/bsb10502096/canvas/211/view")</f>
        <v>https://api.digitale-sammlungen.de/iiif/presentation/v2/bsb10502096/canvas/211/view</v>
      </c>
      <c r="F187" s="0" t="s">
        <v>101</v>
      </c>
    </row>
    <row r="188" customFormat="false" ht="15" hidden="false" customHeight="false" outlineLevel="0" collapsed="false">
      <c r="A188" s="1" t="s">
        <v>436</v>
      </c>
      <c r="B188" s="1" t="s">
        <v>439</v>
      </c>
      <c r="C188" s="1" t="s">
        <v>132</v>
      </c>
      <c r="D188" s="1" t="s">
        <v>440</v>
      </c>
      <c r="E188" s="0" t="str">
        <f aca="false">HYPERLINK("https://api.digitale-sammlungen.de/iiif/presentation/v2/bsb10502096/canvas/304/view")</f>
        <v>https://api.digitale-sammlungen.de/iiif/presentation/v2/bsb10502096/canvas/304/view</v>
      </c>
      <c r="F188" s="0" t="s">
        <v>441</v>
      </c>
    </row>
    <row r="189" customFormat="false" ht="15" hidden="false" customHeight="false" outlineLevel="0" collapsed="false">
      <c r="A189" s="1" t="s">
        <v>436</v>
      </c>
      <c r="B189" s="1" t="s">
        <v>442</v>
      </c>
      <c r="C189" s="1" t="s">
        <v>246</v>
      </c>
      <c r="D189" s="1" t="s">
        <v>443</v>
      </c>
      <c r="E189" s="0" t="str">
        <f aca="false">HYPERLINK("https://api.digitale-sammlungen.de/iiif/presentation/v2/bsb10502096/canvas/334/view")</f>
        <v>https://api.digitale-sammlungen.de/iiif/presentation/v2/bsb10502096/canvas/334/view</v>
      </c>
      <c r="F189" s="0" t="s">
        <v>101</v>
      </c>
    </row>
    <row r="190" customFormat="false" ht="15" hidden="false" customHeight="false" outlineLevel="0" collapsed="false">
      <c r="A190" s="1" t="s">
        <v>436</v>
      </c>
      <c r="B190" s="1" t="s">
        <v>444</v>
      </c>
      <c r="C190" s="1" t="s">
        <v>250</v>
      </c>
      <c r="D190" s="1" t="s">
        <v>445</v>
      </c>
      <c r="E190" s="0" t="str">
        <f aca="false">HYPERLINK("https://api.digitale-sammlungen.de/iiif/presentation/v2/bsb10502096/canvas/367/view")</f>
        <v>https://api.digitale-sammlungen.de/iiif/presentation/v2/bsb10502096/canvas/367/view</v>
      </c>
      <c r="F190" s="0" t="s">
        <v>101</v>
      </c>
    </row>
    <row r="191" customFormat="false" ht="15" hidden="false" customHeight="false" outlineLevel="0" collapsed="false">
      <c r="A191" s="1" t="s">
        <v>446</v>
      </c>
      <c r="B191" s="1" t="s">
        <v>447</v>
      </c>
      <c r="C191" s="1" t="s">
        <v>35</v>
      </c>
      <c r="D191" s="1" t="s">
        <v>448</v>
      </c>
      <c r="E191" s="0" t="str">
        <f aca="false">HYPERLINK("https://api.digitale-sammlungen.de/iiif/presentation/v2/bsb10502041/canvas/82/view")</f>
        <v>https://api.digitale-sammlungen.de/iiif/presentation/v2/bsb10502041/canvas/82/view</v>
      </c>
      <c r="F191" s="0" t="s">
        <v>52</v>
      </c>
    </row>
    <row r="192" customFormat="false" ht="15" hidden="false" customHeight="false" outlineLevel="0" collapsed="false">
      <c r="A192" s="1" t="s">
        <v>446</v>
      </c>
      <c r="B192" s="1" t="s">
        <v>449</v>
      </c>
      <c r="C192" s="1" t="s">
        <v>119</v>
      </c>
      <c r="D192" s="1" t="s">
        <v>450</v>
      </c>
      <c r="E192" s="0" t="str">
        <f aca="false">HYPERLINK("https://api.digitale-sammlungen.de/iiif/presentation/v2/bsb10502041/canvas/109/view")</f>
        <v>https://api.digitale-sammlungen.de/iiif/presentation/v2/bsb10502041/canvas/109/view</v>
      </c>
      <c r="F192" s="0" t="s">
        <v>52</v>
      </c>
    </row>
    <row r="193" customFormat="false" ht="15" hidden="false" customHeight="false" outlineLevel="0" collapsed="false">
      <c r="A193" s="1" t="s">
        <v>446</v>
      </c>
      <c r="B193" s="1" t="s">
        <v>451</v>
      </c>
      <c r="C193" s="1" t="s">
        <v>218</v>
      </c>
      <c r="D193" s="1" t="s">
        <v>452</v>
      </c>
      <c r="E193" s="0" t="str">
        <f aca="false">HYPERLINK("https://api.digitale-sammlungen.de/iiif/presentation/v2/bsb10502041/canvas/110/view")</f>
        <v>https://api.digitale-sammlungen.de/iiif/presentation/v2/bsb10502041/canvas/110/view</v>
      </c>
      <c r="F193" s="0" t="s">
        <v>52</v>
      </c>
    </row>
    <row r="194" customFormat="false" ht="15" hidden="false" customHeight="false" outlineLevel="0" collapsed="false">
      <c r="A194" s="1" t="s">
        <v>446</v>
      </c>
      <c r="B194" s="1" t="s">
        <v>453</v>
      </c>
      <c r="C194" s="1" t="s">
        <v>454</v>
      </c>
      <c r="D194" s="1" t="s">
        <v>455</v>
      </c>
      <c r="E194" s="0" t="str">
        <f aca="false">HYPERLINK("https://api.digitale-sammlungen.de/iiif/presentation/v2/bsb10502041/canvas/132/view")</f>
        <v>https://api.digitale-sammlungen.de/iiif/presentation/v2/bsb10502041/canvas/132/view</v>
      </c>
      <c r="F194" s="0" t="s">
        <v>321</v>
      </c>
    </row>
    <row r="195" customFormat="false" ht="15" hidden="false" customHeight="false" outlineLevel="0" collapsed="false">
      <c r="A195" s="1" t="s">
        <v>446</v>
      </c>
      <c r="B195" s="1" t="s">
        <v>456</v>
      </c>
      <c r="C195" s="1" t="s">
        <v>78</v>
      </c>
      <c r="D195" s="1" t="s">
        <v>457</v>
      </c>
      <c r="E195" s="0" t="str">
        <f aca="false">HYPERLINK("https://api.digitale-sammlungen.de/iiif/presentation/v2/bsb10502041/canvas/148/view")</f>
        <v>https://api.digitale-sammlungen.de/iiif/presentation/v2/bsb10502041/canvas/148/view</v>
      </c>
      <c r="F195" s="0" t="s">
        <v>321</v>
      </c>
    </row>
    <row r="196" customFormat="false" ht="15" hidden="false" customHeight="false" outlineLevel="0" collapsed="false">
      <c r="A196" s="1" t="s">
        <v>446</v>
      </c>
      <c r="B196" s="1" t="s">
        <v>456</v>
      </c>
      <c r="C196" s="1" t="s">
        <v>458</v>
      </c>
      <c r="D196" s="1" t="s">
        <v>459</v>
      </c>
      <c r="E196" s="0" t="str">
        <f aca="false">HYPERLINK("https://api.digitale-sammlungen.de/iiif/presentation/v2/bsb10502041/canvas/148/view")</f>
        <v>https://api.digitale-sammlungen.de/iiif/presentation/v2/bsb10502041/canvas/148/view</v>
      </c>
      <c r="F196" s="0" t="s">
        <v>321</v>
      </c>
    </row>
    <row r="197" customFormat="false" ht="15" hidden="false" customHeight="false" outlineLevel="0" collapsed="false">
      <c r="A197" s="1" t="s">
        <v>446</v>
      </c>
      <c r="B197" s="1" t="s">
        <v>460</v>
      </c>
      <c r="C197" s="1" t="s">
        <v>58</v>
      </c>
      <c r="D197" s="1" t="s">
        <v>461</v>
      </c>
      <c r="E197" s="0" t="str">
        <f aca="false">HYPERLINK("https://api.digitale-sammlungen.de/iiif/presentation/v2/bsb10502041/canvas/268/view")</f>
        <v>https://api.digitale-sammlungen.de/iiif/presentation/v2/bsb10502041/canvas/268/view</v>
      </c>
      <c r="F197" s="0" t="s">
        <v>441</v>
      </c>
    </row>
    <row r="198" customFormat="false" ht="15" hidden="false" customHeight="false" outlineLevel="0" collapsed="false">
      <c r="A198" s="1" t="s">
        <v>446</v>
      </c>
      <c r="B198" s="1" t="s">
        <v>462</v>
      </c>
      <c r="C198" s="1" t="s">
        <v>240</v>
      </c>
      <c r="D198" s="1" t="s">
        <v>463</v>
      </c>
      <c r="E198" s="0" t="str">
        <f aca="false">HYPERLINK("https://api.digitale-sammlungen.de/iiif/presentation/v2/bsb10502041/canvas/311/view")</f>
        <v>https://api.digitale-sammlungen.de/iiif/presentation/v2/bsb10502041/canvas/311/view</v>
      </c>
      <c r="F198" s="0" t="s">
        <v>321</v>
      </c>
    </row>
    <row r="199" customFormat="false" ht="15" hidden="false" customHeight="false" outlineLevel="0" collapsed="false">
      <c r="A199" s="1" t="s">
        <v>464</v>
      </c>
      <c r="B199" s="1" t="s">
        <v>465</v>
      </c>
      <c r="C199" s="1" t="s">
        <v>243</v>
      </c>
      <c r="D199" s="1" t="s">
        <v>466</v>
      </c>
      <c r="E199" s="0" t="str">
        <f aca="false">HYPERLINK("https://api.digitale-sammlungen.de/iiif/presentation/v2/bsb10502055/canvas/21/view")</f>
        <v>https://api.digitale-sammlungen.de/iiif/presentation/v2/bsb10502055/canvas/21/view</v>
      </c>
      <c r="F199" s="0" t="s">
        <v>97</v>
      </c>
    </row>
    <row r="200" customFormat="false" ht="15" hidden="false" customHeight="false" outlineLevel="0" collapsed="false">
      <c r="A200" s="1" t="s">
        <v>464</v>
      </c>
      <c r="B200" s="1" t="s">
        <v>467</v>
      </c>
      <c r="C200" s="1" t="s">
        <v>135</v>
      </c>
      <c r="D200" s="1" t="s">
        <v>468</v>
      </c>
      <c r="E200" s="0" t="str">
        <f aca="false">HYPERLINK("https://api.digitale-sammlungen.de/iiif/presentation/v2/bsb10502055/canvas/85/view")</f>
        <v>https://api.digitale-sammlungen.de/iiif/presentation/v2/bsb10502055/canvas/85/view</v>
      </c>
      <c r="F200" s="0" t="s">
        <v>48</v>
      </c>
    </row>
    <row r="201" customFormat="false" ht="15" hidden="false" customHeight="false" outlineLevel="0" collapsed="false">
      <c r="A201" s="1" t="s">
        <v>464</v>
      </c>
      <c r="B201" s="1" t="s">
        <v>469</v>
      </c>
      <c r="C201" s="1" t="s">
        <v>50</v>
      </c>
      <c r="D201" s="1" t="s">
        <v>470</v>
      </c>
      <c r="E201" s="0" t="str">
        <f aca="false">HYPERLINK("https://api.digitale-sammlungen.de/iiif/presentation/v2/bsb10502055/canvas/96/view")</f>
        <v>https://api.digitale-sammlungen.de/iiif/presentation/v2/bsb10502055/canvas/96/view</v>
      </c>
      <c r="F201" s="0" t="s">
        <v>52</v>
      </c>
    </row>
    <row r="202" customFormat="false" ht="15" hidden="false" customHeight="false" outlineLevel="0" collapsed="false">
      <c r="A202" s="1" t="s">
        <v>464</v>
      </c>
      <c r="B202" s="1" t="s">
        <v>471</v>
      </c>
      <c r="C202" s="1" t="s">
        <v>472</v>
      </c>
      <c r="D202" s="1" t="s">
        <v>473</v>
      </c>
      <c r="E202" s="0" t="str">
        <f aca="false">HYPERLINK("https://api.digitale-sammlungen.de/iiif/presentation/v2/bsb10502055/canvas/134/view")</f>
        <v>https://api.digitale-sammlungen.de/iiif/presentation/v2/bsb10502055/canvas/134/view</v>
      </c>
      <c r="F202" s="0" t="s">
        <v>48</v>
      </c>
    </row>
    <row r="203" customFormat="false" ht="15" hidden="false" customHeight="false" outlineLevel="0" collapsed="false">
      <c r="A203" s="1" t="s">
        <v>464</v>
      </c>
      <c r="B203" s="1" t="s">
        <v>474</v>
      </c>
      <c r="C203" s="1" t="s">
        <v>21</v>
      </c>
      <c r="D203" s="1" t="s">
        <v>475</v>
      </c>
      <c r="E203" s="0" t="str">
        <f aca="false">HYPERLINK("https://api.digitale-sammlungen.de/iiif/presentation/v2/bsb10502055/canvas/203/view")</f>
        <v>https://api.digitale-sammlungen.de/iiif/presentation/v2/bsb10502055/canvas/203/view</v>
      </c>
      <c r="F203" s="0" t="s">
        <v>97</v>
      </c>
    </row>
    <row r="204" customFormat="false" ht="15" hidden="false" customHeight="false" outlineLevel="0" collapsed="false">
      <c r="A204" s="1" t="s">
        <v>464</v>
      </c>
      <c r="B204" s="1" t="s">
        <v>476</v>
      </c>
      <c r="C204" s="1" t="s">
        <v>472</v>
      </c>
      <c r="D204" s="1" t="s">
        <v>477</v>
      </c>
      <c r="E204" s="0" t="str">
        <f aca="false">HYPERLINK("https://api.digitale-sammlungen.de/iiif/presentation/v2/bsb10502055/canvas/255/view")</f>
        <v>https://api.digitale-sammlungen.de/iiif/presentation/v2/bsb10502055/canvas/255/view</v>
      </c>
      <c r="F204" s="0" t="s">
        <v>10</v>
      </c>
    </row>
    <row r="205" customFormat="false" ht="15" hidden="false" customHeight="false" outlineLevel="0" collapsed="false">
      <c r="A205" s="1" t="s">
        <v>464</v>
      </c>
      <c r="B205" s="1" t="s">
        <v>478</v>
      </c>
      <c r="C205" s="1" t="s">
        <v>119</v>
      </c>
      <c r="D205" s="1" t="s">
        <v>479</v>
      </c>
      <c r="E205" s="0" t="str">
        <f aca="false">HYPERLINK("https://api.digitale-sammlungen.de/iiif/presentation/v2/bsb10502055/canvas/289/view")</f>
        <v>https://api.digitale-sammlungen.de/iiif/presentation/v2/bsb10502055/canvas/289/view</v>
      </c>
      <c r="F205" s="0" t="s">
        <v>427</v>
      </c>
    </row>
    <row r="206" customFormat="false" ht="15" hidden="false" customHeight="false" outlineLevel="0" collapsed="false">
      <c r="A206" s="1" t="s">
        <v>480</v>
      </c>
      <c r="B206" s="1" t="s">
        <v>481</v>
      </c>
      <c r="C206" s="1" t="s">
        <v>243</v>
      </c>
      <c r="D206" s="1" t="s">
        <v>482</v>
      </c>
      <c r="E206" s="0" t="str">
        <f aca="false">HYPERLINK("https://api.digitale-sammlungen.de/iiif/presentation/v2/bsb10502069/canvas/83/view")</f>
        <v>https://api.digitale-sammlungen.de/iiif/presentation/v2/bsb10502069/canvas/83/view</v>
      </c>
      <c r="F206" s="0" t="s">
        <v>48</v>
      </c>
    </row>
    <row r="207" customFormat="false" ht="15" hidden="false" customHeight="false" outlineLevel="0" collapsed="false">
      <c r="A207" s="1" t="s">
        <v>480</v>
      </c>
      <c r="B207" s="1" t="s">
        <v>483</v>
      </c>
      <c r="C207" s="1" t="s">
        <v>15</v>
      </c>
      <c r="D207" s="1" t="s">
        <v>484</v>
      </c>
      <c r="E207" s="0" t="str">
        <f aca="false">HYPERLINK("https://api.digitale-sammlungen.de/iiif/presentation/v2/bsb10502069/canvas/333/view")</f>
        <v>https://api.digitale-sammlungen.de/iiif/presentation/v2/bsb10502069/canvas/333/view</v>
      </c>
      <c r="F207" s="0" t="s">
        <v>48</v>
      </c>
    </row>
    <row r="208" customFormat="false" ht="15" hidden="false" customHeight="false" outlineLevel="0" collapsed="false">
      <c r="A208" s="1" t="s">
        <v>480</v>
      </c>
      <c r="B208" s="1" t="s">
        <v>442</v>
      </c>
      <c r="C208" s="1" t="s">
        <v>485</v>
      </c>
      <c r="D208" s="1" t="s">
        <v>486</v>
      </c>
      <c r="E208" s="0" t="str">
        <f aca="false">HYPERLINK("https://api.digitale-sammlungen.de/iiif/presentation/v2/bsb10502069/canvas/334/view")</f>
        <v>https://api.digitale-sammlungen.de/iiif/presentation/v2/bsb10502069/canvas/334/view</v>
      </c>
      <c r="F208" s="0" t="s">
        <v>48</v>
      </c>
    </row>
    <row r="209" customFormat="false" ht="15" hidden="false" customHeight="false" outlineLevel="0" collapsed="false">
      <c r="A209" s="1" t="s">
        <v>480</v>
      </c>
      <c r="B209" s="1" t="s">
        <v>444</v>
      </c>
      <c r="C209" s="1" t="s">
        <v>487</v>
      </c>
      <c r="D209" s="1" t="s">
        <v>488</v>
      </c>
      <c r="E209" s="0" t="str">
        <f aca="false">HYPERLINK("https://api.digitale-sammlungen.de/iiif/presentation/v2/bsb10502069/canvas/367/view")</f>
        <v>https://api.digitale-sammlungen.de/iiif/presentation/v2/bsb10502069/canvas/367/view</v>
      </c>
      <c r="F209" s="0" t="s">
        <v>101</v>
      </c>
    </row>
    <row r="210" customFormat="false" ht="15" hidden="false" customHeight="false" outlineLevel="0" collapsed="false">
      <c r="A210" s="1" t="s">
        <v>480</v>
      </c>
      <c r="B210" s="1" t="s">
        <v>444</v>
      </c>
      <c r="C210" s="1" t="s">
        <v>177</v>
      </c>
      <c r="D210" s="1" t="s">
        <v>489</v>
      </c>
      <c r="E210" s="0" t="str">
        <f aca="false">HYPERLINK("https://api.digitale-sammlungen.de/iiif/presentation/v2/bsb10502069/canvas/367/view")</f>
        <v>https://api.digitale-sammlungen.de/iiif/presentation/v2/bsb10502069/canvas/367/view</v>
      </c>
      <c r="F210" s="0" t="s">
        <v>101</v>
      </c>
    </row>
    <row r="211" customFormat="false" ht="15" hidden="false" customHeight="false" outlineLevel="0" collapsed="false">
      <c r="A211" s="1" t="s">
        <v>480</v>
      </c>
      <c r="B211" s="1" t="s">
        <v>490</v>
      </c>
      <c r="C211" s="1" t="s">
        <v>491</v>
      </c>
      <c r="D211" s="1" t="s">
        <v>492</v>
      </c>
      <c r="E211" s="0" t="str">
        <f aca="false">HYPERLINK("https://api.digitale-sammlungen.de/iiif/presentation/v2/bsb10502069/canvas/519/view")</f>
        <v>https://api.digitale-sammlungen.de/iiif/presentation/v2/bsb10502069/canvas/519/view</v>
      </c>
      <c r="F211" s="0" t="s">
        <v>52</v>
      </c>
    </row>
    <row r="212" customFormat="false" ht="15" hidden="false" customHeight="false" outlineLevel="0" collapsed="false">
      <c r="A212" s="1" t="s">
        <v>480</v>
      </c>
      <c r="B212" s="1" t="s">
        <v>490</v>
      </c>
      <c r="C212" s="1" t="s">
        <v>493</v>
      </c>
      <c r="D212" s="1" t="s">
        <v>494</v>
      </c>
      <c r="E212" s="0" t="str">
        <f aca="false">HYPERLINK("https://api.digitale-sammlungen.de/iiif/presentation/v2/bsb10502069/canvas/519/view")</f>
        <v>https://api.digitale-sammlungen.de/iiif/presentation/v2/bsb10502069/canvas/519/view</v>
      </c>
      <c r="F212" s="0" t="s">
        <v>52</v>
      </c>
    </row>
    <row r="213" customFormat="false" ht="15" hidden="false" customHeight="false" outlineLevel="0" collapsed="false">
      <c r="A213" s="1" t="s">
        <v>480</v>
      </c>
      <c r="B213" s="1" t="s">
        <v>495</v>
      </c>
      <c r="C213" s="1" t="s">
        <v>209</v>
      </c>
      <c r="D213" s="1" t="s">
        <v>496</v>
      </c>
      <c r="E213" s="0" t="str">
        <f aca="false">HYPERLINK("https://api.digitale-sammlungen.de/iiif/presentation/v2/bsb10502069/canvas/549/view")</f>
        <v>https://api.digitale-sammlungen.de/iiif/presentation/v2/bsb10502069/canvas/549/view</v>
      </c>
      <c r="F213" s="0" t="s">
        <v>52</v>
      </c>
    </row>
    <row r="214" customFormat="false" ht="15" hidden="false" customHeight="false" outlineLevel="0" collapsed="false">
      <c r="A214" s="1" t="s">
        <v>497</v>
      </c>
      <c r="B214" s="1" t="s">
        <v>498</v>
      </c>
      <c r="C214" s="1" t="s">
        <v>8</v>
      </c>
      <c r="D214" s="1" t="s">
        <v>499</v>
      </c>
      <c r="E214" s="0" t="str">
        <f aca="false">HYPERLINK("https://api.digitale-sammlungen.de/iiif/presentation/v2/bsb10502068/canvas/173/view")</f>
        <v>https://api.digitale-sammlungen.de/iiif/presentation/v2/bsb10502068/canvas/173/view</v>
      </c>
      <c r="F214" s="0" t="s">
        <v>10</v>
      </c>
    </row>
    <row r="215" customFormat="false" ht="15" hidden="false" customHeight="false" outlineLevel="0" collapsed="false">
      <c r="A215" s="1" t="s">
        <v>497</v>
      </c>
      <c r="B215" s="1" t="s">
        <v>500</v>
      </c>
      <c r="C215" s="1" t="s">
        <v>12</v>
      </c>
      <c r="D215" s="1" t="s">
        <v>501</v>
      </c>
      <c r="E215" s="0" t="str">
        <f aca="false">HYPERLINK("https://api.digitale-sammlungen.de/iiif/presentation/v2/bsb10502068/canvas/228/view")</f>
        <v>https://api.digitale-sammlungen.de/iiif/presentation/v2/bsb10502068/canvas/228/view</v>
      </c>
      <c r="F215" s="0" t="s">
        <v>502</v>
      </c>
    </row>
    <row r="216" customFormat="false" ht="15" hidden="false" customHeight="false" outlineLevel="0" collapsed="false">
      <c r="A216" s="1" t="s">
        <v>497</v>
      </c>
      <c r="B216" s="1" t="s">
        <v>500</v>
      </c>
      <c r="C216" s="1" t="s">
        <v>209</v>
      </c>
      <c r="D216" s="1" t="s">
        <v>503</v>
      </c>
      <c r="E216" s="0" t="str">
        <f aca="false">HYPERLINK("https://api.digitale-sammlungen.de/iiif/presentation/v2/bsb10502068/canvas/228/view")</f>
        <v>https://api.digitale-sammlungen.de/iiif/presentation/v2/bsb10502068/canvas/228/view</v>
      </c>
      <c r="F216" s="0" t="s">
        <v>502</v>
      </c>
    </row>
    <row r="217" customFormat="false" ht="15" hidden="false" customHeight="false" outlineLevel="0" collapsed="false">
      <c r="A217" s="1" t="s">
        <v>497</v>
      </c>
      <c r="B217" s="1" t="s">
        <v>504</v>
      </c>
      <c r="C217" s="1" t="s">
        <v>123</v>
      </c>
      <c r="D217" s="1" t="s">
        <v>505</v>
      </c>
      <c r="E217" s="0" t="str">
        <f aca="false">HYPERLINK("https://api.digitale-sammlungen.de/iiif/presentation/v2/bsb10502068/canvas/229/view")</f>
        <v>https://api.digitale-sammlungen.de/iiif/presentation/v2/bsb10502068/canvas/229/view</v>
      </c>
      <c r="F217" s="0" t="s">
        <v>502</v>
      </c>
    </row>
    <row r="218" customFormat="false" ht="15" hidden="false" customHeight="false" outlineLevel="0" collapsed="false">
      <c r="A218" s="1" t="s">
        <v>497</v>
      </c>
      <c r="B218" s="1" t="s">
        <v>506</v>
      </c>
      <c r="C218" s="1" t="s">
        <v>12</v>
      </c>
      <c r="D218" s="1" t="s">
        <v>507</v>
      </c>
      <c r="E218" s="0" t="str">
        <f aca="false">HYPERLINK("https://api.digitale-sammlungen.de/iiif/presentation/v2/bsb10502068/canvas/279/view")</f>
        <v>https://api.digitale-sammlungen.de/iiif/presentation/v2/bsb10502068/canvas/279/view</v>
      </c>
      <c r="F218" s="0" t="s">
        <v>97</v>
      </c>
    </row>
    <row r="219" customFormat="false" ht="15" hidden="false" customHeight="false" outlineLevel="0" collapsed="false">
      <c r="A219" s="1" t="s">
        <v>497</v>
      </c>
      <c r="B219" s="1" t="s">
        <v>49</v>
      </c>
      <c r="C219" s="1" t="s">
        <v>243</v>
      </c>
      <c r="D219" s="1" t="s">
        <v>508</v>
      </c>
      <c r="E219" s="0" t="str">
        <f aca="false">HYPERLINK("https://api.digitale-sammlungen.de/iiif/presentation/v2/bsb10502068/canvas/285/view")</f>
        <v>https://api.digitale-sammlungen.de/iiif/presentation/v2/bsb10502068/canvas/285/view</v>
      </c>
      <c r="F219" s="0" t="s">
        <v>48</v>
      </c>
    </row>
    <row r="220" customFormat="false" ht="15" hidden="false" customHeight="false" outlineLevel="0" collapsed="false">
      <c r="A220" s="1" t="s">
        <v>497</v>
      </c>
      <c r="B220" s="1" t="s">
        <v>248</v>
      </c>
      <c r="C220" s="1" t="s">
        <v>509</v>
      </c>
      <c r="D220" s="1" t="s">
        <v>510</v>
      </c>
      <c r="E220" s="0" t="str">
        <f aca="false">HYPERLINK("https://api.digitale-sammlungen.de/iiif/presentation/v2/bsb10502068/canvas/386/view")</f>
        <v>https://api.digitale-sammlungen.de/iiif/presentation/v2/bsb10502068/canvas/386/view</v>
      </c>
      <c r="F220" s="0" t="s">
        <v>52</v>
      </c>
    </row>
    <row r="221" customFormat="false" ht="15" hidden="false" customHeight="false" outlineLevel="0" collapsed="false">
      <c r="A221" s="1" t="s">
        <v>511</v>
      </c>
      <c r="B221" s="1" t="s">
        <v>512</v>
      </c>
      <c r="C221" s="1" t="s">
        <v>513</v>
      </c>
      <c r="D221" s="1" t="s">
        <v>514</v>
      </c>
      <c r="E221" s="0" t="str">
        <f aca="false">HYPERLINK("https://api.digitale-sammlungen.de/iiif/presentation/v2/bsb10502054/canvas/60/view")</f>
        <v>https://api.digitale-sammlungen.de/iiif/presentation/v2/bsb10502054/canvas/60/view</v>
      </c>
      <c r="F221" s="0" t="s">
        <v>10</v>
      </c>
    </row>
    <row r="222" customFormat="false" ht="15" hidden="false" customHeight="false" outlineLevel="0" collapsed="false">
      <c r="A222" s="1" t="s">
        <v>511</v>
      </c>
      <c r="B222" s="1" t="s">
        <v>515</v>
      </c>
      <c r="C222" s="1" t="s">
        <v>516</v>
      </c>
      <c r="D222" s="1" t="s">
        <v>517</v>
      </c>
      <c r="E222" s="0" t="str">
        <f aca="false">HYPERLINK("https://api.digitale-sammlungen.de/iiif/presentation/v2/bsb10502054/canvas/249/view")</f>
        <v>https://api.digitale-sammlungen.de/iiif/presentation/v2/bsb10502054/canvas/249/view</v>
      </c>
      <c r="F222" s="0" t="s">
        <v>97</v>
      </c>
    </row>
    <row r="223" customFormat="false" ht="15" hidden="false" customHeight="false" outlineLevel="0" collapsed="false">
      <c r="A223" s="1" t="s">
        <v>518</v>
      </c>
      <c r="B223" s="1" t="s">
        <v>374</v>
      </c>
      <c r="C223" s="1" t="s">
        <v>42</v>
      </c>
      <c r="D223" s="1" t="s">
        <v>519</v>
      </c>
      <c r="E223" s="0" t="str">
        <f aca="false">HYPERLINK("https://api.digitale-sammlungen.de/iiif/presentation/v2/bsb10502040/canvas/232/view")</f>
        <v>https://api.digitale-sammlungen.de/iiif/presentation/v2/bsb10502040/canvas/232/view</v>
      </c>
      <c r="F223" s="0" t="s">
        <v>97</v>
      </c>
    </row>
    <row r="224" customFormat="false" ht="15" hidden="false" customHeight="false" outlineLevel="0" collapsed="false">
      <c r="A224" s="1" t="s">
        <v>518</v>
      </c>
      <c r="B224" s="1" t="s">
        <v>520</v>
      </c>
      <c r="C224" s="1" t="s">
        <v>70</v>
      </c>
      <c r="D224" s="1" t="s">
        <v>521</v>
      </c>
      <c r="E224" s="0" t="str">
        <f aca="false">HYPERLINK("https://api.digitale-sammlungen.de/iiif/presentation/v2/bsb10502040/canvas/262/view")</f>
        <v>https://api.digitale-sammlungen.de/iiif/presentation/v2/bsb10502040/canvas/262/view</v>
      </c>
      <c r="F224" s="0" t="s">
        <v>10</v>
      </c>
    </row>
    <row r="225" customFormat="false" ht="15" hidden="false" customHeight="false" outlineLevel="0" collapsed="false">
      <c r="A225" s="1" t="s">
        <v>518</v>
      </c>
      <c r="B225" s="1" t="s">
        <v>522</v>
      </c>
      <c r="C225" s="1" t="s">
        <v>458</v>
      </c>
      <c r="D225" s="1" t="s">
        <v>523</v>
      </c>
      <c r="E225" s="0" t="str">
        <f aca="false">HYPERLINK("https://api.digitale-sammlungen.de/iiif/presentation/v2/bsb10502040/canvas/365/view")</f>
        <v>https://api.digitale-sammlungen.de/iiif/presentation/v2/bsb10502040/canvas/365/view</v>
      </c>
      <c r="F225" s="0" t="s">
        <v>321</v>
      </c>
    </row>
    <row r="226" customFormat="false" ht="15" hidden="false" customHeight="false" outlineLevel="0" collapsed="false">
      <c r="A226" s="1" t="s">
        <v>518</v>
      </c>
      <c r="B226" s="1" t="s">
        <v>257</v>
      </c>
      <c r="C226" s="1" t="s">
        <v>524</v>
      </c>
      <c r="D226" s="1" t="s">
        <v>525</v>
      </c>
      <c r="E226" s="0" t="str">
        <f aca="false">HYPERLINK("https://api.digitale-sammlungen.de/iiif/presentation/v2/bsb10502040/canvas/439/view")</f>
        <v>https://api.digitale-sammlungen.de/iiif/presentation/v2/bsb10502040/canvas/439/view</v>
      </c>
      <c r="F226" s="0" t="s">
        <v>97</v>
      </c>
    </row>
    <row r="227" customFormat="false" ht="15" hidden="false" customHeight="false" outlineLevel="0" collapsed="false">
      <c r="A227" s="1" t="s">
        <v>518</v>
      </c>
      <c r="B227" s="1" t="s">
        <v>257</v>
      </c>
      <c r="C227" s="1" t="s">
        <v>125</v>
      </c>
      <c r="D227" s="1" t="s">
        <v>526</v>
      </c>
      <c r="E227" s="0" t="str">
        <f aca="false">HYPERLINK("https://api.digitale-sammlungen.de/iiif/presentation/v2/bsb10502040/canvas/439/view")</f>
        <v>https://api.digitale-sammlungen.de/iiif/presentation/v2/bsb10502040/canvas/439/view</v>
      </c>
      <c r="F227" s="0" t="s">
        <v>97</v>
      </c>
    </row>
    <row r="228" customFormat="false" ht="15" hidden="false" customHeight="false" outlineLevel="0" collapsed="false">
      <c r="A228" s="1" t="s">
        <v>518</v>
      </c>
      <c r="B228" s="1" t="s">
        <v>281</v>
      </c>
      <c r="C228" s="1" t="s">
        <v>269</v>
      </c>
      <c r="D228" s="1" t="s">
        <v>527</v>
      </c>
      <c r="E228" s="0" t="str">
        <f aca="false">HYPERLINK("https://api.digitale-sammlungen.de/iiif/presentation/v2/bsb10502040/canvas/442/view")</f>
        <v>https://api.digitale-sammlungen.de/iiif/presentation/v2/bsb10502040/canvas/442/view</v>
      </c>
      <c r="F228" s="0" t="s">
        <v>97</v>
      </c>
    </row>
    <row r="229" customFormat="false" ht="15" hidden="false" customHeight="false" outlineLevel="0" collapsed="false">
      <c r="A229" s="1" t="s">
        <v>518</v>
      </c>
      <c r="B229" s="1" t="s">
        <v>281</v>
      </c>
      <c r="C229" s="1" t="s">
        <v>147</v>
      </c>
      <c r="D229" s="1" t="s">
        <v>528</v>
      </c>
      <c r="E229" s="0" t="str">
        <f aca="false">HYPERLINK("https://api.digitale-sammlungen.de/iiif/presentation/v2/bsb10502040/canvas/442/view")</f>
        <v>https://api.digitale-sammlungen.de/iiif/presentation/v2/bsb10502040/canvas/442/view</v>
      </c>
      <c r="F229" s="0" t="s">
        <v>97</v>
      </c>
    </row>
    <row r="230" customFormat="false" ht="15" hidden="false" customHeight="false" outlineLevel="0" collapsed="false">
      <c r="A230" s="1" t="s">
        <v>529</v>
      </c>
      <c r="B230" s="1" t="s">
        <v>530</v>
      </c>
      <c r="C230" s="1" t="s">
        <v>531</v>
      </c>
      <c r="D230" s="1" t="s">
        <v>532</v>
      </c>
      <c r="E230" s="0" t="str">
        <f aca="false">HYPERLINK("https://api.digitale-sammlungen.de/iiif/presentation/v2/bsb10502083/canvas/236/view")</f>
        <v>https://api.digitale-sammlungen.de/iiif/presentation/v2/bsb10502083/canvas/236/view</v>
      </c>
      <c r="F230" s="0" t="s">
        <v>204</v>
      </c>
    </row>
    <row r="231" customFormat="false" ht="15" hidden="false" customHeight="false" outlineLevel="0" collapsed="false">
      <c r="A231" s="1" t="s">
        <v>529</v>
      </c>
      <c r="B231" s="1" t="s">
        <v>533</v>
      </c>
      <c r="C231" s="1" t="s">
        <v>65</v>
      </c>
      <c r="D231" s="1" t="s">
        <v>534</v>
      </c>
      <c r="E231" s="0" t="str">
        <f aca="false">HYPERLINK("https://api.digitale-sammlungen.de/iiif/presentation/v2/bsb10502083/canvas/240/view")</f>
        <v>https://api.digitale-sammlungen.de/iiif/presentation/v2/bsb10502083/canvas/240/view</v>
      </c>
      <c r="F231" s="0" t="s">
        <v>204</v>
      </c>
    </row>
    <row r="232" customFormat="false" ht="15" hidden="false" customHeight="false" outlineLevel="0" collapsed="false">
      <c r="A232" s="1" t="s">
        <v>529</v>
      </c>
      <c r="B232" s="1" t="s">
        <v>535</v>
      </c>
      <c r="C232" s="1" t="s">
        <v>174</v>
      </c>
      <c r="D232" s="1" t="s">
        <v>536</v>
      </c>
      <c r="E232" s="0" t="str">
        <f aca="false">HYPERLINK("https://api.digitale-sammlungen.de/iiif/presentation/v2/bsb10502083/canvas/295/view")</f>
        <v>https://api.digitale-sammlungen.de/iiif/presentation/v2/bsb10502083/canvas/295/view</v>
      </c>
      <c r="F232" s="0" t="s">
        <v>97</v>
      </c>
    </row>
    <row r="233" customFormat="false" ht="15" hidden="false" customHeight="false" outlineLevel="0" collapsed="false">
      <c r="A233" s="1" t="s">
        <v>529</v>
      </c>
      <c r="B233" s="1" t="s">
        <v>537</v>
      </c>
      <c r="C233" s="1" t="s">
        <v>202</v>
      </c>
      <c r="D233" s="1" t="s">
        <v>538</v>
      </c>
      <c r="E233" s="0" t="str">
        <f aca="false">HYPERLINK("https://api.digitale-sammlungen.de/iiif/presentation/v2/bsb10502083/canvas/315/view")</f>
        <v>https://api.digitale-sammlungen.de/iiif/presentation/v2/bsb10502083/canvas/315/view</v>
      </c>
      <c r="F233" s="0" t="s">
        <v>539</v>
      </c>
    </row>
    <row r="234" customFormat="false" ht="15" hidden="false" customHeight="false" outlineLevel="0" collapsed="false">
      <c r="A234" s="1" t="s">
        <v>529</v>
      </c>
      <c r="B234" s="1" t="s">
        <v>540</v>
      </c>
      <c r="C234" s="1" t="s">
        <v>493</v>
      </c>
      <c r="D234" s="1" t="s">
        <v>541</v>
      </c>
      <c r="E234" s="0" t="str">
        <f aca="false">HYPERLINK("https://api.digitale-sammlungen.de/iiif/presentation/v2/bsb10502083/canvas/468/view")</f>
        <v>https://api.digitale-sammlungen.de/iiif/presentation/v2/bsb10502083/canvas/468/view</v>
      </c>
      <c r="F234" s="0" t="s">
        <v>48</v>
      </c>
    </row>
    <row r="235" customFormat="false" ht="15" hidden="false" customHeight="false" outlineLevel="0" collapsed="false">
      <c r="A235" s="1" t="s">
        <v>529</v>
      </c>
      <c r="B235" s="1" t="s">
        <v>542</v>
      </c>
      <c r="C235" s="1" t="s">
        <v>284</v>
      </c>
      <c r="D235" s="1" t="s">
        <v>543</v>
      </c>
      <c r="E235" s="0" t="str">
        <f aca="false">HYPERLINK("https://api.digitale-sammlungen.de/iiif/presentation/v2/bsb10502083/canvas/502/view")</f>
        <v>https://api.digitale-sammlungen.de/iiif/presentation/v2/bsb10502083/canvas/502/view</v>
      </c>
      <c r="F235" s="0" t="s">
        <v>56</v>
      </c>
    </row>
    <row r="236" customFormat="false" ht="15" hidden="false" customHeight="false" outlineLevel="0" collapsed="false">
      <c r="A236" s="1" t="s">
        <v>529</v>
      </c>
      <c r="B236" s="1" t="s">
        <v>544</v>
      </c>
      <c r="C236" s="1" t="s">
        <v>348</v>
      </c>
      <c r="D236" s="1" t="s">
        <v>545</v>
      </c>
      <c r="E236" s="0" t="str">
        <f aca="false">HYPERLINK("https://api.digitale-sammlungen.de/iiif/presentation/v2/bsb10502083/canvas/562/view")</f>
        <v>https://api.digitale-sammlungen.de/iiif/presentation/v2/bsb10502083/canvas/562/view</v>
      </c>
      <c r="F236" s="0" t="s">
        <v>33</v>
      </c>
    </row>
    <row r="237" customFormat="false" ht="15" hidden="false" customHeight="false" outlineLevel="0" collapsed="false">
      <c r="A237" s="1" t="s">
        <v>529</v>
      </c>
      <c r="B237" s="1" t="s">
        <v>544</v>
      </c>
      <c r="C237" s="1" t="s">
        <v>75</v>
      </c>
      <c r="D237" s="1" t="s">
        <v>546</v>
      </c>
      <c r="E237" s="0" t="str">
        <f aca="false">HYPERLINK("https://api.digitale-sammlungen.de/iiif/presentation/v2/bsb10502083/canvas/562/view")</f>
        <v>https://api.digitale-sammlungen.de/iiif/presentation/v2/bsb10502083/canvas/562/view</v>
      </c>
      <c r="F237" s="0" t="s">
        <v>33</v>
      </c>
    </row>
    <row r="238" customFormat="false" ht="15" hidden="false" customHeight="false" outlineLevel="0" collapsed="false">
      <c r="A238" s="1" t="s">
        <v>529</v>
      </c>
      <c r="B238" s="1" t="s">
        <v>547</v>
      </c>
      <c r="C238" s="1" t="s">
        <v>54</v>
      </c>
      <c r="D238" s="1" t="s">
        <v>548</v>
      </c>
      <c r="E238" s="0" t="str">
        <f aca="false">HYPERLINK("https://api.digitale-sammlungen.de/iiif/presentation/v2/bsb10502083/canvas/623/view")</f>
        <v>https://api.digitale-sammlungen.de/iiif/presentation/v2/bsb10502083/canvas/623/view</v>
      </c>
      <c r="F238" s="0" t="s">
        <v>549</v>
      </c>
    </row>
    <row r="239" customFormat="false" ht="15" hidden="false" customHeight="false" outlineLevel="0" collapsed="false">
      <c r="A239" s="1" t="s">
        <v>550</v>
      </c>
      <c r="B239" s="1" t="s">
        <v>551</v>
      </c>
      <c r="C239" s="1" t="s">
        <v>119</v>
      </c>
      <c r="D239" s="1" t="s">
        <v>552</v>
      </c>
      <c r="E239" s="0" t="str">
        <f aca="false">HYPERLINK("https://api.digitale-sammlungen.de/iiif/presentation/v2/bsb10501987/canvas/44/view")</f>
        <v>https://api.digitale-sammlungen.de/iiif/presentation/v2/bsb10501987/canvas/44/view</v>
      </c>
      <c r="F239" s="0" t="s">
        <v>97</v>
      </c>
    </row>
    <row r="240" customFormat="false" ht="15" hidden="false" customHeight="false" outlineLevel="0" collapsed="false">
      <c r="A240" s="1" t="s">
        <v>550</v>
      </c>
      <c r="B240" s="1" t="s">
        <v>553</v>
      </c>
      <c r="C240" s="1" t="s">
        <v>135</v>
      </c>
      <c r="D240" s="1" t="s">
        <v>554</v>
      </c>
      <c r="E240" s="0" t="str">
        <f aca="false">HYPERLINK("https://api.digitale-sammlungen.de/iiif/presentation/v2/bsb10501987/canvas/58/view")</f>
        <v>https://api.digitale-sammlungen.de/iiif/presentation/v2/bsb10501987/canvas/58/view</v>
      </c>
      <c r="F240" s="0" t="s">
        <v>97</v>
      </c>
    </row>
    <row r="241" customFormat="false" ht="15" hidden="false" customHeight="false" outlineLevel="0" collapsed="false">
      <c r="A241" s="1" t="s">
        <v>550</v>
      </c>
      <c r="B241" s="1" t="s">
        <v>555</v>
      </c>
      <c r="C241" s="1" t="s">
        <v>127</v>
      </c>
      <c r="D241" s="1" t="s">
        <v>556</v>
      </c>
      <c r="E241" s="0" t="str">
        <f aca="false">HYPERLINK("https://api.digitale-sammlungen.de/iiif/presentation/v2/bsb10501987/canvas/100/view")</f>
        <v>https://api.digitale-sammlungen.de/iiif/presentation/v2/bsb10501987/canvas/100/view</v>
      </c>
      <c r="F241" s="0" t="s">
        <v>557</v>
      </c>
    </row>
    <row r="242" customFormat="false" ht="15" hidden="false" customHeight="false" outlineLevel="0" collapsed="false">
      <c r="A242" s="1" t="s">
        <v>550</v>
      </c>
      <c r="B242" s="1" t="s">
        <v>558</v>
      </c>
      <c r="C242" s="1" t="s">
        <v>27</v>
      </c>
      <c r="D242" s="1" t="s">
        <v>559</v>
      </c>
      <c r="E242" s="0" t="str">
        <f aca="false">HYPERLINK("https://api.digitale-sammlungen.de/iiif/presentation/v2/bsb10501987/canvas/102/view")</f>
        <v>https://api.digitale-sammlungen.de/iiif/presentation/v2/bsb10501987/canvas/102/view</v>
      </c>
      <c r="F242" s="0" t="s">
        <v>560</v>
      </c>
    </row>
    <row r="243" customFormat="false" ht="15" hidden="false" customHeight="false" outlineLevel="0" collapsed="false">
      <c r="A243" s="1" t="s">
        <v>550</v>
      </c>
      <c r="B243" s="1" t="s">
        <v>561</v>
      </c>
      <c r="C243" s="1" t="s">
        <v>67</v>
      </c>
      <c r="D243" s="1" t="s">
        <v>562</v>
      </c>
      <c r="E243" s="0" t="str">
        <f aca="false">HYPERLINK("https://api.digitale-sammlungen.de/iiif/presentation/v2/bsb10501987/canvas/286/view")</f>
        <v>https://api.digitale-sammlungen.de/iiif/presentation/v2/bsb10501987/canvas/286/view</v>
      </c>
      <c r="F243" s="0" t="s">
        <v>10</v>
      </c>
    </row>
    <row r="244" customFormat="false" ht="15" hidden="false" customHeight="false" outlineLevel="0" collapsed="false">
      <c r="A244" s="1" t="s">
        <v>550</v>
      </c>
      <c r="B244" s="1" t="s">
        <v>561</v>
      </c>
      <c r="C244" s="1" t="s">
        <v>21</v>
      </c>
      <c r="D244" s="1" t="s">
        <v>563</v>
      </c>
      <c r="E244" s="0" t="str">
        <f aca="false">HYPERLINK("https://api.digitale-sammlungen.de/iiif/presentation/v2/bsb10501987/canvas/286/view")</f>
        <v>https://api.digitale-sammlungen.de/iiif/presentation/v2/bsb10501987/canvas/286/view</v>
      </c>
      <c r="F244" s="0" t="s">
        <v>10</v>
      </c>
    </row>
    <row r="245" customFormat="false" ht="15" hidden="false" customHeight="false" outlineLevel="0" collapsed="false">
      <c r="A245" s="1" t="s">
        <v>550</v>
      </c>
      <c r="B245" s="1" t="s">
        <v>564</v>
      </c>
      <c r="C245" s="1" t="s">
        <v>565</v>
      </c>
      <c r="D245" s="1" t="s">
        <v>566</v>
      </c>
      <c r="E245" s="0" t="str">
        <f aca="false">HYPERLINK("https://api.digitale-sammlungen.de/iiif/presentation/v2/bsb10501987/canvas/330/view")</f>
        <v>https://api.digitale-sammlungen.de/iiif/presentation/v2/bsb10501987/canvas/330/view</v>
      </c>
      <c r="F245" s="0" t="s">
        <v>557</v>
      </c>
    </row>
    <row r="246" customFormat="false" ht="15" hidden="false" customHeight="false" outlineLevel="0" collapsed="false">
      <c r="A246" s="1" t="s">
        <v>550</v>
      </c>
      <c r="B246" s="1" t="s">
        <v>567</v>
      </c>
      <c r="C246" s="1" t="s">
        <v>108</v>
      </c>
      <c r="D246" s="1" t="s">
        <v>568</v>
      </c>
      <c r="E246" s="0" t="str">
        <f aca="false">HYPERLINK("https://api.digitale-sammlungen.de/iiif/presentation/v2/bsb10501987/canvas/441/view")</f>
        <v>https://api.digitale-sammlungen.de/iiif/presentation/v2/bsb10501987/canvas/441/view</v>
      </c>
      <c r="F246" s="0" t="s">
        <v>56</v>
      </c>
    </row>
    <row r="247" customFormat="false" ht="15" hidden="false" customHeight="false" outlineLevel="0" collapsed="false">
      <c r="A247" s="1" t="s">
        <v>550</v>
      </c>
      <c r="B247" s="1" t="s">
        <v>569</v>
      </c>
      <c r="C247" s="1" t="s">
        <v>171</v>
      </c>
      <c r="D247" s="1" t="s">
        <v>570</v>
      </c>
      <c r="E247" s="0" t="str">
        <f aca="false">HYPERLINK("https://api.digitale-sammlungen.de/iiif/presentation/v2/bsb10501987/canvas/449/view")</f>
        <v>https://api.digitale-sammlungen.de/iiif/presentation/v2/bsb10501987/canvas/449/view</v>
      </c>
      <c r="F247" s="0" t="s">
        <v>571</v>
      </c>
    </row>
    <row r="248" customFormat="false" ht="15" hidden="false" customHeight="false" outlineLevel="0" collapsed="false">
      <c r="A248" s="1" t="s">
        <v>550</v>
      </c>
      <c r="B248" s="1" t="s">
        <v>572</v>
      </c>
      <c r="C248" s="1" t="s">
        <v>123</v>
      </c>
      <c r="D248" s="1" t="s">
        <v>573</v>
      </c>
      <c r="E248" s="0" t="str">
        <f aca="false">HYPERLINK("https://api.digitale-sammlungen.de/iiif/presentation/v2/bsb10501987/canvas/466/view")</f>
        <v>https://api.digitale-sammlungen.de/iiif/presentation/v2/bsb10501987/canvas/466/view</v>
      </c>
      <c r="F248" s="0" t="s">
        <v>48</v>
      </c>
    </row>
    <row r="249" customFormat="false" ht="15" hidden="false" customHeight="false" outlineLevel="0" collapsed="false">
      <c r="A249" s="1" t="s">
        <v>550</v>
      </c>
      <c r="B249" s="1" t="s">
        <v>572</v>
      </c>
      <c r="C249" s="1" t="s">
        <v>574</v>
      </c>
      <c r="D249" s="1" t="s">
        <v>575</v>
      </c>
      <c r="E249" s="0" t="str">
        <f aca="false">HYPERLINK("https://api.digitale-sammlungen.de/iiif/presentation/v2/bsb10501987/canvas/466/view")</f>
        <v>https://api.digitale-sammlungen.de/iiif/presentation/v2/bsb10501987/canvas/466/view</v>
      </c>
      <c r="F249" s="0" t="s">
        <v>48</v>
      </c>
    </row>
    <row r="250" customFormat="false" ht="15" hidden="false" customHeight="false" outlineLevel="0" collapsed="false">
      <c r="A250" s="1" t="s">
        <v>550</v>
      </c>
      <c r="B250" s="1" t="s">
        <v>576</v>
      </c>
      <c r="C250" s="1" t="s">
        <v>302</v>
      </c>
      <c r="D250" s="1" t="s">
        <v>577</v>
      </c>
      <c r="E250" s="0" t="str">
        <f aca="false">HYPERLINK("https://api.digitale-sammlungen.de/iiif/presentation/v2/bsb10501987/canvas/526/view")</f>
        <v>https://api.digitale-sammlungen.de/iiif/presentation/v2/bsb10501987/canvas/526/view</v>
      </c>
      <c r="F250" s="0" t="s">
        <v>97</v>
      </c>
    </row>
    <row r="251" customFormat="false" ht="15" hidden="false" customHeight="false" outlineLevel="0" collapsed="false">
      <c r="A251" s="1" t="s">
        <v>550</v>
      </c>
      <c r="B251" s="1" t="s">
        <v>578</v>
      </c>
      <c r="C251" s="1" t="s">
        <v>46</v>
      </c>
      <c r="D251" s="1" t="s">
        <v>579</v>
      </c>
      <c r="E251" s="0" t="str">
        <f aca="false">HYPERLINK("https://api.digitale-sammlungen.de/iiif/presentation/v2/bsb10501987/canvas/565/view")</f>
        <v>https://api.digitale-sammlungen.de/iiif/presentation/v2/bsb10501987/canvas/565/view</v>
      </c>
      <c r="F251" s="0" t="s">
        <v>37</v>
      </c>
    </row>
    <row r="252" customFormat="false" ht="15" hidden="false" customHeight="false" outlineLevel="0" collapsed="false">
      <c r="A252" s="1" t="s">
        <v>580</v>
      </c>
      <c r="B252" s="1" t="s">
        <v>581</v>
      </c>
      <c r="C252" s="1" t="s">
        <v>339</v>
      </c>
      <c r="D252" s="1" t="s">
        <v>582</v>
      </c>
      <c r="E252" s="0" t="str">
        <f aca="false">HYPERLINK("https://api.digitale-sammlungen.de/iiif/presentation/v2/bsb10501993/canvas/10/view")</f>
        <v>https://api.digitale-sammlungen.de/iiif/presentation/v2/bsb10501993/canvas/10/view</v>
      </c>
      <c r="F252" s="0" t="s">
        <v>10</v>
      </c>
    </row>
    <row r="253" customFormat="false" ht="15" hidden="false" customHeight="false" outlineLevel="0" collapsed="false">
      <c r="A253" s="1" t="s">
        <v>580</v>
      </c>
      <c r="B253" s="1" t="s">
        <v>583</v>
      </c>
      <c r="C253" s="1" t="s">
        <v>108</v>
      </c>
      <c r="D253" s="1" t="s">
        <v>584</v>
      </c>
      <c r="E253" s="0" t="str">
        <f aca="false">HYPERLINK("https://api.digitale-sammlungen.de/iiif/presentation/v2/bsb10501993/canvas/23/view")</f>
        <v>https://api.digitale-sammlungen.de/iiif/presentation/v2/bsb10501993/canvas/23/view</v>
      </c>
      <c r="F253" s="0" t="s">
        <v>97</v>
      </c>
    </row>
    <row r="254" customFormat="false" ht="15" hidden="false" customHeight="false" outlineLevel="0" collapsed="false">
      <c r="A254" s="1" t="s">
        <v>580</v>
      </c>
      <c r="B254" s="1" t="s">
        <v>229</v>
      </c>
      <c r="C254" s="1" t="s">
        <v>137</v>
      </c>
      <c r="D254" s="1" t="s">
        <v>585</v>
      </c>
      <c r="E254" s="0" t="str">
        <f aca="false">HYPERLINK("https://api.digitale-sammlungen.de/iiif/presentation/v2/bsb10501993/canvas/77/view")</f>
        <v>https://api.digitale-sammlungen.de/iiif/presentation/v2/bsb10501993/canvas/77/view</v>
      </c>
      <c r="F254" s="0" t="s">
        <v>10</v>
      </c>
    </row>
    <row r="255" customFormat="false" ht="15" hidden="false" customHeight="false" outlineLevel="0" collapsed="false">
      <c r="A255" s="1" t="s">
        <v>580</v>
      </c>
      <c r="B255" s="1" t="s">
        <v>325</v>
      </c>
      <c r="C255" s="1" t="s">
        <v>144</v>
      </c>
      <c r="D255" s="1" t="s">
        <v>586</v>
      </c>
      <c r="E255" s="0" t="str">
        <f aca="false">HYPERLINK("https://api.digitale-sammlungen.de/iiif/presentation/v2/bsb10501993/canvas/227/view")</f>
        <v>https://api.digitale-sammlungen.de/iiif/presentation/v2/bsb10501993/canvas/227/view</v>
      </c>
      <c r="F255" s="0" t="s">
        <v>97</v>
      </c>
    </row>
    <row r="256" customFormat="false" ht="15" hidden="false" customHeight="false" outlineLevel="0" collapsed="false">
      <c r="A256" s="1" t="s">
        <v>580</v>
      </c>
      <c r="B256" s="1" t="s">
        <v>500</v>
      </c>
      <c r="C256" s="1" t="s">
        <v>46</v>
      </c>
      <c r="D256" s="1" t="s">
        <v>587</v>
      </c>
      <c r="E256" s="0" t="str">
        <f aca="false">HYPERLINK("https://api.digitale-sammlungen.de/iiif/presentation/v2/bsb10501993/canvas/228/view")</f>
        <v>https://api.digitale-sammlungen.de/iiif/presentation/v2/bsb10501993/canvas/228/view</v>
      </c>
      <c r="F256" s="0" t="s">
        <v>97</v>
      </c>
    </row>
    <row r="257" customFormat="false" ht="15" hidden="false" customHeight="false" outlineLevel="0" collapsed="false">
      <c r="A257" s="1" t="s">
        <v>580</v>
      </c>
      <c r="B257" s="1" t="s">
        <v>500</v>
      </c>
      <c r="C257" s="1" t="s">
        <v>139</v>
      </c>
      <c r="D257" s="1" t="s">
        <v>588</v>
      </c>
      <c r="E257" s="0" t="str">
        <f aca="false">HYPERLINK("https://api.digitale-sammlungen.de/iiif/presentation/v2/bsb10501993/canvas/228/view")</f>
        <v>https://api.digitale-sammlungen.de/iiif/presentation/v2/bsb10501993/canvas/228/view</v>
      </c>
      <c r="F257" s="0" t="s">
        <v>97</v>
      </c>
    </row>
    <row r="258" customFormat="false" ht="15" hidden="false" customHeight="false" outlineLevel="0" collapsed="false">
      <c r="A258" s="1" t="s">
        <v>580</v>
      </c>
      <c r="B258" s="1" t="s">
        <v>271</v>
      </c>
      <c r="C258" s="1" t="s">
        <v>240</v>
      </c>
      <c r="D258" s="1" t="s">
        <v>589</v>
      </c>
      <c r="E258" s="0" t="str">
        <f aca="false">HYPERLINK("https://api.digitale-sammlungen.de/iiif/presentation/v2/bsb10501993/canvas/237/view")</f>
        <v>https://api.digitale-sammlungen.de/iiif/presentation/v2/bsb10501993/canvas/237/view</v>
      </c>
      <c r="F258" s="0" t="s">
        <v>10</v>
      </c>
    </row>
    <row r="259" customFormat="false" ht="15" hidden="false" customHeight="false" outlineLevel="0" collapsed="false">
      <c r="A259" s="1" t="s">
        <v>580</v>
      </c>
      <c r="B259" s="1" t="s">
        <v>561</v>
      </c>
      <c r="C259" s="1" t="s">
        <v>125</v>
      </c>
      <c r="D259" s="1" t="s">
        <v>590</v>
      </c>
      <c r="E259" s="0" t="str">
        <f aca="false">HYPERLINK("https://api.digitale-sammlungen.de/iiif/presentation/v2/bsb10501993/canvas/286/view")</f>
        <v>https://api.digitale-sammlungen.de/iiif/presentation/v2/bsb10501993/canvas/286/view</v>
      </c>
      <c r="F259" s="0" t="s">
        <v>33</v>
      </c>
    </row>
    <row r="260" customFormat="false" ht="15" hidden="false" customHeight="false" outlineLevel="0" collapsed="false">
      <c r="A260" s="1" t="s">
        <v>580</v>
      </c>
      <c r="B260" s="1" t="s">
        <v>286</v>
      </c>
      <c r="C260" s="1" t="s">
        <v>209</v>
      </c>
      <c r="D260" s="1" t="s">
        <v>591</v>
      </c>
      <c r="E260" s="0" t="str">
        <f aca="false">HYPERLINK("https://api.digitale-sammlungen.de/iiif/presentation/v2/bsb10501993/canvas/444/view")</f>
        <v>https://api.digitale-sammlungen.de/iiif/presentation/v2/bsb10501993/canvas/444/view</v>
      </c>
      <c r="F260" s="0" t="s">
        <v>48</v>
      </c>
    </row>
    <row r="261" customFormat="false" ht="15" hidden="false" customHeight="false" outlineLevel="0" collapsed="false">
      <c r="A261" s="1" t="s">
        <v>580</v>
      </c>
      <c r="B261" s="1" t="s">
        <v>592</v>
      </c>
      <c r="C261" s="1" t="s">
        <v>593</v>
      </c>
      <c r="D261" s="1" t="s">
        <v>594</v>
      </c>
      <c r="E261" s="0" t="str">
        <f aca="false">HYPERLINK("https://api.digitale-sammlungen.de/iiif/presentation/v2/bsb10501993/canvas/451/view")</f>
        <v>https://api.digitale-sammlungen.de/iiif/presentation/v2/bsb10501993/canvas/451/view</v>
      </c>
      <c r="F261" s="0" t="s">
        <v>48</v>
      </c>
    </row>
    <row r="262" customFormat="false" ht="15" hidden="false" customHeight="false" outlineLevel="0" collapsed="false">
      <c r="A262" s="1" t="s">
        <v>580</v>
      </c>
      <c r="B262" s="1" t="s">
        <v>595</v>
      </c>
      <c r="C262" s="1" t="s">
        <v>139</v>
      </c>
      <c r="D262" s="1" t="s">
        <v>596</v>
      </c>
      <c r="E262" s="0" t="str">
        <f aca="false">HYPERLINK("https://api.digitale-sammlungen.de/iiif/presentation/v2/bsb10501993/canvas/452/view")</f>
        <v>https://api.digitale-sammlungen.de/iiif/presentation/v2/bsb10501993/canvas/452/view</v>
      </c>
      <c r="F262" s="0" t="s">
        <v>48</v>
      </c>
    </row>
    <row r="263" customFormat="false" ht="15" hidden="false" customHeight="false" outlineLevel="0" collapsed="false">
      <c r="A263" s="1" t="s">
        <v>597</v>
      </c>
      <c r="B263" s="1" t="s">
        <v>598</v>
      </c>
      <c r="C263" s="1" t="s">
        <v>599</v>
      </c>
      <c r="D263" s="1" t="s">
        <v>600</v>
      </c>
      <c r="E263" s="0" t="str">
        <f aca="false">HYPERLINK("https://api.digitale-sammlungen.de/iiif/presentation/v2/bsb10501978/canvas/55/view")</f>
        <v>https://api.digitale-sammlungen.de/iiif/presentation/v2/bsb10501978/canvas/55/view</v>
      </c>
      <c r="F263" s="0" t="s">
        <v>101</v>
      </c>
    </row>
    <row r="264" customFormat="false" ht="15" hidden="false" customHeight="false" outlineLevel="0" collapsed="false">
      <c r="A264" s="1" t="s">
        <v>597</v>
      </c>
      <c r="B264" s="1" t="s">
        <v>299</v>
      </c>
      <c r="C264" s="1" t="s">
        <v>601</v>
      </c>
      <c r="D264" s="1" t="s">
        <v>602</v>
      </c>
      <c r="E264" s="0" t="str">
        <f aca="false">HYPERLINK("https://api.digitale-sammlungen.de/iiif/presentation/v2/bsb10501978/canvas/271/view")</f>
        <v>https://api.digitale-sammlungen.de/iiif/presentation/v2/bsb10501978/canvas/271/view</v>
      </c>
      <c r="F264" s="0" t="s">
        <v>603</v>
      </c>
    </row>
    <row r="265" customFormat="false" ht="15" hidden="false" customHeight="false" outlineLevel="0" collapsed="false">
      <c r="A265" s="1" t="s">
        <v>597</v>
      </c>
      <c r="B265" s="1" t="s">
        <v>53</v>
      </c>
      <c r="C265" s="1" t="s">
        <v>39</v>
      </c>
      <c r="D265" s="1" t="s">
        <v>604</v>
      </c>
      <c r="E265" s="0" t="str">
        <f aca="false">HYPERLINK("https://api.digitale-sammlungen.de/iiif/presentation/v2/bsb10501978/canvas/397/view")</f>
        <v>https://api.digitale-sammlungen.de/iiif/presentation/v2/bsb10501978/canvas/397/view</v>
      </c>
      <c r="F265" s="0" t="s">
        <v>48</v>
      </c>
    </row>
    <row r="266" customFormat="false" ht="15" hidden="false" customHeight="false" outlineLevel="0" collapsed="false">
      <c r="A266" s="1" t="s">
        <v>597</v>
      </c>
      <c r="B266" s="1" t="s">
        <v>605</v>
      </c>
      <c r="C266" s="1" t="s">
        <v>354</v>
      </c>
      <c r="D266" s="1" t="s">
        <v>606</v>
      </c>
      <c r="E266" s="0" t="str">
        <f aca="false">HYPERLINK("https://api.digitale-sammlungen.de/iiif/presentation/v2/bsb10501978/canvas/506/view")</f>
        <v>https://api.digitale-sammlungen.de/iiif/presentation/v2/bsb10501978/canvas/506/view</v>
      </c>
      <c r="F266" s="0" t="s">
        <v>56</v>
      </c>
    </row>
    <row r="267" customFormat="false" ht="15" hidden="false" customHeight="false" outlineLevel="0" collapsed="false">
      <c r="A267" s="1" t="s">
        <v>607</v>
      </c>
      <c r="B267" s="1" t="s">
        <v>608</v>
      </c>
      <c r="C267" s="1" t="s">
        <v>123</v>
      </c>
      <c r="D267" s="1" t="s">
        <v>609</v>
      </c>
      <c r="E267" s="0" t="str">
        <f aca="false">HYPERLINK("https://api.digitale-sammlungen.de/iiif/presentation/v2/bsb10501968/canvas/64/view")</f>
        <v>https://api.digitale-sammlungen.de/iiif/presentation/v2/bsb10501968/canvas/64/view</v>
      </c>
      <c r="F267" s="0" t="s">
        <v>610</v>
      </c>
    </row>
    <row r="268" customFormat="false" ht="15" hidden="false" customHeight="false" outlineLevel="0" collapsed="false">
      <c r="A268" s="1" t="s">
        <v>607</v>
      </c>
      <c r="B268" s="1" t="s">
        <v>462</v>
      </c>
      <c r="C268" s="1" t="s">
        <v>246</v>
      </c>
      <c r="D268" s="1" t="s">
        <v>611</v>
      </c>
      <c r="E268" s="0" t="str">
        <f aca="false">HYPERLINK("https://api.digitale-sammlungen.de/iiif/presentation/v2/bsb10501968/canvas/311/view")</f>
        <v>https://api.digitale-sammlungen.de/iiif/presentation/v2/bsb10501968/canvas/311/view</v>
      </c>
      <c r="F268" s="0" t="s">
        <v>48</v>
      </c>
    </row>
    <row r="269" customFormat="false" ht="15" hidden="false" customHeight="false" outlineLevel="0" collapsed="false">
      <c r="A269" s="1" t="s">
        <v>612</v>
      </c>
      <c r="B269" s="1" t="s">
        <v>608</v>
      </c>
      <c r="C269" s="1" t="s">
        <v>209</v>
      </c>
      <c r="D269" s="1" t="s">
        <v>613</v>
      </c>
      <c r="E269" s="0" t="str">
        <f aca="false">HYPERLINK("https://api.digitale-sammlungen.de/iiif/presentation/v2/bsb10502087/canvas/64/view")</f>
        <v>https://api.digitale-sammlungen.de/iiif/presentation/v2/bsb10502087/canvas/64/view</v>
      </c>
      <c r="F269" s="0" t="s">
        <v>273</v>
      </c>
    </row>
    <row r="270" customFormat="false" ht="15" hidden="false" customHeight="false" outlineLevel="0" collapsed="false">
      <c r="A270" s="1" t="s">
        <v>612</v>
      </c>
      <c r="B270" s="1" t="s">
        <v>614</v>
      </c>
      <c r="C270" s="1" t="s">
        <v>509</v>
      </c>
      <c r="D270" s="1" t="s">
        <v>615</v>
      </c>
      <c r="E270" s="0" t="str">
        <f aca="false">HYPERLINK("https://api.digitale-sammlungen.de/iiif/presentation/v2/bsb10502087/canvas/162/view")</f>
        <v>https://api.digitale-sammlungen.de/iiif/presentation/v2/bsb10502087/canvas/162/view</v>
      </c>
      <c r="F270" s="0" t="s">
        <v>97</v>
      </c>
    </row>
    <row r="271" customFormat="false" ht="15" hidden="false" customHeight="false" outlineLevel="0" collapsed="false">
      <c r="A271" s="1" t="s">
        <v>612</v>
      </c>
      <c r="B271" s="1" t="s">
        <v>616</v>
      </c>
      <c r="C271" s="1" t="s">
        <v>509</v>
      </c>
      <c r="D271" s="1" t="s">
        <v>617</v>
      </c>
      <c r="E271" s="0" t="str">
        <f aca="false">HYPERLINK("https://api.digitale-sammlungen.de/iiif/presentation/v2/bsb10502087/canvas/217/view")</f>
        <v>https://api.digitale-sammlungen.de/iiif/presentation/v2/bsb10502087/canvas/217/view</v>
      </c>
      <c r="F271" s="0" t="s">
        <v>10</v>
      </c>
    </row>
    <row r="272" customFormat="false" ht="15" hidden="false" customHeight="false" outlineLevel="0" collapsed="false">
      <c r="A272" s="1" t="s">
        <v>612</v>
      </c>
      <c r="B272" s="1" t="s">
        <v>618</v>
      </c>
      <c r="C272" s="1" t="s">
        <v>160</v>
      </c>
      <c r="D272" s="1" t="s">
        <v>619</v>
      </c>
      <c r="E272" s="0" t="str">
        <f aca="false">HYPERLINK("https://api.digitale-sammlungen.de/iiif/presentation/v2/bsb10502087/canvas/222/view")</f>
        <v>https://api.digitale-sammlungen.de/iiif/presentation/v2/bsb10502087/canvas/222/view</v>
      </c>
      <c r="F272" s="0" t="s">
        <v>10</v>
      </c>
    </row>
    <row r="273" customFormat="false" ht="15" hidden="false" customHeight="false" outlineLevel="0" collapsed="false">
      <c r="A273" s="1" t="s">
        <v>612</v>
      </c>
      <c r="B273" s="1" t="s">
        <v>620</v>
      </c>
      <c r="C273" s="1" t="s">
        <v>35</v>
      </c>
      <c r="D273" s="1" t="s">
        <v>621</v>
      </c>
      <c r="E273" s="0" t="str">
        <f aca="false">HYPERLINK("https://api.digitale-sammlungen.de/iiif/presentation/v2/bsb10502087/canvas/357/view")</f>
        <v>https://api.digitale-sammlungen.de/iiif/presentation/v2/bsb10502087/canvas/357/view</v>
      </c>
      <c r="F273" s="0" t="s">
        <v>48</v>
      </c>
    </row>
    <row r="274" customFormat="false" ht="15" hidden="false" customHeight="false" outlineLevel="0" collapsed="false">
      <c r="A274" s="1" t="s">
        <v>612</v>
      </c>
      <c r="B274" s="1" t="s">
        <v>622</v>
      </c>
      <c r="C274" s="1" t="s">
        <v>623</v>
      </c>
      <c r="D274" s="1" t="s">
        <v>624</v>
      </c>
      <c r="E274" s="0" t="str">
        <f aca="false">HYPERLINK("https://api.digitale-sammlungen.de/iiif/presentation/v2/bsb10502087/canvas/358/view")</f>
        <v>https://api.digitale-sammlungen.de/iiif/presentation/v2/bsb10502087/canvas/358/view</v>
      </c>
      <c r="F274" s="0" t="s">
        <v>48</v>
      </c>
    </row>
    <row r="275" customFormat="false" ht="15" hidden="false" customHeight="false" outlineLevel="0" collapsed="false">
      <c r="A275" s="1" t="s">
        <v>612</v>
      </c>
      <c r="B275" s="1" t="s">
        <v>622</v>
      </c>
      <c r="C275" s="1" t="s">
        <v>106</v>
      </c>
      <c r="D275" s="1" t="s">
        <v>625</v>
      </c>
      <c r="E275" s="0" t="str">
        <f aca="false">HYPERLINK("https://api.digitale-sammlungen.de/iiif/presentation/v2/bsb10502087/canvas/358/view")</f>
        <v>https://api.digitale-sammlungen.de/iiif/presentation/v2/bsb10502087/canvas/358/view</v>
      </c>
      <c r="F275" s="0" t="s">
        <v>48</v>
      </c>
    </row>
    <row r="276" customFormat="false" ht="15" hidden="false" customHeight="false" outlineLevel="0" collapsed="false">
      <c r="A276" s="1" t="s">
        <v>612</v>
      </c>
      <c r="B276" s="1" t="s">
        <v>626</v>
      </c>
      <c r="C276" s="1" t="s">
        <v>269</v>
      </c>
      <c r="D276" s="1" t="s">
        <v>627</v>
      </c>
      <c r="E276" s="0" t="str">
        <f aca="false">HYPERLINK("https://api.digitale-sammlungen.de/iiif/presentation/v2/bsb10502087/canvas/364/view")</f>
        <v>https://api.digitale-sammlungen.de/iiif/presentation/v2/bsb10502087/canvas/364/view</v>
      </c>
      <c r="F276" s="0" t="s">
        <v>10</v>
      </c>
    </row>
    <row r="277" customFormat="false" ht="15" hidden="false" customHeight="false" outlineLevel="0" collapsed="false">
      <c r="A277" s="1" t="s">
        <v>612</v>
      </c>
      <c r="B277" s="1" t="s">
        <v>626</v>
      </c>
      <c r="C277" s="1" t="s">
        <v>70</v>
      </c>
      <c r="D277" s="1" t="s">
        <v>628</v>
      </c>
      <c r="E277" s="0" t="str">
        <f aca="false">HYPERLINK("https://api.digitale-sammlungen.de/iiif/presentation/v2/bsb10502087/canvas/364/view")</f>
        <v>https://api.digitale-sammlungen.de/iiif/presentation/v2/bsb10502087/canvas/364/view</v>
      </c>
      <c r="F277" s="0" t="s">
        <v>10</v>
      </c>
    </row>
    <row r="278" customFormat="false" ht="15" hidden="false" customHeight="false" outlineLevel="0" collapsed="false">
      <c r="A278" s="1" t="s">
        <v>612</v>
      </c>
      <c r="B278" s="1" t="s">
        <v>626</v>
      </c>
      <c r="C278" s="1" t="s">
        <v>27</v>
      </c>
      <c r="D278" s="1" t="s">
        <v>629</v>
      </c>
      <c r="E278" s="0" t="str">
        <f aca="false">HYPERLINK("https://api.digitale-sammlungen.de/iiif/presentation/v2/bsb10502087/canvas/364/view")</f>
        <v>https://api.digitale-sammlungen.de/iiif/presentation/v2/bsb10502087/canvas/364/view</v>
      </c>
      <c r="F278" s="0" t="s">
        <v>10</v>
      </c>
    </row>
    <row r="279" customFormat="false" ht="15" hidden="false" customHeight="false" outlineLevel="0" collapsed="false">
      <c r="A279" s="1" t="s">
        <v>612</v>
      </c>
      <c r="B279" s="1" t="s">
        <v>626</v>
      </c>
      <c r="C279" s="1" t="s">
        <v>12</v>
      </c>
      <c r="D279" s="1" t="s">
        <v>630</v>
      </c>
      <c r="E279" s="0" t="str">
        <f aca="false">HYPERLINK("https://api.digitale-sammlungen.de/iiif/presentation/v2/bsb10502087/canvas/364/view")</f>
        <v>https://api.digitale-sammlungen.de/iiif/presentation/v2/bsb10502087/canvas/364/view</v>
      </c>
      <c r="F279" s="0" t="s">
        <v>10</v>
      </c>
    </row>
    <row r="280" customFormat="false" ht="15" hidden="false" customHeight="false" outlineLevel="0" collapsed="false">
      <c r="A280" s="1" t="s">
        <v>612</v>
      </c>
      <c r="B280" s="1" t="s">
        <v>626</v>
      </c>
      <c r="C280" s="1" t="s">
        <v>86</v>
      </c>
      <c r="D280" s="1" t="s">
        <v>631</v>
      </c>
      <c r="E280" s="0" t="str">
        <f aca="false">HYPERLINK("https://api.digitale-sammlungen.de/iiif/presentation/v2/bsb10502087/canvas/364/view")</f>
        <v>https://api.digitale-sammlungen.de/iiif/presentation/v2/bsb10502087/canvas/364/view</v>
      </c>
      <c r="F280" s="0" t="s">
        <v>10</v>
      </c>
    </row>
    <row r="281" customFormat="false" ht="15" hidden="false" customHeight="false" outlineLevel="0" collapsed="false">
      <c r="A281" s="1" t="s">
        <v>612</v>
      </c>
      <c r="B281" s="1" t="s">
        <v>632</v>
      </c>
      <c r="C281" s="1" t="s">
        <v>19</v>
      </c>
      <c r="D281" s="1" t="s">
        <v>633</v>
      </c>
      <c r="E281" s="0" t="str">
        <f aca="false">HYPERLINK("https://api.digitale-sammlungen.de/iiif/presentation/v2/bsb10502087/canvas/483/view")</f>
        <v>https://api.digitale-sammlungen.de/iiif/presentation/v2/bsb10502087/canvas/483/view</v>
      </c>
      <c r="F281" s="0" t="s">
        <v>48</v>
      </c>
    </row>
    <row r="282" customFormat="false" ht="15" hidden="false" customHeight="false" outlineLevel="0" collapsed="false">
      <c r="A282" s="1" t="s">
        <v>612</v>
      </c>
      <c r="B282" s="1" t="s">
        <v>179</v>
      </c>
      <c r="C282" s="1" t="s">
        <v>115</v>
      </c>
      <c r="D282" s="1" t="s">
        <v>634</v>
      </c>
      <c r="E282" s="0" t="str">
        <f aca="false">HYPERLINK("https://api.digitale-sammlungen.de/iiif/presentation/v2/bsb10502087/canvas/513/view")</f>
        <v>https://api.digitale-sammlungen.de/iiif/presentation/v2/bsb10502087/canvas/513/view</v>
      </c>
      <c r="F282" s="0" t="s">
        <v>273</v>
      </c>
    </row>
    <row r="283" customFormat="false" ht="15" hidden="false" customHeight="false" outlineLevel="0" collapsed="false">
      <c r="A283" s="1" t="s">
        <v>612</v>
      </c>
      <c r="B283" s="1" t="s">
        <v>635</v>
      </c>
      <c r="C283" s="1" t="s">
        <v>12</v>
      </c>
      <c r="D283" s="1" t="s">
        <v>636</v>
      </c>
      <c r="E283" s="0" t="str">
        <f aca="false">HYPERLINK("https://api.digitale-sammlungen.de/iiif/presentation/v2/bsb10502087/canvas/524/view")</f>
        <v>https://api.digitale-sammlungen.de/iiif/presentation/v2/bsb10502087/canvas/524/view</v>
      </c>
      <c r="F283" s="0" t="s">
        <v>52</v>
      </c>
    </row>
    <row r="284" customFormat="false" ht="15" hidden="false" customHeight="false" outlineLevel="0" collapsed="false">
      <c r="A284" s="1" t="s">
        <v>612</v>
      </c>
      <c r="B284" s="1" t="s">
        <v>637</v>
      </c>
      <c r="C284" s="1" t="s">
        <v>250</v>
      </c>
      <c r="D284" s="1" t="s">
        <v>638</v>
      </c>
      <c r="E284" s="0" t="str">
        <f aca="false">HYPERLINK("https://api.digitale-sammlungen.de/iiif/presentation/v2/bsb10502087/canvas/612/view")</f>
        <v>https://api.digitale-sammlungen.de/iiif/presentation/v2/bsb10502087/canvas/612/view</v>
      </c>
      <c r="F284" s="0" t="s">
        <v>97</v>
      </c>
    </row>
    <row r="285" customFormat="false" ht="15" hidden="false" customHeight="false" outlineLevel="0" collapsed="false">
      <c r="A285" s="1" t="s">
        <v>639</v>
      </c>
      <c r="B285" s="1" t="s">
        <v>640</v>
      </c>
      <c r="C285" s="1" t="s">
        <v>24</v>
      </c>
      <c r="D285" s="1" t="s">
        <v>641</v>
      </c>
      <c r="E285" s="0" t="str">
        <f aca="false">HYPERLINK("https://api.digitale-sammlungen.de/iiif/presentation/v2/bsb10502093/canvas/27/view")</f>
        <v>https://api.digitale-sammlungen.de/iiif/presentation/v2/bsb10502093/canvas/27/view</v>
      </c>
      <c r="F285" s="0" t="s">
        <v>52</v>
      </c>
    </row>
    <row r="286" customFormat="false" ht="15" hidden="false" customHeight="false" outlineLevel="0" collapsed="false">
      <c r="A286" s="1" t="s">
        <v>639</v>
      </c>
      <c r="B286" s="1" t="s">
        <v>642</v>
      </c>
      <c r="C286" s="1" t="s">
        <v>70</v>
      </c>
      <c r="D286" s="1" t="s">
        <v>643</v>
      </c>
      <c r="E286" s="0" t="str">
        <f aca="false">HYPERLINK("https://api.digitale-sammlungen.de/iiif/presentation/v2/bsb10502093/canvas/28/view")</f>
        <v>https://api.digitale-sammlungen.de/iiif/presentation/v2/bsb10502093/canvas/28/view</v>
      </c>
      <c r="F286" s="0" t="s">
        <v>52</v>
      </c>
    </row>
    <row r="287" customFormat="false" ht="15" hidden="false" customHeight="false" outlineLevel="0" collapsed="false">
      <c r="A287" s="1" t="s">
        <v>639</v>
      </c>
      <c r="B287" s="1" t="s">
        <v>229</v>
      </c>
      <c r="C287" s="1" t="s">
        <v>12</v>
      </c>
      <c r="D287" s="1" t="s">
        <v>644</v>
      </c>
      <c r="E287" s="0" t="str">
        <f aca="false">HYPERLINK("https://api.digitale-sammlungen.de/iiif/presentation/v2/bsb10502093/canvas/77/view")</f>
        <v>https://api.digitale-sammlungen.de/iiif/presentation/v2/bsb10502093/canvas/77/view</v>
      </c>
      <c r="F287" s="0" t="s">
        <v>52</v>
      </c>
    </row>
    <row r="288" customFormat="false" ht="15" hidden="false" customHeight="false" outlineLevel="0" collapsed="false">
      <c r="A288" s="1" t="s">
        <v>639</v>
      </c>
      <c r="B288" s="1" t="s">
        <v>645</v>
      </c>
      <c r="C288" s="1" t="s">
        <v>646</v>
      </c>
      <c r="D288" s="1" t="s">
        <v>647</v>
      </c>
      <c r="E288" s="0" t="str">
        <f aca="false">HYPERLINK("https://api.digitale-sammlungen.de/iiif/presentation/v2/bsb10502093/canvas/152/view")</f>
        <v>https://api.digitale-sammlungen.de/iiif/presentation/v2/bsb10502093/canvas/152/view</v>
      </c>
      <c r="F288" s="0" t="s">
        <v>33</v>
      </c>
    </row>
    <row r="289" customFormat="false" ht="15" hidden="false" customHeight="false" outlineLevel="0" collapsed="false">
      <c r="A289" s="1" t="s">
        <v>648</v>
      </c>
      <c r="B289" s="1" t="s">
        <v>476</v>
      </c>
      <c r="C289" s="1" t="s">
        <v>649</v>
      </c>
      <c r="D289" s="1" t="s">
        <v>650</v>
      </c>
      <c r="E289" s="0" t="str">
        <f aca="false">HYPERLINK("https://api.digitale-sammlungen.de/iiif/presentation/v2/bsb10502078/canvas/255/view")</f>
        <v>https://api.digitale-sammlungen.de/iiif/presentation/v2/bsb10502078/canvas/255/view</v>
      </c>
      <c r="F289" s="0" t="s">
        <v>48</v>
      </c>
    </row>
    <row r="290" customFormat="false" ht="15" hidden="false" customHeight="false" outlineLevel="0" collapsed="false">
      <c r="A290" s="1" t="s">
        <v>648</v>
      </c>
      <c r="B290" s="1" t="s">
        <v>476</v>
      </c>
      <c r="C290" s="1" t="s">
        <v>92</v>
      </c>
      <c r="D290" s="1" t="s">
        <v>651</v>
      </c>
      <c r="E290" s="0" t="str">
        <f aca="false">HYPERLINK("https://api.digitale-sammlungen.de/iiif/presentation/v2/bsb10502078/canvas/255/view")</f>
        <v>https://api.digitale-sammlungen.de/iiif/presentation/v2/bsb10502078/canvas/255/view</v>
      </c>
      <c r="F290" s="0" t="s">
        <v>48</v>
      </c>
    </row>
    <row r="291" customFormat="false" ht="15" hidden="false" customHeight="false" outlineLevel="0" collapsed="false">
      <c r="A291" s="1" t="s">
        <v>652</v>
      </c>
      <c r="B291" s="1" t="s">
        <v>49</v>
      </c>
      <c r="C291" s="1" t="s">
        <v>15</v>
      </c>
      <c r="D291" s="1" t="s">
        <v>653</v>
      </c>
      <c r="E291" s="0" t="str">
        <f aca="false">HYPERLINK("https://api.digitale-sammlungen.de/iiif/presentation/v2/bsb10502044/canvas/285/view")</f>
        <v>https://api.digitale-sammlungen.de/iiif/presentation/v2/bsb10502044/canvas/285/view</v>
      </c>
      <c r="F291" s="0" t="s">
        <v>654</v>
      </c>
      <c r="G291" s="0" t="s">
        <v>655</v>
      </c>
    </row>
    <row r="292" customFormat="false" ht="15" hidden="false" customHeight="false" outlineLevel="0" collapsed="false">
      <c r="A292" s="1" t="s">
        <v>656</v>
      </c>
      <c r="B292" s="1" t="s">
        <v>657</v>
      </c>
      <c r="C292" s="1" t="s">
        <v>458</v>
      </c>
      <c r="D292" s="1" t="s">
        <v>658</v>
      </c>
      <c r="E292" s="0" t="str">
        <f aca="false">HYPERLINK("https://api.digitale-sammlungen.de/iiif/presentation/v2/bsb10502050/canvas/188/view")</f>
        <v>https://api.digitale-sammlungen.de/iiif/presentation/v2/bsb10502050/canvas/188/view</v>
      </c>
      <c r="F292" s="0" t="s">
        <v>10</v>
      </c>
    </row>
    <row r="293" customFormat="false" ht="15" hidden="false" customHeight="false" outlineLevel="0" collapsed="false">
      <c r="A293" s="1" t="s">
        <v>656</v>
      </c>
      <c r="B293" s="1" t="s">
        <v>657</v>
      </c>
      <c r="C293" s="1" t="s">
        <v>15</v>
      </c>
      <c r="D293" s="1" t="s">
        <v>659</v>
      </c>
      <c r="E293" s="0" t="str">
        <f aca="false">HYPERLINK("https://api.digitale-sammlungen.de/iiif/presentation/v2/bsb10502050/canvas/188/view")</f>
        <v>https://api.digitale-sammlungen.de/iiif/presentation/v2/bsb10502050/canvas/188/view</v>
      </c>
      <c r="F293" s="0" t="s">
        <v>10</v>
      </c>
    </row>
    <row r="294" customFormat="false" ht="15" hidden="false" customHeight="false" outlineLevel="0" collapsed="false">
      <c r="A294" s="1" t="s">
        <v>656</v>
      </c>
      <c r="B294" s="1" t="s">
        <v>660</v>
      </c>
      <c r="C294" s="1" t="s">
        <v>177</v>
      </c>
      <c r="D294" s="1" t="s">
        <v>661</v>
      </c>
      <c r="E294" s="0" t="str">
        <f aca="false">HYPERLINK("https://api.digitale-sammlungen.de/iiif/presentation/v2/bsb10502050/canvas/398/view")</f>
        <v>https://api.digitale-sammlungen.de/iiif/presentation/v2/bsb10502050/canvas/398/view</v>
      </c>
      <c r="F294" s="0" t="s">
        <v>427</v>
      </c>
    </row>
    <row r="295" customFormat="false" ht="15" hidden="false" customHeight="false" outlineLevel="0" collapsed="false">
      <c r="A295" s="1" t="s">
        <v>656</v>
      </c>
      <c r="B295" s="1" t="s">
        <v>662</v>
      </c>
      <c r="C295" s="1" t="s">
        <v>72</v>
      </c>
      <c r="D295" s="1" t="s">
        <v>663</v>
      </c>
      <c r="E295" s="0" t="str">
        <f aca="false">HYPERLINK("https://api.digitale-sammlungen.de/iiif/presentation/v2/bsb10502050/canvas/469/view")</f>
        <v>https://api.digitale-sammlungen.de/iiif/presentation/v2/bsb10502050/canvas/469/view</v>
      </c>
      <c r="F295" s="0" t="s">
        <v>10</v>
      </c>
    </row>
    <row r="296" customFormat="false" ht="15" hidden="false" customHeight="false" outlineLevel="0" collapsed="false">
      <c r="A296" s="1" t="s">
        <v>656</v>
      </c>
      <c r="B296" s="1" t="s">
        <v>662</v>
      </c>
      <c r="C296" s="1" t="s">
        <v>664</v>
      </c>
      <c r="D296" s="1" t="s">
        <v>665</v>
      </c>
      <c r="E296" s="0" t="str">
        <f aca="false">HYPERLINK("https://api.digitale-sammlungen.de/iiif/presentation/v2/bsb10502050/canvas/469/view")</f>
        <v>https://api.digitale-sammlungen.de/iiif/presentation/v2/bsb10502050/canvas/469/view</v>
      </c>
      <c r="F296" s="0" t="s">
        <v>10</v>
      </c>
    </row>
    <row r="297" customFormat="false" ht="15" hidden="false" customHeight="false" outlineLevel="0" collapsed="false">
      <c r="A297" s="1" t="s">
        <v>656</v>
      </c>
      <c r="B297" s="1" t="s">
        <v>662</v>
      </c>
      <c r="C297" s="1" t="s">
        <v>62</v>
      </c>
      <c r="D297" s="1" t="s">
        <v>666</v>
      </c>
      <c r="E297" s="0" t="str">
        <f aca="false">HYPERLINK("https://api.digitale-sammlungen.de/iiif/presentation/v2/bsb10502050/canvas/469/view")</f>
        <v>https://api.digitale-sammlungen.de/iiif/presentation/v2/bsb10502050/canvas/469/view</v>
      </c>
      <c r="F297" s="0" t="s">
        <v>10</v>
      </c>
    </row>
    <row r="298" customFormat="false" ht="15" hidden="false" customHeight="false" outlineLevel="0" collapsed="false">
      <c r="A298" s="1" t="s">
        <v>656</v>
      </c>
      <c r="B298" s="1" t="s">
        <v>662</v>
      </c>
      <c r="C298" s="1" t="s">
        <v>237</v>
      </c>
      <c r="D298" s="1" t="s">
        <v>667</v>
      </c>
      <c r="E298" s="0" t="str">
        <f aca="false">HYPERLINK("https://api.digitale-sammlungen.de/iiif/presentation/v2/bsb10502050/canvas/469/view")</f>
        <v>https://api.digitale-sammlungen.de/iiif/presentation/v2/bsb10502050/canvas/469/view</v>
      </c>
      <c r="F298" s="0" t="s">
        <v>10</v>
      </c>
    </row>
    <row r="299" customFormat="false" ht="15" hidden="false" customHeight="false" outlineLevel="0" collapsed="false">
      <c r="A299" s="1" t="s">
        <v>656</v>
      </c>
      <c r="B299" s="1" t="s">
        <v>662</v>
      </c>
      <c r="C299" s="1" t="s">
        <v>454</v>
      </c>
      <c r="D299" s="1" t="s">
        <v>668</v>
      </c>
      <c r="E299" s="0" t="str">
        <f aca="false">HYPERLINK("https://api.digitale-sammlungen.de/iiif/presentation/v2/bsb10502050/canvas/469/view")</f>
        <v>https://api.digitale-sammlungen.de/iiif/presentation/v2/bsb10502050/canvas/469/view</v>
      </c>
      <c r="F299" s="0" t="s">
        <v>10</v>
      </c>
    </row>
    <row r="300" customFormat="false" ht="15" hidden="false" customHeight="false" outlineLevel="0" collapsed="false">
      <c r="A300" s="1" t="s">
        <v>656</v>
      </c>
      <c r="B300" s="1" t="s">
        <v>669</v>
      </c>
      <c r="C300" s="1" t="s">
        <v>509</v>
      </c>
      <c r="D300" s="1" t="s">
        <v>670</v>
      </c>
      <c r="E300" s="0" t="str">
        <f aca="false">HYPERLINK("https://api.digitale-sammlungen.de/iiif/presentation/v2/bsb10502050/canvas/480/view")</f>
        <v>https://api.digitale-sammlungen.de/iiif/presentation/v2/bsb10502050/canvas/480/view</v>
      </c>
      <c r="F300" s="0" t="s">
        <v>10</v>
      </c>
    </row>
    <row r="301" customFormat="false" ht="15" hidden="false" customHeight="false" outlineLevel="0" collapsed="false">
      <c r="A301" s="1" t="s">
        <v>656</v>
      </c>
      <c r="B301" s="1" t="s">
        <v>671</v>
      </c>
      <c r="C301" s="1" t="s">
        <v>99</v>
      </c>
      <c r="D301" s="1" t="s">
        <v>672</v>
      </c>
      <c r="E301" s="0" t="str">
        <f aca="false">HYPERLINK("https://api.digitale-sammlungen.de/iiif/presentation/v2/bsb10502050/canvas/489/view")</f>
        <v>https://api.digitale-sammlungen.de/iiif/presentation/v2/bsb10502050/canvas/489/view</v>
      </c>
      <c r="F301" s="0" t="s">
        <v>10</v>
      </c>
    </row>
    <row r="302" customFormat="false" ht="15" hidden="false" customHeight="false" outlineLevel="0" collapsed="false">
      <c r="A302" s="1" t="s">
        <v>656</v>
      </c>
      <c r="B302" s="1" t="s">
        <v>673</v>
      </c>
      <c r="C302" s="1" t="s">
        <v>269</v>
      </c>
      <c r="D302" s="1" t="s">
        <v>674</v>
      </c>
      <c r="E302" s="0" t="str">
        <f aca="false">HYPERLINK("https://api.digitale-sammlungen.de/iiif/presentation/v2/bsb10502050/canvas/490/view")</f>
        <v>https://api.digitale-sammlungen.de/iiif/presentation/v2/bsb10502050/canvas/490/view</v>
      </c>
      <c r="F302" s="0" t="s">
        <v>10</v>
      </c>
    </row>
    <row r="303" customFormat="false" ht="15" hidden="false" customHeight="false" outlineLevel="0" collapsed="false">
      <c r="A303" s="1" t="s">
        <v>656</v>
      </c>
      <c r="B303" s="1" t="s">
        <v>675</v>
      </c>
      <c r="C303" s="1" t="s">
        <v>676</v>
      </c>
      <c r="D303" s="1" t="s">
        <v>677</v>
      </c>
      <c r="E303" s="0" t="str">
        <f aca="false">HYPERLINK("https://api.digitale-sammlungen.de/iiif/presentation/v2/bsb10502050/canvas/496/view")</f>
        <v>https://api.digitale-sammlungen.de/iiif/presentation/v2/bsb10502050/canvas/496/view</v>
      </c>
      <c r="F303" s="0" t="s">
        <v>10</v>
      </c>
    </row>
    <row r="304" customFormat="false" ht="15" hidden="false" customHeight="false" outlineLevel="0" collapsed="false">
      <c r="A304" s="1" t="s">
        <v>678</v>
      </c>
      <c r="B304" s="1" t="s">
        <v>113</v>
      </c>
      <c r="C304" s="1" t="s">
        <v>209</v>
      </c>
      <c r="D304" s="1" t="s">
        <v>679</v>
      </c>
      <c r="E304" s="0" t="str">
        <f aca="false">HYPERLINK("https://api.digitale-sammlungen.de/iiif/presentation/v2/bsb10502051/canvas/13/view")</f>
        <v>https://api.digitale-sammlungen.de/iiif/presentation/v2/bsb10502051/canvas/13/view</v>
      </c>
      <c r="F304" s="0" t="s">
        <v>680</v>
      </c>
    </row>
    <row r="305" customFormat="false" ht="15" hidden="false" customHeight="false" outlineLevel="0" collapsed="false">
      <c r="A305" s="1" t="s">
        <v>678</v>
      </c>
      <c r="B305" s="1" t="s">
        <v>226</v>
      </c>
      <c r="C305" s="1" t="s">
        <v>92</v>
      </c>
      <c r="D305" s="1" t="s">
        <v>681</v>
      </c>
      <c r="E305" s="0" t="str">
        <f aca="false">HYPERLINK("https://api.digitale-sammlungen.de/iiif/presentation/v2/bsb10502051/canvas/37/view")</f>
        <v>https://api.digitale-sammlungen.de/iiif/presentation/v2/bsb10502051/canvas/37/view</v>
      </c>
      <c r="F305" s="0" t="s">
        <v>680</v>
      </c>
    </row>
    <row r="306" customFormat="false" ht="15" hidden="false" customHeight="false" outlineLevel="0" collapsed="false">
      <c r="A306" s="1" t="s">
        <v>678</v>
      </c>
      <c r="B306" s="1" t="s">
        <v>233</v>
      </c>
      <c r="C306" s="1" t="s">
        <v>92</v>
      </c>
      <c r="D306" s="1" t="s">
        <v>682</v>
      </c>
      <c r="E306" s="0" t="str">
        <f aca="false">HYPERLINK("https://api.digitale-sammlungen.de/iiif/presentation/v2/bsb10502051/canvas/107/view")</f>
        <v>https://api.digitale-sammlungen.de/iiif/presentation/v2/bsb10502051/canvas/107/view</v>
      </c>
      <c r="F306" s="0" t="s">
        <v>680</v>
      </c>
    </row>
    <row r="307" customFormat="false" ht="15" hidden="false" customHeight="false" outlineLevel="0" collapsed="false">
      <c r="A307" s="1" t="s">
        <v>678</v>
      </c>
      <c r="B307" s="1" t="s">
        <v>683</v>
      </c>
      <c r="C307" s="1" t="s">
        <v>432</v>
      </c>
      <c r="D307" s="1" t="s">
        <v>684</v>
      </c>
      <c r="E307" s="0" t="str">
        <f aca="false">HYPERLINK("https://api.digitale-sammlungen.de/iiif/presentation/v2/bsb10502051/canvas/120/view")</f>
        <v>https://api.digitale-sammlungen.de/iiif/presentation/v2/bsb10502051/canvas/120/view</v>
      </c>
      <c r="F307" s="0" t="s">
        <v>204</v>
      </c>
    </row>
    <row r="308" customFormat="false" ht="15" hidden="false" customHeight="false" outlineLevel="0" collapsed="false">
      <c r="A308" s="1" t="s">
        <v>678</v>
      </c>
      <c r="B308" s="1" t="s">
        <v>685</v>
      </c>
      <c r="C308" s="1" t="s">
        <v>115</v>
      </c>
      <c r="D308" s="1" t="s">
        <v>686</v>
      </c>
      <c r="E308" s="0" t="str">
        <f aca="false">HYPERLINK("https://api.digitale-sammlungen.de/iiif/presentation/v2/bsb10502051/canvas/184/view")</f>
        <v>https://api.digitale-sammlungen.de/iiif/presentation/v2/bsb10502051/canvas/184/view</v>
      </c>
      <c r="F308" s="0" t="s">
        <v>273</v>
      </c>
    </row>
    <row r="309" customFormat="false" ht="15" hidden="false" customHeight="false" outlineLevel="0" collapsed="false">
      <c r="A309" s="1" t="s">
        <v>678</v>
      </c>
      <c r="B309" s="1" t="s">
        <v>687</v>
      </c>
      <c r="C309" s="1" t="s">
        <v>664</v>
      </c>
      <c r="D309" s="1" t="s">
        <v>688</v>
      </c>
      <c r="E309" s="0" t="str">
        <f aca="false">HYPERLINK("https://api.digitale-sammlungen.de/iiif/presentation/v2/bsb10502051/canvas/380/view")</f>
        <v>https://api.digitale-sammlungen.de/iiif/presentation/v2/bsb10502051/canvas/380/view</v>
      </c>
      <c r="F309" s="0" t="s">
        <v>204</v>
      </c>
    </row>
    <row r="310" customFormat="false" ht="15" hidden="false" customHeight="false" outlineLevel="0" collapsed="false">
      <c r="A310" s="1" t="s">
        <v>678</v>
      </c>
      <c r="B310" s="1" t="s">
        <v>257</v>
      </c>
      <c r="C310" s="1" t="s">
        <v>78</v>
      </c>
      <c r="D310" s="1" t="s">
        <v>689</v>
      </c>
      <c r="E310" s="0" t="str">
        <f aca="false">HYPERLINK("https://api.digitale-sammlungen.de/iiif/presentation/v2/bsb10502051/canvas/439/view")</f>
        <v>https://api.digitale-sammlungen.de/iiif/presentation/v2/bsb10502051/canvas/439/view</v>
      </c>
      <c r="F310" s="0" t="s">
        <v>97</v>
      </c>
    </row>
    <row r="311" customFormat="false" ht="15" hidden="false" customHeight="false" outlineLevel="0" collapsed="false">
      <c r="A311" s="1" t="s">
        <v>690</v>
      </c>
      <c r="B311" s="1" t="s">
        <v>316</v>
      </c>
      <c r="C311" s="1" t="s">
        <v>209</v>
      </c>
      <c r="D311" s="1" t="s">
        <v>691</v>
      </c>
      <c r="E311" s="0" t="str">
        <f aca="false">HYPERLINK("https://api.digitale-sammlungen.de/iiif/presentation/v2/bsb10502045/canvas/113/view")</f>
        <v>https://api.digitale-sammlungen.de/iiif/presentation/v2/bsb10502045/canvas/113/view</v>
      </c>
      <c r="F311" s="0" t="s">
        <v>10</v>
      </c>
    </row>
    <row r="312" customFormat="false" ht="15" hidden="false" customHeight="false" outlineLevel="0" collapsed="false">
      <c r="A312" s="1" t="s">
        <v>690</v>
      </c>
      <c r="B312" s="1" t="s">
        <v>372</v>
      </c>
      <c r="C312" s="1" t="s">
        <v>195</v>
      </c>
      <c r="D312" s="1" t="s">
        <v>692</v>
      </c>
      <c r="E312" s="0" t="str">
        <f aca="false">HYPERLINK("https://api.digitale-sammlungen.de/iiif/presentation/v2/bsb10502045/canvas/192/view")</f>
        <v>https://api.digitale-sammlungen.de/iiif/presentation/v2/bsb10502045/canvas/192/view</v>
      </c>
      <c r="F312" s="0" t="s">
        <v>37</v>
      </c>
    </row>
    <row r="313" customFormat="false" ht="15" hidden="false" customHeight="false" outlineLevel="0" collapsed="false">
      <c r="A313" s="1" t="s">
        <v>690</v>
      </c>
      <c r="B313" s="1" t="s">
        <v>693</v>
      </c>
      <c r="C313" s="1" t="s">
        <v>171</v>
      </c>
      <c r="D313" s="1" t="s">
        <v>694</v>
      </c>
      <c r="E313" s="0" t="str">
        <f aca="false">HYPERLINK("https://api.digitale-sammlungen.de/iiif/presentation/v2/bsb10502045/canvas/321/view")</f>
        <v>https://api.digitale-sammlungen.de/iiif/presentation/v2/bsb10502045/canvas/321/view</v>
      </c>
      <c r="F313" s="0" t="s">
        <v>10</v>
      </c>
    </row>
    <row r="314" customFormat="false" ht="15" hidden="false" customHeight="false" outlineLevel="0" collapsed="false">
      <c r="A314" s="1" t="s">
        <v>690</v>
      </c>
      <c r="B314" s="1" t="s">
        <v>360</v>
      </c>
      <c r="C314" s="1" t="s">
        <v>695</v>
      </c>
      <c r="D314" s="1" t="s">
        <v>696</v>
      </c>
      <c r="E314" s="0" t="str">
        <f aca="false">HYPERLINK("https://api.digitale-sammlungen.de/iiif/presentation/v2/bsb10502045/canvas/450/view")</f>
        <v>https://api.digitale-sammlungen.de/iiif/presentation/v2/bsb10502045/canvas/450/view</v>
      </c>
      <c r="F314" s="0" t="s">
        <v>97</v>
      </c>
    </row>
    <row r="315" customFormat="false" ht="15" hidden="false" customHeight="false" outlineLevel="0" collapsed="false">
      <c r="A315" s="1" t="s">
        <v>697</v>
      </c>
      <c r="B315" s="1" t="s">
        <v>698</v>
      </c>
      <c r="C315" s="1" t="s">
        <v>516</v>
      </c>
      <c r="D315" s="1" t="s">
        <v>699</v>
      </c>
      <c r="E315" s="0" t="str">
        <f aca="false">HYPERLINK("https://api.digitale-sammlungen.de/iiif/presentation/v2/bsb10502079/canvas/233/view")</f>
        <v>https://api.digitale-sammlungen.de/iiif/presentation/v2/bsb10502079/canvas/233/view</v>
      </c>
      <c r="F315" s="0" t="s">
        <v>52</v>
      </c>
    </row>
    <row r="316" customFormat="false" ht="15" hidden="false" customHeight="false" outlineLevel="0" collapsed="false">
      <c r="A316" s="1" t="s">
        <v>697</v>
      </c>
      <c r="B316" s="1" t="s">
        <v>700</v>
      </c>
      <c r="C316" s="1" t="s">
        <v>269</v>
      </c>
      <c r="D316" s="1" t="s">
        <v>701</v>
      </c>
      <c r="E316" s="0" t="str">
        <f aca="false">HYPERLINK("https://api.digitale-sammlungen.de/iiif/presentation/v2/bsb10502079/canvas/296/view")</f>
        <v>https://api.digitale-sammlungen.de/iiif/presentation/v2/bsb10502079/canvas/296/view</v>
      </c>
      <c r="F316" s="0" t="s">
        <v>204</v>
      </c>
    </row>
    <row r="317" customFormat="false" ht="15" hidden="false" customHeight="false" outlineLevel="0" collapsed="false">
      <c r="A317" s="1" t="s">
        <v>697</v>
      </c>
      <c r="B317" s="1" t="s">
        <v>702</v>
      </c>
      <c r="C317" s="1" t="s">
        <v>454</v>
      </c>
      <c r="D317" s="1" t="s">
        <v>703</v>
      </c>
      <c r="E317" s="0" t="str">
        <f aca="false">HYPERLINK("https://api.digitale-sammlungen.de/iiif/presentation/v2/bsb10502079/canvas/459/view")</f>
        <v>https://api.digitale-sammlungen.de/iiif/presentation/v2/bsb10502079/canvas/459/view</v>
      </c>
      <c r="F317" s="0" t="s">
        <v>48</v>
      </c>
    </row>
    <row r="318" customFormat="false" ht="15" hidden="false" customHeight="false" outlineLevel="0" collapsed="false">
      <c r="A318" s="1" t="s">
        <v>704</v>
      </c>
      <c r="B318" s="1" t="s">
        <v>705</v>
      </c>
      <c r="C318" s="1" t="s">
        <v>147</v>
      </c>
      <c r="D318" s="1" t="s">
        <v>706</v>
      </c>
      <c r="E318" s="0" t="str">
        <f aca="false">HYPERLINK("https://api.digitale-sammlungen.de/iiif/presentation/v2/bsb10502092/canvas/38/view")</f>
        <v>https://api.digitale-sammlungen.de/iiif/presentation/v2/bsb10502092/canvas/38/view</v>
      </c>
      <c r="F318" s="0" t="s">
        <v>10</v>
      </c>
    </row>
    <row r="319" customFormat="false" ht="15" hidden="false" customHeight="false" outlineLevel="0" collapsed="false">
      <c r="A319" s="1" t="s">
        <v>704</v>
      </c>
      <c r="B319" s="1" t="s">
        <v>233</v>
      </c>
      <c r="C319" s="1" t="s">
        <v>509</v>
      </c>
      <c r="D319" s="1" t="s">
        <v>707</v>
      </c>
      <c r="E319" s="0" t="str">
        <f aca="false">HYPERLINK("https://api.digitale-sammlungen.de/iiif/presentation/v2/bsb10502092/canvas/107/view")</f>
        <v>https://api.digitale-sammlungen.de/iiif/presentation/v2/bsb10502092/canvas/107/view</v>
      </c>
      <c r="F319" s="0" t="s">
        <v>427</v>
      </c>
    </row>
    <row r="320" customFormat="false" ht="15" hidden="false" customHeight="false" outlineLevel="0" collapsed="false">
      <c r="A320" s="1" t="s">
        <v>704</v>
      </c>
      <c r="B320" s="1" t="s">
        <v>708</v>
      </c>
      <c r="C320" s="1" t="s">
        <v>135</v>
      </c>
      <c r="D320" s="1" t="s">
        <v>709</v>
      </c>
      <c r="E320" s="0" t="str">
        <f aca="false">HYPERLINK("https://api.digitale-sammlungen.de/iiif/presentation/v2/bsb10502092/canvas/214/view")</f>
        <v>https://api.digitale-sammlungen.de/iiif/presentation/v2/bsb10502092/canvas/214/view</v>
      </c>
      <c r="F320" s="0" t="s">
        <v>48</v>
      </c>
    </row>
    <row r="321" customFormat="false" ht="15" hidden="false" customHeight="false" outlineLevel="0" collapsed="false">
      <c r="A321" s="1" t="s">
        <v>704</v>
      </c>
      <c r="B321" s="1" t="s">
        <v>561</v>
      </c>
      <c r="C321" s="1" t="s">
        <v>166</v>
      </c>
      <c r="D321" s="1" t="s">
        <v>710</v>
      </c>
      <c r="E321" s="0" t="str">
        <f aca="false">HYPERLINK("https://api.digitale-sammlungen.de/iiif/presentation/v2/bsb10502092/canvas/286/view")</f>
        <v>https://api.digitale-sammlungen.de/iiif/presentation/v2/bsb10502092/canvas/286/view</v>
      </c>
      <c r="F321" s="0" t="s">
        <v>711</v>
      </c>
    </row>
    <row r="322" customFormat="false" ht="15" hidden="false" customHeight="false" outlineLevel="0" collapsed="false">
      <c r="A322" s="1" t="s">
        <v>704</v>
      </c>
      <c r="B322" s="1" t="s">
        <v>712</v>
      </c>
      <c r="C322" s="1" t="s">
        <v>174</v>
      </c>
      <c r="D322" s="1" t="s">
        <v>713</v>
      </c>
      <c r="E322" s="0" t="str">
        <f aca="false">HYPERLINK("https://api.digitale-sammlungen.de/iiif/presentation/v2/bsb10502092/canvas/360/view")</f>
        <v>https://api.digitale-sammlungen.de/iiif/presentation/v2/bsb10502092/canvas/360/view</v>
      </c>
      <c r="F322" s="0" t="s">
        <v>52</v>
      </c>
    </row>
    <row r="323" customFormat="false" ht="15" hidden="false" customHeight="false" outlineLevel="0" collapsed="false">
      <c r="A323" s="1" t="s">
        <v>704</v>
      </c>
      <c r="B323" s="1" t="s">
        <v>412</v>
      </c>
      <c r="C323" s="1" t="s">
        <v>177</v>
      </c>
      <c r="D323" s="1" t="s">
        <v>714</v>
      </c>
      <c r="E323" s="0" t="str">
        <f aca="false">HYPERLINK("https://api.digitale-sammlungen.de/iiif/presentation/v2/bsb10502092/canvas/419/view")</f>
        <v>https://api.digitale-sammlungen.de/iiif/presentation/v2/bsb10502092/canvas/419/view</v>
      </c>
      <c r="F323" s="0" t="s">
        <v>539</v>
      </c>
    </row>
    <row r="324" customFormat="false" ht="15" hidden="false" customHeight="false" outlineLevel="0" collapsed="false">
      <c r="A324" s="1" t="s">
        <v>704</v>
      </c>
      <c r="B324" s="1" t="s">
        <v>715</v>
      </c>
      <c r="C324" s="1" t="s">
        <v>509</v>
      </c>
      <c r="D324" s="1" t="s">
        <v>716</v>
      </c>
      <c r="E324" s="0" t="str">
        <f aca="false">HYPERLINK("https://api.digitale-sammlungen.de/iiif/presentation/v2/bsb10502092/canvas/533/view")</f>
        <v>https://api.digitale-sammlungen.de/iiif/presentation/v2/bsb10502092/canvas/533/view</v>
      </c>
      <c r="F324" s="0" t="s">
        <v>97</v>
      </c>
    </row>
    <row r="325" customFormat="false" ht="15" hidden="false" customHeight="false" outlineLevel="0" collapsed="false">
      <c r="A325" s="1" t="s">
        <v>704</v>
      </c>
      <c r="B325" s="1" t="s">
        <v>717</v>
      </c>
      <c r="C325" s="1" t="s">
        <v>21</v>
      </c>
      <c r="D325" s="1" t="s">
        <v>718</v>
      </c>
      <c r="E325" s="0" t="str">
        <f aca="false">HYPERLINK("https://api.digitale-sammlungen.de/iiif/presentation/v2/bsb10502092/canvas/575/view")</f>
        <v>https://api.digitale-sammlungen.de/iiif/presentation/v2/bsb10502092/canvas/575/view</v>
      </c>
      <c r="F325" s="0" t="s">
        <v>719</v>
      </c>
    </row>
    <row r="326" customFormat="false" ht="15" hidden="false" customHeight="false" outlineLevel="0" collapsed="false">
      <c r="A326" s="1" t="s">
        <v>704</v>
      </c>
      <c r="B326" s="1" t="s">
        <v>547</v>
      </c>
      <c r="C326" s="1" t="s">
        <v>8</v>
      </c>
      <c r="D326" s="1" t="s">
        <v>720</v>
      </c>
      <c r="E326" s="0" t="str">
        <f aca="false">HYPERLINK("https://api.digitale-sammlungen.de/iiif/presentation/v2/bsb10502092/canvas/623/view")</f>
        <v>https://api.digitale-sammlungen.de/iiif/presentation/v2/bsb10502092/canvas/623/view</v>
      </c>
      <c r="F326" s="0" t="s">
        <v>97</v>
      </c>
    </row>
    <row r="327" customFormat="false" ht="15" hidden="false" customHeight="false" outlineLevel="0" collapsed="false">
      <c r="A327" s="1" t="s">
        <v>704</v>
      </c>
      <c r="B327" s="1" t="s">
        <v>721</v>
      </c>
      <c r="C327" s="1" t="s">
        <v>695</v>
      </c>
      <c r="D327" s="1" t="s">
        <v>722</v>
      </c>
      <c r="E327" s="0" t="str">
        <f aca="false">HYPERLINK("https://api.digitale-sammlungen.de/iiif/presentation/v2/bsb10502092/canvas/624/view")</f>
        <v>https://api.digitale-sammlungen.de/iiif/presentation/v2/bsb10502092/canvas/624/view</v>
      </c>
      <c r="F327" s="0" t="s">
        <v>97</v>
      </c>
    </row>
    <row r="328" customFormat="false" ht="15" hidden="false" customHeight="false" outlineLevel="0" collapsed="false">
      <c r="A328" s="1" t="s">
        <v>704</v>
      </c>
      <c r="B328" s="1" t="s">
        <v>721</v>
      </c>
      <c r="C328" s="1" t="s">
        <v>432</v>
      </c>
      <c r="D328" s="1" t="s">
        <v>723</v>
      </c>
      <c r="E328" s="0" t="str">
        <f aca="false">HYPERLINK("https://api.digitale-sammlungen.de/iiif/presentation/v2/bsb10502092/canvas/624/view")</f>
        <v>https://api.digitale-sammlungen.de/iiif/presentation/v2/bsb10502092/canvas/624/view</v>
      </c>
      <c r="F328" s="0" t="s">
        <v>97</v>
      </c>
    </row>
    <row r="329" customFormat="false" ht="15" hidden="false" customHeight="false" outlineLevel="0" collapsed="false">
      <c r="A329" s="1" t="s">
        <v>704</v>
      </c>
      <c r="B329" s="1" t="s">
        <v>724</v>
      </c>
      <c r="C329" s="1" t="s">
        <v>725</v>
      </c>
      <c r="D329" s="1" t="s">
        <v>726</v>
      </c>
      <c r="E329" s="0" t="str">
        <f aca="false">HYPERLINK("https://api.digitale-sammlungen.de/iiif/presentation/v2/bsb10502092/canvas/625/view")</f>
        <v>https://api.digitale-sammlungen.de/iiif/presentation/v2/bsb10502092/canvas/625/view</v>
      </c>
      <c r="F329" s="0" t="s">
        <v>97</v>
      </c>
    </row>
    <row r="330" customFormat="false" ht="15" hidden="false" customHeight="false" outlineLevel="0" collapsed="false">
      <c r="A330" s="1" t="s">
        <v>727</v>
      </c>
      <c r="B330" s="1" t="s">
        <v>162</v>
      </c>
      <c r="C330" s="1" t="s">
        <v>728</v>
      </c>
      <c r="D330" s="1" t="s">
        <v>729</v>
      </c>
      <c r="E330" s="0" t="str">
        <f aca="false">HYPERLINK("https://api.digitale-sammlungen.de/iiif/presentation/v2/bsb10501982/canvas/18/view")</f>
        <v>https://api.digitale-sammlungen.de/iiif/presentation/v2/bsb10501982/canvas/18/view</v>
      </c>
      <c r="F330" s="0" t="s">
        <v>48</v>
      </c>
    </row>
    <row r="331" customFormat="false" ht="15" hidden="false" customHeight="false" outlineLevel="0" collapsed="false">
      <c r="A331" s="1" t="s">
        <v>727</v>
      </c>
      <c r="B331" s="1" t="s">
        <v>730</v>
      </c>
      <c r="C331" s="1" t="s">
        <v>125</v>
      </c>
      <c r="D331" s="1" t="s">
        <v>731</v>
      </c>
      <c r="E331" s="0" t="str">
        <f aca="false">HYPERLINK("https://api.digitale-sammlungen.de/iiif/presentation/v2/bsb10501982/canvas/115/view")</f>
        <v>https://api.digitale-sammlungen.de/iiif/presentation/v2/bsb10501982/canvas/115/view</v>
      </c>
      <c r="F331" s="0" t="s">
        <v>33</v>
      </c>
    </row>
    <row r="332" customFormat="false" ht="15" hidden="false" customHeight="false" outlineLevel="0" collapsed="false">
      <c r="A332" s="1" t="s">
        <v>727</v>
      </c>
      <c r="B332" s="1" t="s">
        <v>732</v>
      </c>
      <c r="C332" s="1" t="s">
        <v>485</v>
      </c>
      <c r="D332" s="1" t="s">
        <v>733</v>
      </c>
      <c r="E332" s="0" t="str">
        <f aca="false">HYPERLINK("https://api.digitale-sammlungen.de/iiif/presentation/v2/bsb10501982/canvas/164/view")</f>
        <v>https://api.digitale-sammlungen.de/iiif/presentation/v2/bsb10501982/canvas/164/view</v>
      </c>
      <c r="F332" s="0" t="s">
        <v>321</v>
      </c>
    </row>
    <row r="333" customFormat="false" ht="15" hidden="false" customHeight="false" outlineLevel="0" collapsed="false">
      <c r="A333" s="1" t="s">
        <v>727</v>
      </c>
      <c r="B333" s="1" t="s">
        <v>734</v>
      </c>
      <c r="C333" s="1" t="s">
        <v>27</v>
      </c>
      <c r="D333" s="1" t="s">
        <v>735</v>
      </c>
      <c r="E333" s="0" t="str">
        <f aca="false">HYPERLINK("https://api.digitale-sammlungen.de/iiif/presentation/v2/bsb10501982/canvas/421/view")</f>
        <v>https://api.digitale-sammlungen.de/iiif/presentation/v2/bsb10501982/canvas/421/view</v>
      </c>
      <c r="F333" s="0" t="s">
        <v>52</v>
      </c>
    </row>
    <row r="334" customFormat="false" ht="15" hidden="false" customHeight="false" outlineLevel="0" collapsed="false">
      <c r="A334" s="1" t="s">
        <v>727</v>
      </c>
      <c r="B334" s="1" t="s">
        <v>736</v>
      </c>
      <c r="C334" s="1" t="s">
        <v>35</v>
      </c>
      <c r="D334" s="1" t="s">
        <v>737</v>
      </c>
      <c r="E334" s="0" t="str">
        <f aca="false">HYPERLINK("https://api.digitale-sammlungen.de/iiif/presentation/v2/bsb10501982/canvas/486/view")</f>
        <v>https://api.digitale-sammlungen.de/iiif/presentation/v2/bsb10501982/canvas/486/view</v>
      </c>
      <c r="F334" s="0" t="s">
        <v>48</v>
      </c>
    </row>
    <row r="335" customFormat="false" ht="15" hidden="false" customHeight="false" outlineLevel="0" collapsed="false">
      <c r="A335" s="1" t="s">
        <v>727</v>
      </c>
      <c r="B335" s="1" t="s">
        <v>738</v>
      </c>
      <c r="C335" s="1" t="s">
        <v>302</v>
      </c>
      <c r="D335" s="1" t="s">
        <v>739</v>
      </c>
      <c r="E335" s="0" t="str">
        <f aca="false">HYPERLINK("https://api.digitale-sammlungen.de/iiif/presentation/v2/bsb10501982/canvas/503/view")</f>
        <v>https://api.digitale-sammlungen.de/iiif/presentation/v2/bsb10501982/canvas/503/view</v>
      </c>
      <c r="F335" s="0" t="s">
        <v>321</v>
      </c>
    </row>
    <row r="336" customFormat="false" ht="15" hidden="false" customHeight="false" outlineLevel="0" collapsed="false">
      <c r="A336" s="1" t="s">
        <v>727</v>
      </c>
      <c r="B336" s="1" t="s">
        <v>740</v>
      </c>
      <c r="C336" s="1" t="s">
        <v>50</v>
      </c>
      <c r="D336" s="1" t="s">
        <v>741</v>
      </c>
      <c r="E336" s="0" t="str">
        <f aca="false">HYPERLINK("https://api.digitale-sammlungen.de/iiif/presentation/v2/bsb10501982/canvas/535/view")</f>
        <v>https://api.digitale-sammlungen.de/iiif/presentation/v2/bsb10501982/canvas/535/view</v>
      </c>
      <c r="F336" s="0" t="s">
        <v>321</v>
      </c>
    </row>
    <row r="337" customFormat="false" ht="15" hidden="false" customHeight="false" outlineLevel="0" collapsed="false">
      <c r="A337" s="1" t="s">
        <v>742</v>
      </c>
      <c r="B337" s="1" t="s">
        <v>442</v>
      </c>
      <c r="C337" s="1" t="s">
        <v>230</v>
      </c>
      <c r="D337" s="1" t="s">
        <v>743</v>
      </c>
      <c r="E337" s="0" t="str">
        <f aca="false">HYPERLINK("https://api.digitale-sammlungen.de/iiif/presentation/v2/bsb10501969/canvas/334/view")</f>
        <v>https://api.digitale-sammlungen.de/iiif/presentation/v2/bsb10501969/canvas/334/view</v>
      </c>
      <c r="F337" s="0" t="s">
        <v>744</v>
      </c>
    </row>
    <row r="338" customFormat="false" ht="15" hidden="false" customHeight="false" outlineLevel="0" collapsed="false">
      <c r="A338" s="1" t="s">
        <v>745</v>
      </c>
      <c r="B338" s="1" t="s">
        <v>173</v>
      </c>
      <c r="C338" s="1" t="s">
        <v>230</v>
      </c>
      <c r="D338" s="1" t="s">
        <v>746</v>
      </c>
      <c r="E338" s="0" t="str">
        <f aca="false">HYPERLINK("https://api.digitale-sammlungen.de/iiif/presentation/v2/bsb10501980/canvas/137/view")</f>
        <v>https://api.digitale-sammlungen.de/iiif/presentation/v2/bsb10501980/canvas/137/view</v>
      </c>
      <c r="F338" s="0" t="s">
        <v>321</v>
      </c>
    </row>
    <row r="339" customFormat="false" ht="15" hidden="false" customHeight="false" outlineLevel="0" collapsed="false">
      <c r="A339" s="1" t="s">
        <v>745</v>
      </c>
      <c r="B339" s="1" t="s">
        <v>747</v>
      </c>
      <c r="C339" s="1" t="s">
        <v>21</v>
      </c>
      <c r="D339" s="1" t="s">
        <v>748</v>
      </c>
      <c r="E339" s="0" t="str">
        <f aca="false">HYPERLINK("https://api.digitale-sammlungen.de/iiif/presentation/v2/bsb10501980/canvas/145/view")</f>
        <v>https://api.digitale-sammlungen.de/iiif/presentation/v2/bsb10501980/canvas/145/view</v>
      </c>
      <c r="F339" s="0" t="s">
        <v>321</v>
      </c>
    </row>
    <row r="340" customFormat="false" ht="15" hidden="false" customHeight="false" outlineLevel="0" collapsed="false">
      <c r="A340" s="1" t="s">
        <v>745</v>
      </c>
      <c r="B340" s="1" t="s">
        <v>614</v>
      </c>
      <c r="C340" s="1" t="s">
        <v>246</v>
      </c>
      <c r="D340" s="1" t="s">
        <v>749</v>
      </c>
      <c r="E340" s="0" t="str">
        <f aca="false">HYPERLINK("https://api.digitale-sammlungen.de/iiif/presentation/v2/bsb10501980/canvas/162/view")</f>
        <v>https://api.digitale-sammlungen.de/iiif/presentation/v2/bsb10501980/canvas/162/view</v>
      </c>
      <c r="F340" s="0" t="s">
        <v>37</v>
      </c>
    </row>
    <row r="341" customFormat="false" ht="15" hidden="false" customHeight="false" outlineLevel="0" collapsed="false">
      <c r="A341" s="1" t="s">
        <v>745</v>
      </c>
      <c r="B341" s="1" t="s">
        <v>750</v>
      </c>
      <c r="C341" s="1" t="s">
        <v>524</v>
      </c>
      <c r="D341" s="1" t="s">
        <v>751</v>
      </c>
      <c r="E341" s="0" t="str">
        <f aca="false">HYPERLINK("https://api.digitale-sammlungen.de/iiif/presentation/v2/bsb10501980/canvas/200/view")</f>
        <v>https://api.digitale-sammlungen.de/iiif/presentation/v2/bsb10501980/canvas/200/view</v>
      </c>
      <c r="F341" s="0" t="s">
        <v>557</v>
      </c>
    </row>
    <row r="342" customFormat="false" ht="15" hidden="false" customHeight="false" outlineLevel="0" collapsed="false">
      <c r="A342" s="1" t="s">
        <v>745</v>
      </c>
      <c r="B342" s="1" t="s">
        <v>752</v>
      </c>
      <c r="C342" s="1" t="s">
        <v>50</v>
      </c>
      <c r="D342" s="1" t="s">
        <v>753</v>
      </c>
      <c r="E342" s="0" t="str">
        <f aca="false">HYPERLINK("https://api.digitale-sammlungen.de/iiif/presentation/v2/bsb10501980/canvas/259/view")</f>
        <v>https://api.digitale-sammlungen.de/iiif/presentation/v2/bsb10501980/canvas/259/view</v>
      </c>
      <c r="F342" s="0" t="s">
        <v>101</v>
      </c>
    </row>
    <row r="343" customFormat="false" ht="15" hidden="false" customHeight="false" outlineLevel="0" collapsed="false">
      <c r="A343" s="1" t="s">
        <v>745</v>
      </c>
      <c r="B343" s="1" t="s">
        <v>378</v>
      </c>
      <c r="C343" s="1" t="s">
        <v>153</v>
      </c>
      <c r="D343" s="1" t="s">
        <v>754</v>
      </c>
      <c r="E343" s="0" t="str">
        <f aca="false">HYPERLINK("https://api.digitale-sammlungen.de/iiif/presentation/v2/bsb10501980/canvas/282/view")</f>
        <v>https://api.digitale-sammlungen.de/iiif/presentation/v2/bsb10501980/canvas/282/view</v>
      </c>
      <c r="F343" s="0" t="s">
        <v>10</v>
      </c>
    </row>
    <row r="344" customFormat="false" ht="15" hidden="false" customHeight="false" outlineLevel="0" collapsed="false">
      <c r="A344" s="1" t="s">
        <v>745</v>
      </c>
      <c r="B344" s="1" t="s">
        <v>347</v>
      </c>
      <c r="C344" s="1" t="s">
        <v>17</v>
      </c>
      <c r="D344" s="1" t="s">
        <v>755</v>
      </c>
      <c r="E344" s="0" t="str">
        <f aca="false">HYPERLINK("https://api.digitale-sammlungen.de/iiif/presentation/v2/bsb10501980/canvas/303/view")</f>
        <v>https://api.digitale-sammlungen.de/iiif/presentation/v2/bsb10501980/canvas/303/view</v>
      </c>
      <c r="F344" s="0" t="s">
        <v>52</v>
      </c>
    </row>
    <row r="345" customFormat="false" ht="15" hidden="false" customHeight="false" outlineLevel="0" collapsed="false">
      <c r="A345" s="1" t="s">
        <v>745</v>
      </c>
      <c r="B345" s="1" t="s">
        <v>756</v>
      </c>
      <c r="C345" s="1" t="s">
        <v>132</v>
      </c>
      <c r="D345" s="1" t="s">
        <v>757</v>
      </c>
      <c r="E345" s="0" t="str">
        <f aca="false">HYPERLINK("https://api.digitale-sammlungen.de/iiif/presentation/v2/bsb10501980/canvas/349/view")</f>
        <v>https://api.digitale-sammlungen.de/iiif/presentation/v2/bsb10501980/canvas/349/view</v>
      </c>
      <c r="F345" s="0" t="s">
        <v>321</v>
      </c>
    </row>
    <row r="346" customFormat="false" ht="15" hidden="false" customHeight="false" outlineLevel="0" collapsed="false">
      <c r="A346" s="1" t="s">
        <v>758</v>
      </c>
      <c r="B346" s="1" t="s">
        <v>312</v>
      </c>
      <c r="C346" s="1" t="s">
        <v>725</v>
      </c>
      <c r="D346" s="1" t="s">
        <v>759</v>
      </c>
      <c r="E346" s="0" t="str">
        <f aca="false">HYPERLINK("https://api.digitale-sammlungen.de/iiif/presentation/v2/bsb10501994/canvas/65/view")</f>
        <v>https://api.digitale-sammlungen.de/iiif/presentation/v2/bsb10501994/canvas/65/view</v>
      </c>
      <c r="F346" s="0" t="s">
        <v>10</v>
      </c>
    </row>
    <row r="347" customFormat="false" ht="15" hidden="false" customHeight="false" outlineLevel="0" collapsed="false">
      <c r="A347" s="1" t="s">
        <v>758</v>
      </c>
      <c r="B347" s="1" t="s">
        <v>685</v>
      </c>
      <c r="C347" s="1" t="s">
        <v>174</v>
      </c>
      <c r="D347" s="1" t="s">
        <v>760</v>
      </c>
      <c r="E347" s="0" t="str">
        <f aca="false">HYPERLINK("https://api.digitale-sammlungen.de/iiif/presentation/v2/bsb10501994/canvas/184/view")</f>
        <v>https://api.digitale-sammlungen.de/iiif/presentation/v2/bsb10501994/canvas/184/view</v>
      </c>
      <c r="F347" s="0" t="s">
        <v>761</v>
      </c>
    </row>
    <row r="348" customFormat="false" ht="15" hidden="false" customHeight="false" outlineLevel="0" collapsed="false">
      <c r="A348" s="1" t="s">
        <v>758</v>
      </c>
      <c r="B348" s="1" t="s">
        <v>762</v>
      </c>
      <c r="C348" s="1" t="s">
        <v>676</v>
      </c>
      <c r="D348" s="1" t="s">
        <v>763</v>
      </c>
      <c r="E348" s="0" t="str">
        <f aca="false">HYPERLINK("https://api.digitale-sammlungen.de/iiif/presentation/v2/bsb10501994/canvas/196/view")</f>
        <v>https://api.digitale-sammlungen.de/iiif/presentation/v2/bsb10501994/canvas/196/view</v>
      </c>
      <c r="F348" s="0" t="s">
        <v>557</v>
      </c>
    </row>
    <row r="349" customFormat="false" ht="15" hidden="false" customHeight="false" outlineLevel="0" collapsed="false">
      <c r="A349" s="1" t="s">
        <v>758</v>
      </c>
      <c r="B349" s="1" t="s">
        <v>474</v>
      </c>
      <c r="C349" s="1" t="s">
        <v>764</v>
      </c>
      <c r="D349" s="1" t="s">
        <v>765</v>
      </c>
      <c r="E349" s="0" t="str">
        <f aca="false">HYPERLINK("https://api.digitale-sammlungen.de/iiif/presentation/v2/bsb10501994/canvas/203/view")</f>
        <v>https://api.digitale-sammlungen.de/iiif/presentation/v2/bsb10501994/canvas/203/view</v>
      </c>
      <c r="F349" s="0" t="s">
        <v>97</v>
      </c>
    </row>
    <row r="350" customFormat="false" ht="15" hidden="false" customHeight="false" outlineLevel="0" collapsed="false">
      <c r="A350" s="1" t="s">
        <v>758</v>
      </c>
      <c r="B350" s="1" t="s">
        <v>708</v>
      </c>
      <c r="C350" s="1" t="s">
        <v>646</v>
      </c>
      <c r="D350" s="1" t="s">
        <v>766</v>
      </c>
      <c r="E350" s="0" t="str">
        <f aca="false">HYPERLINK("https://api.digitale-sammlungen.de/iiif/presentation/v2/bsb10501994/canvas/214/view")</f>
        <v>https://api.digitale-sammlungen.de/iiif/presentation/v2/bsb10501994/canvas/214/view</v>
      </c>
      <c r="F350" s="0" t="s">
        <v>33</v>
      </c>
    </row>
    <row r="351" customFormat="false" ht="15" hidden="false" customHeight="false" outlineLevel="0" collapsed="false">
      <c r="A351" s="1" t="s">
        <v>758</v>
      </c>
      <c r="B351" s="1" t="s">
        <v>383</v>
      </c>
      <c r="C351" s="1" t="s">
        <v>222</v>
      </c>
      <c r="D351" s="1" t="s">
        <v>767</v>
      </c>
      <c r="E351" s="0" t="str">
        <f aca="false">HYPERLINK("https://api.digitale-sammlungen.de/iiif/presentation/v2/bsb10501994/canvas/351/view")</f>
        <v>https://api.digitale-sammlungen.de/iiif/presentation/v2/bsb10501994/canvas/351/view</v>
      </c>
      <c r="F351" s="0" t="s">
        <v>97</v>
      </c>
    </row>
    <row r="352" customFormat="false" ht="15" hidden="false" customHeight="false" outlineLevel="0" collapsed="false">
      <c r="A352" s="1" t="s">
        <v>758</v>
      </c>
      <c r="B352" s="1" t="s">
        <v>383</v>
      </c>
      <c r="C352" s="1" t="s">
        <v>81</v>
      </c>
      <c r="D352" s="1" t="s">
        <v>768</v>
      </c>
      <c r="E352" s="0" t="str">
        <f aca="false">HYPERLINK("https://api.digitale-sammlungen.de/iiif/presentation/v2/bsb10501994/canvas/351/view")</f>
        <v>https://api.digitale-sammlungen.de/iiif/presentation/v2/bsb10501994/canvas/351/view</v>
      </c>
      <c r="F352" s="0" t="s">
        <v>97</v>
      </c>
    </row>
    <row r="353" customFormat="false" ht="15" hidden="false" customHeight="false" outlineLevel="0" collapsed="false">
      <c r="A353" s="1" t="s">
        <v>758</v>
      </c>
      <c r="B353" s="1" t="s">
        <v>383</v>
      </c>
      <c r="C353" s="1" t="s">
        <v>106</v>
      </c>
      <c r="D353" s="1" t="s">
        <v>769</v>
      </c>
      <c r="E353" s="0" t="str">
        <f aca="false">HYPERLINK("https://api.digitale-sammlungen.de/iiif/presentation/v2/bsb10501994/canvas/351/view")</f>
        <v>https://api.digitale-sammlungen.de/iiif/presentation/v2/bsb10501994/canvas/351/view</v>
      </c>
      <c r="F353" s="0" t="s">
        <v>97</v>
      </c>
    </row>
    <row r="354" customFormat="false" ht="15" hidden="false" customHeight="false" outlineLevel="0" collapsed="false">
      <c r="A354" s="1" t="s">
        <v>758</v>
      </c>
      <c r="B354" s="1" t="s">
        <v>383</v>
      </c>
      <c r="C354" s="1" t="s">
        <v>190</v>
      </c>
      <c r="D354" s="1" t="s">
        <v>770</v>
      </c>
      <c r="E354" s="0" t="str">
        <f aca="false">HYPERLINK("https://api.digitale-sammlungen.de/iiif/presentation/v2/bsb10501994/canvas/351/view")</f>
        <v>https://api.digitale-sammlungen.de/iiif/presentation/v2/bsb10501994/canvas/351/view</v>
      </c>
      <c r="F354" s="0" t="s">
        <v>97</v>
      </c>
    </row>
    <row r="355" customFormat="false" ht="15" hidden="false" customHeight="false" outlineLevel="0" collapsed="false">
      <c r="A355" s="1" t="s">
        <v>758</v>
      </c>
      <c r="B355" s="1" t="s">
        <v>771</v>
      </c>
      <c r="C355" s="1" t="s">
        <v>458</v>
      </c>
      <c r="D355" s="1" t="s">
        <v>772</v>
      </c>
      <c r="E355" s="0" t="str">
        <f aca="false">HYPERLINK("https://api.digitale-sammlungen.de/iiif/presentation/v2/bsb10501994/canvas/375/view")</f>
        <v>https://api.digitale-sammlungen.de/iiif/presentation/v2/bsb10501994/canvas/375/view</v>
      </c>
      <c r="F355" s="0" t="s">
        <v>273</v>
      </c>
    </row>
    <row r="356" customFormat="false" ht="15" hidden="false" customHeight="false" outlineLevel="0" collapsed="false">
      <c r="A356" s="1" t="s">
        <v>758</v>
      </c>
      <c r="B356" s="1" t="s">
        <v>773</v>
      </c>
      <c r="C356" s="1" t="s">
        <v>348</v>
      </c>
      <c r="D356" s="1" t="s">
        <v>774</v>
      </c>
      <c r="E356" s="0" t="str">
        <f aca="false">HYPERLINK("https://api.digitale-sammlungen.de/iiif/presentation/v2/bsb10501994/canvas/376/view")</f>
        <v>https://api.digitale-sammlungen.de/iiif/presentation/v2/bsb10501994/canvas/376/view</v>
      </c>
      <c r="F356" s="0" t="s">
        <v>48</v>
      </c>
    </row>
    <row r="357" customFormat="false" ht="15" hidden="false" customHeight="false" outlineLevel="0" collapsed="false">
      <c r="A357" s="1" t="s">
        <v>758</v>
      </c>
      <c r="B357" s="1" t="s">
        <v>775</v>
      </c>
      <c r="C357" s="1" t="s">
        <v>171</v>
      </c>
      <c r="D357" s="1" t="s">
        <v>776</v>
      </c>
      <c r="E357" s="0" t="str">
        <f aca="false">HYPERLINK("https://api.digitale-sammlungen.de/iiif/presentation/v2/bsb10501994/canvas/420/view")</f>
        <v>https://api.digitale-sammlungen.de/iiif/presentation/v2/bsb10501994/canvas/420/view</v>
      </c>
      <c r="F357" s="0" t="s">
        <v>97</v>
      </c>
    </row>
    <row r="358" customFormat="false" ht="15" hidden="false" customHeight="false" outlineLevel="0" collapsed="false">
      <c r="A358" s="1" t="s">
        <v>777</v>
      </c>
      <c r="B358" s="1" t="s">
        <v>778</v>
      </c>
      <c r="C358" s="1" t="s">
        <v>302</v>
      </c>
      <c r="D358" s="1" t="s">
        <v>779</v>
      </c>
      <c r="E358" s="0" t="str">
        <f aca="false">HYPERLINK("https://api.digitale-sammlungen.de/iiif/presentation/v2/bsb10502084/canvas/42/view")</f>
        <v>https://api.digitale-sammlungen.de/iiif/presentation/v2/bsb10502084/canvas/42/view</v>
      </c>
      <c r="F358" s="0" t="s">
        <v>97</v>
      </c>
    </row>
    <row r="359" customFormat="false" ht="15" hidden="false" customHeight="false" outlineLevel="0" collapsed="false">
      <c r="A359" s="1" t="s">
        <v>777</v>
      </c>
      <c r="B359" s="1" t="s">
        <v>780</v>
      </c>
      <c r="C359" s="1" t="s">
        <v>171</v>
      </c>
      <c r="D359" s="1" t="s">
        <v>781</v>
      </c>
      <c r="E359" s="0" t="str">
        <f aca="false">HYPERLINK("https://api.digitale-sammlungen.de/iiif/presentation/v2/bsb10502084/canvas/123/view")</f>
        <v>https://api.digitale-sammlungen.de/iiif/presentation/v2/bsb10502084/canvas/123/view</v>
      </c>
      <c r="F359" s="0" t="s">
        <v>10</v>
      </c>
    </row>
    <row r="360" customFormat="false" ht="15" hidden="false" customHeight="false" outlineLevel="0" collapsed="false">
      <c r="A360" s="1" t="s">
        <v>777</v>
      </c>
      <c r="B360" s="1" t="s">
        <v>698</v>
      </c>
      <c r="C360" s="1" t="s">
        <v>115</v>
      </c>
      <c r="D360" s="1" t="s">
        <v>782</v>
      </c>
      <c r="E360" s="0" t="str">
        <f aca="false">HYPERLINK("https://api.digitale-sammlungen.de/iiif/presentation/v2/bsb10502084/canvas/233/view")</f>
        <v>https://api.digitale-sammlungen.de/iiif/presentation/v2/bsb10502084/canvas/233/view</v>
      </c>
      <c r="F360" s="0" t="s">
        <v>56</v>
      </c>
    </row>
    <row r="361" customFormat="false" ht="15" hidden="false" customHeight="false" outlineLevel="0" collapsed="false">
      <c r="A361" s="1" t="s">
        <v>777</v>
      </c>
      <c r="B361" s="1" t="s">
        <v>248</v>
      </c>
      <c r="C361" s="1" t="s">
        <v>491</v>
      </c>
      <c r="D361" s="1" t="s">
        <v>783</v>
      </c>
      <c r="E361" s="0" t="str">
        <f aca="false">HYPERLINK("https://api.digitale-sammlungen.de/iiif/presentation/v2/bsb10502084/canvas/386/view")</f>
        <v>https://api.digitale-sammlungen.de/iiif/presentation/v2/bsb10502084/canvas/386/view</v>
      </c>
      <c r="F361" s="0" t="s">
        <v>97</v>
      </c>
    </row>
    <row r="362" customFormat="false" ht="15" hidden="false" customHeight="false" outlineLevel="0" collapsed="false">
      <c r="A362" s="1" t="s">
        <v>777</v>
      </c>
      <c r="B362" s="1" t="s">
        <v>784</v>
      </c>
      <c r="C362" s="1" t="s">
        <v>218</v>
      </c>
      <c r="D362" s="1" t="s">
        <v>785</v>
      </c>
      <c r="E362" s="0" t="str">
        <f aca="false">HYPERLINK("https://api.digitale-sammlungen.de/iiif/presentation/v2/bsb10502084/canvas/402/view")</f>
        <v>https://api.digitale-sammlungen.de/iiif/presentation/v2/bsb10502084/canvas/402/view</v>
      </c>
      <c r="F362" s="0" t="s">
        <v>204</v>
      </c>
    </row>
    <row r="363" customFormat="false" ht="15" hidden="false" customHeight="false" outlineLevel="0" collapsed="false">
      <c r="A363" s="1" t="s">
        <v>777</v>
      </c>
      <c r="B363" s="1" t="s">
        <v>77</v>
      </c>
      <c r="C363" s="1" t="s">
        <v>17</v>
      </c>
      <c r="D363" s="1" t="s">
        <v>786</v>
      </c>
      <c r="E363" s="0" t="str">
        <f aca="false">HYPERLINK("https://api.digitale-sammlungen.de/iiif/presentation/v2/bsb10502084/canvas/415/view")</f>
        <v>https://api.digitale-sammlungen.de/iiif/presentation/v2/bsb10502084/canvas/415/view</v>
      </c>
      <c r="F363" s="0" t="s">
        <v>48</v>
      </c>
    </row>
    <row r="364" customFormat="false" ht="15" hidden="false" customHeight="false" outlineLevel="0" collapsed="false">
      <c r="A364" s="1" t="s">
        <v>777</v>
      </c>
      <c r="B364" s="1" t="s">
        <v>717</v>
      </c>
      <c r="C364" s="1" t="s">
        <v>509</v>
      </c>
      <c r="D364" s="1" t="s">
        <v>787</v>
      </c>
      <c r="E364" s="0" t="str">
        <f aca="false">HYPERLINK("https://api.digitale-sammlungen.de/iiif/presentation/v2/bsb10502084/canvas/575/view")</f>
        <v>https://api.digitale-sammlungen.de/iiif/presentation/v2/bsb10502084/canvas/575/view</v>
      </c>
      <c r="F364" s="0" t="s">
        <v>204</v>
      </c>
    </row>
    <row r="365" customFormat="false" ht="15" hidden="false" customHeight="false" outlineLevel="0" collapsed="false">
      <c r="A365" s="1" t="s">
        <v>788</v>
      </c>
      <c r="B365" s="1" t="s">
        <v>789</v>
      </c>
      <c r="C365" s="1" t="s">
        <v>35</v>
      </c>
      <c r="D365" s="1" t="s">
        <v>790</v>
      </c>
      <c r="E365" s="0" t="str">
        <f aca="false">HYPERLINK("https://api.digitale-sammlungen.de/iiif/presentation/v2/bsb10502053/canvas/56/view")</f>
        <v>https://api.digitale-sammlungen.de/iiif/presentation/v2/bsb10502053/canvas/56/view</v>
      </c>
      <c r="F365" s="0" t="s">
        <v>52</v>
      </c>
    </row>
    <row r="366" customFormat="false" ht="15" hidden="false" customHeight="false" outlineLevel="0" collapsed="false">
      <c r="A366" s="1" t="s">
        <v>788</v>
      </c>
      <c r="B366" s="1" t="s">
        <v>791</v>
      </c>
      <c r="C366" s="1" t="s">
        <v>108</v>
      </c>
      <c r="D366" s="1" t="s">
        <v>792</v>
      </c>
      <c r="E366" s="0" t="str">
        <f aca="false">HYPERLINK("https://api.digitale-sammlungen.de/iiif/presentation/v2/bsb10502053/canvas/235/view")</f>
        <v>https://api.digitale-sammlungen.de/iiif/presentation/v2/bsb10502053/canvas/235/view</v>
      </c>
      <c r="F366" s="0" t="s">
        <v>10</v>
      </c>
    </row>
    <row r="367" customFormat="false" ht="15" hidden="false" customHeight="false" outlineLevel="0" collapsed="false">
      <c r="A367" s="1" t="s">
        <v>788</v>
      </c>
      <c r="B367" s="1" t="s">
        <v>236</v>
      </c>
      <c r="C367" s="1" t="s">
        <v>240</v>
      </c>
      <c r="D367" s="1" t="s">
        <v>793</v>
      </c>
      <c r="E367" s="0" t="str">
        <f aca="false">HYPERLINK("https://api.digitale-sammlungen.de/iiif/presentation/v2/bsb10502053/canvas/263/view")</f>
        <v>https://api.digitale-sammlungen.de/iiif/presentation/v2/bsb10502053/canvas/263/view</v>
      </c>
      <c r="F367" s="0" t="s">
        <v>427</v>
      </c>
    </row>
    <row r="368" customFormat="false" ht="15" hidden="false" customHeight="false" outlineLevel="0" collapsed="false">
      <c r="A368" s="1" t="s">
        <v>788</v>
      </c>
      <c r="B368" s="1" t="s">
        <v>262</v>
      </c>
      <c r="C368" s="1" t="s">
        <v>115</v>
      </c>
      <c r="D368" s="1" t="s">
        <v>794</v>
      </c>
      <c r="E368" s="0" t="str">
        <f aca="false">HYPERLINK("https://api.digitale-sammlungen.de/iiif/presentation/v2/bsb10502053/canvas/379/view")</f>
        <v>https://api.digitale-sammlungen.de/iiif/presentation/v2/bsb10502053/canvas/379/view</v>
      </c>
      <c r="F368" s="0" t="s">
        <v>52</v>
      </c>
    </row>
    <row r="369" customFormat="false" ht="15" hidden="false" customHeight="false" outlineLevel="0" collapsed="false">
      <c r="A369" s="1" t="s">
        <v>788</v>
      </c>
      <c r="B369" s="1" t="s">
        <v>221</v>
      </c>
      <c r="C369" s="1" t="s">
        <v>487</v>
      </c>
      <c r="D369" s="1" t="s">
        <v>795</v>
      </c>
      <c r="E369" s="0" t="str">
        <f aca="false">HYPERLINK("https://api.digitale-sammlungen.de/iiif/presentation/v2/bsb10502053/canvas/382/view")</f>
        <v>https://api.digitale-sammlungen.de/iiif/presentation/v2/bsb10502053/canvas/382/view</v>
      </c>
      <c r="F369" s="0" t="s">
        <v>101</v>
      </c>
    </row>
    <row r="370" customFormat="false" ht="15" hidden="false" customHeight="false" outlineLevel="0" collapsed="false">
      <c r="A370" s="1" t="s">
        <v>796</v>
      </c>
      <c r="B370" s="1" t="s">
        <v>14</v>
      </c>
      <c r="C370" s="1" t="s">
        <v>337</v>
      </c>
      <c r="D370" s="1" t="s">
        <v>797</v>
      </c>
      <c r="E370" s="0" t="str">
        <f aca="false">HYPERLINK("https://api.digitale-sammlungen.de/iiif/presentation/v2/bsb10502047/canvas/35/view")</f>
        <v>https://api.digitale-sammlungen.de/iiif/presentation/v2/bsb10502047/canvas/35/view</v>
      </c>
      <c r="F370" s="0" t="s">
        <v>10</v>
      </c>
    </row>
    <row r="371" customFormat="false" ht="15" hidden="false" customHeight="false" outlineLevel="0" collapsed="false">
      <c r="A371" s="1" t="s">
        <v>796</v>
      </c>
      <c r="B371" s="1" t="s">
        <v>23</v>
      </c>
      <c r="C371" s="1" t="s">
        <v>798</v>
      </c>
      <c r="D371" s="1" t="s">
        <v>799</v>
      </c>
      <c r="E371" s="0" t="str">
        <f aca="false">HYPERLINK("https://api.digitale-sammlungen.de/iiif/presentation/v2/bsb10502047/canvas/36/view")</f>
        <v>https://api.digitale-sammlungen.de/iiif/presentation/v2/bsb10502047/canvas/36/view</v>
      </c>
      <c r="F371" s="0" t="s">
        <v>10</v>
      </c>
    </row>
    <row r="372" customFormat="false" ht="15" hidden="false" customHeight="false" outlineLevel="0" collapsed="false">
      <c r="A372" s="1" t="s">
        <v>796</v>
      </c>
      <c r="B372" s="1" t="s">
        <v>23</v>
      </c>
      <c r="C372" s="1" t="s">
        <v>227</v>
      </c>
      <c r="D372" s="1" t="s">
        <v>800</v>
      </c>
      <c r="E372" s="0" t="str">
        <f aca="false">HYPERLINK("https://api.digitale-sammlungen.de/iiif/presentation/v2/bsb10502047/canvas/36/view")</f>
        <v>https://api.digitale-sammlungen.de/iiif/presentation/v2/bsb10502047/canvas/36/view</v>
      </c>
      <c r="F372" s="0" t="s">
        <v>10</v>
      </c>
    </row>
    <row r="373" customFormat="false" ht="15" hidden="false" customHeight="false" outlineLevel="0" collapsed="false">
      <c r="A373" s="1" t="s">
        <v>796</v>
      </c>
      <c r="B373" s="1" t="s">
        <v>23</v>
      </c>
      <c r="C373" s="1" t="s">
        <v>106</v>
      </c>
      <c r="D373" s="1" t="s">
        <v>801</v>
      </c>
      <c r="E373" s="0" t="str">
        <f aca="false">HYPERLINK("https://api.digitale-sammlungen.de/iiif/presentation/v2/bsb10502047/canvas/36/view")</f>
        <v>https://api.digitale-sammlungen.de/iiif/presentation/v2/bsb10502047/canvas/36/view</v>
      </c>
      <c r="F373" s="0" t="s">
        <v>10</v>
      </c>
    </row>
    <row r="374" customFormat="false" ht="15" hidden="false" customHeight="false" outlineLevel="0" collapsed="false">
      <c r="A374" s="1" t="s">
        <v>796</v>
      </c>
      <c r="B374" s="1" t="s">
        <v>23</v>
      </c>
      <c r="C374" s="1" t="s">
        <v>802</v>
      </c>
      <c r="D374" s="1" t="s">
        <v>803</v>
      </c>
      <c r="E374" s="0" t="str">
        <f aca="false">HYPERLINK("https://api.digitale-sammlungen.de/iiif/presentation/v2/bsb10502047/canvas/36/view")</f>
        <v>https://api.digitale-sammlungen.de/iiif/presentation/v2/bsb10502047/canvas/36/view</v>
      </c>
      <c r="F374" s="0" t="s">
        <v>10</v>
      </c>
    </row>
    <row r="375" customFormat="false" ht="15" hidden="false" customHeight="false" outlineLevel="0" collapsed="false">
      <c r="A375" s="1" t="s">
        <v>796</v>
      </c>
      <c r="B375" s="1" t="s">
        <v>319</v>
      </c>
      <c r="C375" s="1" t="s">
        <v>202</v>
      </c>
      <c r="D375" s="1" t="s">
        <v>804</v>
      </c>
      <c r="E375" s="0" t="str">
        <f aca="false">HYPERLINK("https://api.digitale-sammlungen.de/iiif/presentation/v2/bsb10502047/canvas/116/view")</f>
        <v>https://api.digitale-sammlungen.de/iiif/presentation/v2/bsb10502047/canvas/116/view</v>
      </c>
      <c r="F375" s="0" t="s">
        <v>10</v>
      </c>
    </row>
    <row r="376" customFormat="false" ht="15" hidden="false" customHeight="false" outlineLevel="0" collapsed="false">
      <c r="A376" s="1" t="s">
        <v>796</v>
      </c>
      <c r="B376" s="1" t="s">
        <v>805</v>
      </c>
      <c r="C376" s="1" t="s">
        <v>725</v>
      </c>
      <c r="D376" s="1" t="s">
        <v>806</v>
      </c>
      <c r="E376" s="0" t="str">
        <f aca="false">HYPERLINK("https://api.digitale-sammlungen.de/iiif/presentation/v2/bsb10502047/canvas/117/view")</f>
        <v>https://api.digitale-sammlungen.de/iiif/presentation/v2/bsb10502047/canvas/117/view</v>
      </c>
      <c r="F376" s="0" t="s">
        <v>10</v>
      </c>
    </row>
    <row r="377" customFormat="false" ht="15" hidden="false" customHeight="false" outlineLevel="0" collapsed="false">
      <c r="A377" s="1" t="s">
        <v>796</v>
      </c>
      <c r="B377" s="1" t="s">
        <v>683</v>
      </c>
      <c r="C377" s="1" t="s">
        <v>17</v>
      </c>
      <c r="D377" s="1" t="s">
        <v>807</v>
      </c>
      <c r="E377" s="0" t="str">
        <f aca="false">HYPERLINK("https://api.digitale-sammlungen.de/iiif/presentation/v2/bsb10502047/canvas/120/view")</f>
        <v>https://api.digitale-sammlungen.de/iiif/presentation/v2/bsb10502047/canvas/120/view</v>
      </c>
      <c r="F377" s="0" t="s">
        <v>808</v>
      </c>
    </row>
    <row r="378" customFormat="false" ht="15" hidden="false" customHeight="false" outlineLevel="0" collapsed="false">
      <c r="A378" s="1" t="s">
        <v>796</v>
      </c>
      <c r="B378" s="1" t="s">
        <v>809</v>
      </c>
      <c r="C378" s="1" t="s">
        <v>8</v>
      </c>
      <c r="D378" s="1" t="s">
        <v>810</v>
      </c>
      <c r="E378" s="0" t="str">
        <f aca="false">HYPERLINK("https://api.digitale-sammlungen.de/iiif/presentation/v2/bsb10502047/canvas/125/view")</f>
        <v>https://api.digitale-sammlungen.de/iiif/presentation/v2/bsb10502047/canvas/125/view</v>
      </c>
      <c r="F378" s="0" t="s">
        <v>204</v>
      </c>
    </row>
    <row r="379" customFormat="false" ht="15" hidden="false" customHeight="false" outlineLevel="0" collapsed="false">
      <c r="A379" s="1" t="s">
        <v>796</v>
      </c>
      <c r="B379" s="1" t="s">
        <v>657</v>
      </c>
      <c r="C379" s="1" t="s">
        <v>60</v>
      </c>
      <c r="D379" s="1" t="s">
        <v>811</v>
      </c>
      <c r="E379" s="0" t="str">
        <f aca="false">HYPERLINK("https://api.digitale-sammlungen.de/iiif/presentation/v2/bsb10502047/canvas/188/view")</f>
        <v>https://api.digitale-sammlungen.de/iiif/presentation/v2/bsb10502047/canvas/188/view</v>
      </c>
      <c r="F379" s="0" t="s">
        <v>10</v>
      </c>
    </row>
    <row r="380" customFormat="false" ht="15" hidden="false" customHeight="false" outlineLevel="0" collapsed="false">
      <c r="A380" s="1" t="s">
        <v>796</v>
      </c>
      <c r="B380" s="1" t="s">
        <v>197</v>
      </c>
      <c r="C380" s="1" t="s">
        <v>75</v>
      </c>
      <c r="D380" s="1" t="s">
        <v>812</v>
      </c>
      <c r="E380" s="0" t="str">
        <f aca="false">HYPERLINK("https://api.digitale-sammlungen.de/iiif/presentation/v2/bsb10502047/canvas/238/view")</f>
        <v>https://api.digitale-sammlungen.de/iiif/presentation/v2/bsb10502047/canvas/238/view</v>
      </c>
      <c r="F380" s="0" t="s">
        <v>10</v>
      </c>
    </row>
    <row r="381" customFormat="false" ht="15" hidden="false" customHeight="false" outlineLevel="0" collapsed="false">
      <c r="A381" s="1" t="s">
        <v>796</v>
      </c>
      <c r="B381" s="1" t="s">
        <v>813</v>
      </c>
      <c r="C381" s="1" t="s">
        <v>153</v>
      </c>
      <c r="D381" s="1" t="s">
        <v>814</v>
      </c>
      <c r="E381" s="0" t="str">
        <f aca="false">HYPERLINK("https://api.digitale-sammlungen.de/iiif/presentation/v2/bsb10502047/canvas/297/view")</f>
        <v>https://api.digitale-sammlungen.de/iiif/presentation/v2/bsb10502047/canvas/297/view</v>
      </c>
      <c r="F381" s="0" t="s">
        <v>52</v>
      </c>
    </row>
    <row r="382" customFormat="false" ht="15" hidden="false" customHeight="false" outlineLevel="0" collapsed="false">
      <c r="A382" s="1" t="s">
        <v>796</v>
      </c>
      <c r="B382" s="1" t="s">
        <v>815</v>
      </c>
      <c r="C382" s="1" t="s">
        <v>222</v>
      </c>
      <c r="D382" s="1" t="s">
        <v>816</v>
      </c>
      <c r="E382" s="0" t="str">
        <f aca="false">HYPERLINK("https://api.digitale-sammlungen.de/iiif/presentation/v2/bsb10502047/canvas/366/view")</f>
        <v>https://api.digitale-sammlungen.de/iiif/presentation/v2/bsb10502047/canvas/366/view</v>
      </c>
      <c r="F382" s="0" t="s">
        <v>817</v>
      </c>
      <c r="G382" s="0" t="s">
        <v>655</v>
      </c>
    </row>
    <row r="383" customFormat="false" ht="15" hidden="false" customHeight="false" outlineLevel="0" collapsed="false">
      <c r="A383" s="1" t="s">
        <v>796</v>
      </c>
      <c r="B383" s="1" t="s">
        <v>818</v>
      </c>
      <c r="C383" s="1" t="s">
        <v>177</v>
      </c>
      <c r="D383" s="1" t="s">
        <v>819</v>
      </c>
      <c r="E383" s="0" t="str">
        <f aca="false">HYPERLINK("https://api.digitale-sammlungen.de/iiif/presentation/v2/bsb10502047/canvas/377/view")</f>
        <v>https://api.digitale-sammlungen.de/iiif/presentation/v2/bsb10502047/canvas/377/view</v>
      </c>
      <c r="F383" s="0" t="s">
        <v>321</v>
      </c>
    </row>
    <row r="384" customFormat="false" ht="15" hidden="false" customHeight="false" outlineLevel="0" collapsed="false">
      <c r="A384" s="1" t="s">
        <v>796</v>
      </c>
      <c r="B384" s="1" t="s">
        <v>820</v>
      </c>
      <c r="C384" s="1" t="s">
        <v>222</v>
      </c>
      <c r="D384" s="1" t="s">
        <v>821</v>
      </c>
      <c r="E384" s="0" t="str">
        <f aca="false">HYPERLINK("https://api.digitale-sammlungen.de/iiif/presentation/v2/bsb10502047/canvas/477/view")</f>
        <v>https://api.digitale-sammlungen.de/iiif/presentation/v2/bsb10502047/canvas/477/view</v>
      </c>
      <c r="F384" s="0" t="s">
        <v>822</v>
      </c>
    </row>
    <row r="385" customFormat="false" ht="15" hidden="false" customHeight="false" outlineLevel="0" collapsed="false">
      <c r="A385" s="1" t="s">
        <v>823</v>
      </c>
      <c r="B385" s="1" t="s">
        <v>824</v>
      </c>
      <c r="C385" s="1" t="s">
        <v>491</v>
      </c>
      <c r="D385" s="1" t="s">
        <v>825</v>
      </c>
      <c r="E385" s="0" t="str">
        <f aca="false">HYPERLINK("https://api.digitale-sammlungen.de/iiif/presentation/v2/bsb10502046/canvas/92/view")</f>
        <v>https://api.digitale-sammlungen.de/iiif/presentation/v2/bsb10502046/canvas/92/view</v>
      </c>
      <c r="F385" s="0" t="s">
        <v>826</v>
      </c>
    </row>
    <row r="386" customFormat="false" ht="15" hidden="false" customHeight="false" outlineLevel="0" collapsed="false">
      <c r="A386" s="1" t="s">
        <v>823</v>
      </c>
      <c r="B386" s="1" t="s">
        <v>827</v>
      </c>
      <c r="C386" s="1" t="s">
        <v>24</v>
      </c>
      <c r="D386" s="1" t="s">
        <v>828</v>
      </c>
      <c r="E386" s="0" t="str">
        <f aca="false">HYPERLINK("https://api.digitale-sammlungen.de/iiif/presentation/v2/bsb10502046/canvas/180/view")</f>
        <v>https://api.digitale-sammlungen.de/iiif/presentation/v2/bsb10502046/canvas/180/view</v>
      </c>
      <c r="F386" s="0" t="s">
        <v>324</v>
      </c>
    </row>
    <row r="387" customFormat="false" ht="15" hidden="false" customHeight="false" outlineLevel="0" collapsed="false">
      <c r="A387" s="1" t="s">
        <v>823</v>
      </c>
      <c r="B387" s="1" t="s">
        <v>827</v>
      </c>
      <c r="C387" s="1" t="s">
        <v>339</v>
      </c>
      <c r="D387" s="1" t="s">
        <v>829</v>
      </c>
      <c r="E387" s="0" t="str">
        <f aca="false">HYPERLINK("https://api.digitale-sammlungen.de/iiif/presentation/v2/bsb10502046/canvas/180/view")</f>
        <v>https://api.digitale-sammlungen.de/iiif/presentation/v2/bsb10502046/canvas/180/view</v>
      </c>
      <c r="F387" s="0" t="s">
        <v>324</v>
      </c>
    </row>
    <row r="388" customFormat="false" ht="15" hidden="false" customHeight="false" outlineLevel="0" collapsed="false">
      <c r="A388" s="1" t="s">
        <v>823</v>
      </c>
      <c r="B388" s="1" t="s">
        <v>830</v>
      </c>
      <c r="C388" s="1" t="s">
        <v>141</v>
      </c>
      <c r="D388" s="1" t="s">
        <v>831</v>
      </c>
      <c r="E388" s="0" t="str">
        <f aca="false">HYPERLINK("https://api.digitale-sammlungen.de/iiif/presentation/v2/bsb10502046/canvas/190/view")</f>
        <v>https://api.digitale-sammlungen.de/iiif/presentation/v2/bsb10502046/canvas/190/view</v>
      </c>
      <c r="F388" s="0" t="s">
        <v>10</v>
      </c>
    </row>
    <row r="389" customFormat="false" ht="15" hidden="false" customHeight="false" outlineLevel="0" collapsed="false">
      <c r="A389" s="1" t="s">
        <v>823</v>
      </c>
      <c r="B389" s="1" t="s">
        <v>832</v>
      </c>
      <c r="C389" s="1" t="s">
        <v>623</v>
      </c>
      <c r="D389" s="1" t="s">
        <v>833</v>
      </c>
      <c r="E389" s="0" t="str">
        <f aca="false">HYPERLINK("https://api.digitale-sammlungen.de/iiif/presentation/v2/bsb10502046/canvas/197/view")</f>
        <v>https://api.digitale-sammlungen.de/iiif/presentation/v2/bsb10502046/canvas/197/view</v>
      </c>
      <c r="F389" s="0" t="s">
        <v>10</v>
      </c>
    </row>
    <row r="390" customFormat="false" ht="15" hidden="false" customHeight="false" outlineLevel="0" collapsed="false">
      <c r="A390" s="1" t="s">
        <v>823</v>
      </c>
      <c r="B390" s="1" t="s">
        <v>834</v>
      </c>
      <c r="C390" s="1" t="s">
        <v>129</v>
      </c>
      <c r="D390" s="1" t="s">
        <v>835</v>
      </c>
      <c r="E390" s="0" t="str">
        <f aca="false">HYPERLINK("https://api.digitale-sammlungen.de/iiif/presentation/v2/bsb10502046/canvas/260/view")</f>
        <v>https://api.digitale-sammlungen.de/iiif/presentation/v2/bsb10502046/canvas/260/view</v>
      </c>
      <c r="F390" s="0" t="s">
        <v>826</v>
      </c>
    </row>
    <row r="391" customFormat="false" ht="15" hidden="false" customHeight="false" outlineLevel="0" collapsed="false">
      <c r="A391" s="1" t="s">
        <v>823</v>
      </c>
      <c r="B391" s="1" t="s">
        <v>572</v>
      </c>
      <c r="C391" s="1" t="s">
        <v>132</v>
      </c>
      <c r="D391" s="1" t="s">
        <v>836</v>
      </c>
      <c r="E391" s="0" t="str">
        <f aca="false">HYPERLINK("https://api.digitale-sammlungen.de/iiif/presentation/v2/bsb10502046/canvas/466/view")</f>
        <v>https://api.digitale-sammlungen.de/iiif/presentation/v2/bsb10502046/canvas/466/view</v>
      </c>
      <c r="F391" s="0" t="s">
        <v>321</v>
      </c>
    </row>
    <row r="392" customFormat="false" ht="15" hidden="false" customHeight="false" outlineLevel="0" collapsed="false">
      <c r="A392" s="1" t="s">
        <v>823</v>
      </c>
      <c r="B392" s="1" t="s">
        <v>837</v>
      </c>
      <c r="C392" s="1" t="s">
        <v>838</v>
      </c>
      <c r="D392" s="1" t="s">
        <v>839</v>
      </c>
      <c r="E392" s="0" t="str">
        <f aca="false">HYPERLINK("https://api.digitale-sammlungen.de/iiif/presentation/v2/bsb10502046/canvas/474/view")</f>
        <v>https://api.digitale-sammlungen.de/iiif/presentation/v2/bsb10502046/canvas/474/view</v>
      </c>
      <c r="F392" s="0" t="s">
        <v>204</v>
      </c>
    </row>
    <row r="393" customFormat="false" ht="15" hidden="false" customHeight="false" outlineLevel="0" collapsed="false">
      <c r="A393" s="1" t="s">
        <v>840</v>
      </c>
      <c r="B393" s="1" t="s">
        <v>841</v>
      </c>
      <c r="C393" s="1" t="s">
        <v>171</v>
      </c>
      <c r="D393" s="1" t="s">
        <v>842</v>
      </c>
      <c r="E393" s="0" t="str">
        <f aca="false">HYPERLINK("https://api.digitale-sammlungen.de/iiif/presentation/v2/bsb10502052/canvas/86/view")</f>
        <v>https://api.digitale-sammlungen.de/iiif/presentation/v2/bsb10502052/canvas/86/view</v>
      </c>
      <c r="F393" s="0" t="s">
        <v>48</v>
      </c>
    </row>
    <row r="394" customFormat="false" ht="15" hidden="false" customHeight="false" outlineLevel="0" collapsed="false">
      <c r="A394" s="1" t="s">
        <v>840</v>
      </c>
      <c r="B394" s="1" t="s">
        <v>30</v>
      </c>
      <c r="C394" s="1" t="s">
        <v>432</v>
      </c>
      <c r="D394" s="1" t="s">
        <v>843</v>
      </c>
      <c r="E394" s="0" t="str">
        <f aca="false">HYPERLINK("https://api.digitale-sammlungen.de/iiif/presentation/v2/bsb10502052/canvas/139/view")</f>
        <v>https://api.digitale-sammlungen.de/iiif/presentation/v2/bsb10502052/canvas/139/view</v>
      </c>
      <c r="F394" s="0" t="s">
        <v>44</v>
      </c>
    </row>
    <row r="395" customFormat="false" ht="15" hidden="false" customHeight="false" outlineLevel="0" collapsed="false">
      <c r="A395" s="1" t="s">
        <v>840</v>
      </c>
      <c r="B395" s="1" t="s">
        <v>38</v>
      </c>
      <c r="C395" s="1" t="s">
        <v>177</v>
      </c>
      <c r="D395" s="1" t="s">
        <v>844</v>
      </c>
      <c r="E395" s="0" t="str">
        <f aca="false">HYPERLINK("https://api.digitale-sammlungen.de/iiif/presentation/v2/bsb10502052/canvas/198/view")</f>
        <v>https://api.digitale-sammlungen.de/iiif/presentation/v2/bsb10502052/canvas/198/view</v>
      </c>
      <c r="F395" s="0" t="s">
        <v>204</v>
      </c>
    </row>
    <row r="396" customFormat="false" ht="15" hidden="false" customHeight="false" outlineLevel="0" collapsed="false">
      <c r="A396" s="1" t="s">
        <v>840</v>
      </c>
      <c r="B396" s="1" t="s">
        <v>845</v>
      </c>
      <c r="C396" s="1" t="s">
        <v>798</v>
      </c>
      <c r="D396" s="1" t="s">
        <v>846</v>
      </c>
      <c r="E396" s="0" t="str">
        <f aca="false">HYPERLINK("https://api.digitale-sammlungen.de/iiif/presentation/v2/bsb10502052/canvas/274/view")</f>
        <v>https://api.digitale-sammlungen.de/iiif/presentation/v2/bsb10502052/canvas/274/view</v>
      </c>
      <c r="F396" s="0" t="s">
        <v>204</v>
      </c>
    </row>
    <row r="397" customFormat="false" ht="15" hidden="false" customHeight="false" outlineLevel="0" collapsed="false">
      <c r="A397" s="1" t="s">
        <v>840</v>
      </c>
      <c r="B397" s="1" t="s">
        <v>847</v>
      </c>
      <c r="C397" s="1" t="s">
        <v>195</v>
      </c>
      <c r="D397" s="1" t="s">
        <v>848</v>
      </c>
      <c r="E397" s="0" t="str">
        <f aca="false">HYPERLINK("https://api.digitale-sammlungen.de/iiif/presentation/v2/bsb10502052/canvas/288/view")</f>
        <v>https://api.digitale-sammlungen.de/iiif/presentation/v2/bsb10502052/canvas/288/view</v>
      </c>
      <c r="F397" s="0" t="s">
        <v>502</v>
      </c>
    </row>
    <row r="398" customFormat="false" ht="15" hidden="false" customHeight="false" outlineLevel="0" collapsed="false">
      <c r="A398" s="1" t="s">
        <v>849</v>
      </c>
      <c r="B398" s="1" t="s">
        <v>850</v>
      </c>
      <c r="C398" s="1" t="s">
        <v>156</v>
      </c>
      <c r="D398" s="1" t="s">
        <v>851</v>
      </c>
      <c r="E398" s="0" t="str">
        <f aca="false">HYPERLINK("https://api.digitale-sammlungen.de/iiif/presentation/v2/bsb10502085/canvas/135/view")</f>
        <v>https://api.digitale-sammlungen.de/iiif/presentation/v2/bsb10502085/canvas/135/view</v>
      </c>
      <c r="F398" s="0" t="s">
        <v>97</v>
      </c>
    </row>
    <row r="399" customFormat="false" ht="15" hidden="false" customHeight="false" outlineLevel="0" collapsed="false">
      <c r="A399" s="1" t="s">
        <v>849</v>
      </c>
      <c r="B399" s="1" t="s">
        <v>239</v>
      </c>
      <c r="C399" s="1" t="s">
        <v>129</v>
      </c>
      <c r="D399" s="1" t="s">
        <v>852</v>
      </c>
      <c r="E399" s="0" t="str">
        <f aca="false">HYPERLINK("https://api.digitale-sammlungen.de/iiif/presentation/v2/bsb10502085/canvas/264/view")</f>
        <v>https://api.digitale-sammlungen.de/iiif/presentation/v2/bsb10502085/canvas/264/view</v>
      </c>
      <c r="F399" s="0" t="s">
        <v>48</v>
      </c>
    </row>
    <row r="400" customFormat="false" ht="15" hidden="false" customHeight="false" outlineLevel="0" collapsed="false">
      <c r="A400" s="1" t="s">
        <v>849</v>
      </c>
      <c r="B400" s="1" t="s">
        <v>853</v>
      </c>
      <c r="C400" s="1" t="s">
        <v>95</v>
      </c>
      <c r="D400" s="1" t="s">
        <v>854</v>
      </c>
      <c r="E400" s="0" t="str">
        <f aca="false">HYPERLINK("https://api.digitale-sammlungen.de/iiif/presentation/v2/bsb10502085/canvas/491/view")</f>
        <v>https://api.digitale-sammlungen.de/iiif/presentation/v2/bsb10502085/canvas/491/view</v>
      </c>
      <c r="F400" s="0" t="s">
        <v>321</v>
      </c>
    </row>
    <row r="401" customFormat="false" ht="15" hidden="false" customHeight="false" outlineLevel="0" collapsed="false">
      <c r="A401" s="1" t="s">
        <v>849</v>
      </c>
      <c r="B401" s="1" t="s">
        <v>547</v>
      </c>
      <c r="C401" s="1" t="s">
        <v>599</v>
      </c>
      <c r="D401" s="1" t="s">
        <v>855</v>
      </c>
      <c r="E401" s="0" t="str">
        <f aca="false">HYPERLINK("https://api.digitale-sammlungen.de/iiif/presentation/v2/bsb10502085/canvas/623/view")</f>
        <v>https://api.digitale-sammlungen.de/iiif/presentation/v2/bsb10502085/canvas/623/view</v>
      </c>
      <c r="F401" s="1" t="s">
        <v>808</v>
      </c>
    </row>
    <row r="402" customFormat="false" ht="15" hidden="false" customHeight="false" outlineLevel="0" collapsed="false">
      <c r="A402" s="1" t="s">
        <v>856</v>
      </c>
      <c r="B402" s="1" t="s">
        <v>226</v>
      </c>
      <c r="C402" s="1" t="s">
        <v>218</v>
      </c>
      <c r="D402" s="1" t="s">
        <v>857</v>
      </c>
      <c r="E402" s="0" t="str">
        <f aca="false">HYPERLINK("https://api.digitale-sammlungen.de/iiif/presentation/v2/bsb10502091/canvas/37/view")</f>
        <v>https://api.digitale-sammlungen.de/iiif/presentation/v2/bsb10502091/canvas/37/view</v>
      </c>
      <c r="F402" s="1" t="s">
        <v>273</v>
      </c>
    </row>
    <row r="403" customFormat="false" ht="15" hidden="false" customHeight="false" outlineLevel="0" collapsed="false">
      <c r="A403" s="1" t="s">
        <v>856</v>
      </c>
      <c r="B403" s="1" t="s">
        <v>858</v>
      </c>
      <c r="C403" s="1" t="s">
        <v>132</v>
      </c>
      <c r="D403" s="1" t="s">
        <v>859</v>
      </c>
      <c r="E403" s="0" t="str">
        <f aca="false">HYPERLINK("https://api.digitale-sammlungen.de/iiif/presentation/v2/bsb10502091/canvas/51/view")</f>
        <v>https://api.digitale-sammlungen.de/iiif/presentation/v2/bsb10502091/canvas/51/view</v>
      </c>
      <c r="F403" s="1" t="s">
        <v>37</v>
      </c>
    </row>
    <row r="404" customFormat="false" ht="15" hidden="false" customHeight="false" outlineLevel="0" collapsed="false">
      <c r="A404" s="1" t="s">
        <v>856</v>
      </c>
      <c r="B404" s="1" t="s">
        <v>192</v>
      </c>
      <c r="C404" s="1" t="s">
        <v>295</v>
      </c>
      <c r="D404" s="1" t="s">
        <v>860</v>
      </c>
      <c r="E404" s="0" t="str">
        <f aca="false">HYPERLINK("https://api.digitale-sammlungen.de/iiif/presentation/v2/bsb10502091/canvas/103/view")</f>
        <v>https://api.digitale-sammlungen.de/iiif/presentation/v2/bsb10502091/canvas/103/view</v>
      </c>
      <c r="F404" s="1" t="s">
        <v>48</v>
      </c>
    </row>
    <row r="405" customFormat="false" ht="15" hidden="false" customHeight="false" outlineLevel="0" collapsed="false">
      <c r="A405" s="1" t="s">
        <v>856</v>
      </c>
      <c r="B405" s="1" t="s">
        <v>861</v>
      </c>
      <c r="C405" s="1" t="s">
        <v>269</v>
      </c>
      <c r="D405" s="1" t="s">
        <v>862</v>
      </c>
      <c r="E405" s="2" t="str">
        <f aca="false">HYPERLINK("https://api.digitale-sammlungen.de/iiif/presentation/v2/bsb10502091/canvas/142/view")</f>
        <v>https://api.digitale-sammlungen.de/iiif/presentation/v2/bsb10502091/canvas/142/view</v>
      </c>
      <c r="F405" s="1" t="s">
        <v>863</v>
      </c>
    </row>
    <row r="406" customFormat="false" ht="15" hidden="false" customHeight="false" outlineLevel="0" collapsed="false">
      <c r="A406" s="1" t="s">
        <v>856</v>
      </c>
      <c r="B406" s="1" t="s">
        <v>404</v>
      </c>
      <c r="C406" s="1" t="s">
        <v>240</v>
      </c>
      <c r="D406" s="1" t="s">
        <v>864</v>
      </c>
      <c r="E406" s="0" t="str">
        <f aca="false">HYPERLINK("https://api.digitale-sammlungen.de/iiif/presentation/v2/bsb10502091/canvas/189/view")</f>
        <v>https://api.digitale-sammlungen.de/iiif/presentation/v2/bsb10502091/canvas/189/view</v>
      </c>
      <c r="F406" s="1" t="s">
        <v>37</v>
      </c>
    </row>
    <row r="407" customFormat="false" ht="15" hidden="false" customHeight="false" outlineLevel="0" collapsed="false">
      <c r="A407" s="1" t="s">
        <v>856</v>
      </c>
      <c r="B407" s="1" t="s">
        <v>693</v>
      </c>
      <c r="C407" s="1" t="s">
        <v>153</v>
      </c>
      <c r="D407" s="1" t="s">
        <v>865</v>
      </c>
      <c r="E407" s="0" t="str">
        <f aca="false">HYPERLINK("https://api.digitale-sammlungen.de/iiif/presentation/v2/bsb10502091/canvas/321/view")</f>
        <v>https://api.digitale-sammlungen.de/iiif/presentation/v2/bsb10502091/canvas/321/view</v>
      </c>
      <c r="F407" s="1" t="s">
        <v>52</v>
      </c>
    </row>
    <row r="408" customFormat="false" ht="15" hidden="false" customHeight="false" outlineLevel="0" collapsed="false">
      <c r="A408" s="1" t="s">
        <v>866</v>
      </c>
      <c r="B408" s="1" t="s">
        <v>417</v>
      </c>
      <c r="C408" s="1" t="s">
        <v>127</v>
      </c>
      <c r="D408" s="1" t="s">
        <v>867</v>
      </c>
      <c r="E408" s="0" t="str">
        <f aca="false">HYPERLINK("https://api.digitale-sammlungen.de/iiif/presentation/v2/bsb10501981/canvas/171/view")</f>
        <v>https://api.digitale-sammlungen.de/iiif/presentation/v2/bsb10501981/canvas/171/view</v>
      </c>
      <c r="F408" s="1" t="s">
        <v>37</v>
      </c>
    </row>
    <row r="409" customFormat="false" ht="15" hidden="false" customHeight="false" outlineLevel="0" collapsed="false">
      <c r="A409" s="1" t="s">
        <v>866</v>
      </c>
      <c r="B409" s="1" t="s">
        <v>868</v>
      </c>
      <c r="C409" s="1" t="s">
        <v>127</v>
      </c>
      <c r="D409" s="1" t="s">
        <v>869</v>
      </c>
      <c r="E409" s="0" t="str">
        <f aca="false">HYPERLINK("https://api.digitale-sammlungen.de/iiif/presentation/v2/bsb10501981/canvas/231/view")</f>
        <v>https://api.digitale-sammlungen.de/iiif/presentation/v2/bsb10501981/canvas/231/view</v>
      </c>
      <c r="F409" s="1" t="s">
        <v>33</v>
      </c>
    </row>
    <row r="410" customFormat="false" ht="15" hidden="false" customHeight="false" outlineLevel="0" collapsed="false">
      <c r="A410" s="1" t="s">
        <v>866</v>
      </c>
      <c r="B410" s="1" t="s">
        <v>407</v>
      </c>
      <c r="C410" s="1" t="s">
        <v>429</v>
      </c>
      <c r="D410" s="1" t="s">
        <v>870</v>
      </c>
      <c r="E410" s="0" t="str">
        <f aca="false">HYPERLINK("https://api.digitale-sammlungen.de/iiif/presentation/v2/bsb10501981/canvas/248/view")</f>
        <v>https://api.digitale-sammlungen.de/iiif/presentation/v2/bsb10501981/canvas/248/view</v>
      </c>
      <c r="F410" s="1" t="s">
        <v>603</v>
      </c>
    </row>
    <row r="411" customFormat="false" ht="15" hidden="false" customHeight="false" outlineLevel="0" collapsed="false">
      <c r="A411" s="1" t="s">
        <v>866</v>
      </c>
      <c r="B411" s="1" t="s">
        <v>53</v>
      </c>
      <c r="C411" s="1" t="s">
        <v>86</v>
      </c>
      <c r="D411" s="1" t="s">
        <v>871</v>
      </c>
      <c r="E411" s="0" t="str">
        <f aca="false">HYPERLINK("https://api.digitale-sammlungen.de/iiif/presentation/v2/bsb10501981/canvas/397/view")</f>
        <v>https://api.digitale-sammlungen.de/iiif/presentation/v2/bsb10501981/canvas/397/view</v>
      </c>
      <c r="F411" s="1" t="s">
        <v>321</v>
      </c>
    </row>
    <row r="412" customFormat="false" ht="15" hidden="false" customHeight="false" outlineLevel="0" collapsed="false">
      <c r="A412" s="1" t="s">
        <v>866</v>
      </c>
      <c r="B412" s="1" t="s">
        <v>872</v>
      </c>
      <c r="C412" s="1" t="s">
        <v>212</v>
      </c>
      <c r="D412" s="1" t="s">
        <v>873</v>
      </c>
      <c r="E412" s="0" t="str">
        <f aca="false">HYPERLINK("https://api.digitale-sammlungen.de/iiif/presentation/v2/bsb10501981/canvas/405/view")</f>
        <v>https://api.digitale-sammlungen.de/iiif/presentation/v2/bsb10501981/canvas/405/view</v>
      </c>
      <c r="F412" s="1" t="s">
        <v>321</v>
      </c>
    </row>
    <row r="413" customFormat="false" ht="15" hidden="false" customHeight="false" outlineLevel="0" collapsed="false">
      <c r="A413" s="1" t="s">
        <v>866</v>
      </c>
      <c r="B413" s="1" t="s">
        <v>874</v>
      </c>
      <c r="C413" s="1" t="s">
        <v>75</v>
      </c>
      <c r="D413" s="1" t="s">
        <v>875</v>
      </c>
      <c r="E413" s="0" t="str">
        <f aca="false">HYPERLINK("https://api.digitale-sammlungen.de/iiif/presentation/v2/bsb10501981/canvas/564/view")</f>
        <v>https://api.digitale-sammlungen.de/iiif/presentation/v2/bsb10501981/canvas/564/view</v>
      </c>
      <c r="F413" s="1" t="s">
        <v>10</v>
      </c>
    </row>
    <row r="414" customFormat="false" ht="15" hidden="false" customHeight="false" outlineLevel="0" collapsed="false">
      <c r="A414" s="1" t="s">
        <v>876</v>
      </c>
      <c r="B414" s="1" t="s">
        <v>877</v>
      </c>
      <c r="C414" s="1" t="s">
        <v>15</v>
      </c>
      <c r="D414" s="1" t="s">
        <v>878</v>
      </c>
      <c r="E414" s="0" t="str">
        <f aca="false">HYPERLINK("https://api.digitale-sammlungen.de/iiif/presentation/v2/bsb10502035/canvas/325/view")</f>
        <v>https://api.digitale-sammlungen.de/iiif/presentation/v2/bsb10502035/canvas/325/view</v>
      </c>
      <c r="F414" s="1" t="s">
        <v>321</v>
      </c>
    </row>
    <row r="415" customFormat="false" ht="15" hidden="false" customHeight="false" outlineLevel="0" collapsed="false">
      <c r="A415" s="1" t="s">
        <v>876</v>
      </c>
      <c r="B415" s="1" t="s">
        <v>221</v>
      </c>
      <c r="C415" s="1" t="s">
        <v>491</v>
      </c>
      <c r="D415" s="1" t="s">
        <v>879</v>
      </c>
      <c r="E415" s="0" t="str">
        <f aca="false">HYPERLINK("https://api.digitale-sammlungen.de/iiif/presentation/v2/bsb10502035/canvas/382/view")</f>
        <v>https://api.digitale-sammlungen.de/iiif/presentation/v2/bsb10502035/canvas/382/view</v>
      </c>
      <c r="F415" s="1" t="s">
        <v>321</v>
      </c>
    </row>
    <row r="416" customFormat="false" ht="15" hidden="false" customHeight="false" outlineLevel="0" collapsed="false">
      <c r="A416" s="1" t="s">
        <v>876</v>
      </c>
      <c r="B416" s="1" t="s">
        <v>205</v>
      </c>
      <c r="C416" s="1" t="s">
        <v>54</v>
      </c>
      <c r="D416" s="1" t="s">
        <v>880</v>
      </c>
      <c r="E416" s="0" t="str">
        <f aca="false">HYPERLINK("https://api.digitale-sammlungen.de/iiif/presentation/v2/bsb10502035/canvas/408/view")</f>
        <v>https://api.digitale-sammlungen.de/iiif/presentation/v2/bsb10502035/canvas/408/view</v>
      </c>
      <c r="F416" s="1" t="s">
        <v>560</v>
      </c>
    </row>
    <row r="417" customFormat="false" ht="15" hidden="false" customHeight="false" outlineLevel="0" collapsed="false">
      <c r="A417" s="1" t="s">
        <v>876</v>
      </c>
      <c r="B417" s="1" t="s">
        <v>881</v>
      </c>
      <c r="C417" s="1" t="s">
        <v>649</v>
      </c>
      <c r="D417" s="1" t="s">
        <v>882</v>
      </c>
      <c r="E417" s="0" t="str">
        <f aca="false">HYPERLINK("https://api.digitale-sammlungen.de/iiif/presentation/v2/bsb10502035/canvas/456/view")</f>
        <v>https://api.digitale-sammlungen.de/iiif/presentation/v2/bsb10502035/canvas/456/view</v>
      </c>
      <c r="F417" s="1" t="s">
        <v>273</v>
      </c>
    </row>
    <row r="418" customFormat="false" ht="15" hidden="false" customHeight="false" outlineLevel="0" collapsed="false">
      <c r="A418" s="1" t="s">
        <v>876</v>
      </c>
      <c r="B418" s="1" t="s">
        <v>883</v>
      </c>
      <c r="C418" s="1" t="s">
        <v>19</v>
      </c>
      <c r="D418" s="1" t="s">
        <v>884</v>
      </c>
      <c r="E418" s="0" t="str">
        <f aca="false">HYPERLINK("https://api.digitale-sammlungen.de/iiif/presentation/v2/bsb10502035/canvas/476/view")</f>
        <v>https://api.digitale-sammlungen.de/iiif/presentation/v2/bsb10502035/canvas/476/view</v>
      </c>
      <c r="F418" s="1" t="s">
        <v>97</v>
      </c>
    </row>
    <row r="419" customFormat="false" ht="15" hidden="false" customHeight="false" outlineLevel="0" collapsed="false">
      <c r="A419" s="1" t="s">
        <v>885</v>
      </c>
      <c r="B419" s="1" t="s">
        <v>886</v>
      </c>
      <c r="C419" s="1" t="s">
        <v>153</v>
      </c>
      <c r="D419" s="1" t="s">
        <v>887</v>
      </c>
      <c r="E419" s="0" t="str">
        <f aca="false">HYPERLINK("https://api.digitale-sammlungen.de/iiif/presentation/v2/bsb10502021/canvas/71/view")</f>
        <v>https://api.digitale-sammlungen.de/iiif/presentation/v2/bsb10502021/canvas/71/view</v>
      </c>
      <c r="F419" s="1" t="s">
        <v>10</v>
      </c>
    </row>
    <row r="420" customFormat="false" ht="15" hidden="false" customHeight="false" outlineLevel="0" collapsed="false">
      <c r="A420" s="1" t="s">
        <v>885</v>
      </c>
      <c r="B420" s="1" t="s">
        <v>886</v>
      </c>
      <c r="C420" s="1" t="s">
        <v>491</v>
      </c>
      <c r="D420" s="1" t="s">
        <v>888</v>
      </c>
      <c r="E420" s="0" t="str">
        <f aca="false">HYPERLINK("https://api.digitale-sammlungen.de/iiif/presentation/v2/bsb10502021/canvas/71/view")</f>
        <v>https://api.digitale-sammlungen.de/iiif/presentation/v2/bsb10502021/canvas/71/view</v>
      </c>
      <c r="F420" s="1" t="s">
        <v>10</v>
      </c>
    </row>
    <row r="421" customFormat="false" ht="15" hidden="false" customHeight="false" outlineLevel="0" collapsed="false">
      <c r="A421" s="1" t="s">
        <v>885</v>
      </c>
      <c r="B421" s="1" t="s">
        <v>889</v>
      </c>
      <c r="C421" s="1" t="s">
        <v>60</v>
      </c>
      <c r="D421" s="1" t="s">
        <v>890</v>
      </c>
      <c r="E421" s="0" t="str">
        <f aca="false">HYPERLINK("https://api.digitale-sammlungen.de/iiif/presentation/v2/bsb10502021/canvas/143/view")</f>
        <v>https://api.digitale-sammlungen.de/iiif/presentation/v2/bsb10502021/canvas/143/view</v>
      </c>
      <c r="F421" s="1" t="s">
        <v>97</v>
      </c>
    </row>
    <row r="422" customFormat="false" ht="15" hidden="false" customHeight="false" outlineLevel="0" collapsed="false">
      <c r="A422" s="1" t="s">
        <v>885</v>
      </c>
      <c r="B422" s="1" t="s">
        <v>889</v>
      </c>
      <c r="C422" s="1" t="s">
        <v>339</v>
      </c>
      <c r="D422" s="1" t="s">
        <v>891</v>
      </c>
      <c r="E422" s="0" t="str">
        <f aca="false">HYPERLINK("https://api.digitale-sammlungen.de/iiif/presentation/v2/bsb10502021/canvas/143/view")</f>
        <v>https://api.digitale-sammlungen.de/iiif/presentation/v2/bsb10502021/canvas/143/view</v>
      </c>
      <c r="F422" s="1" t="s">
        <v>97</v>
      </c>
    </row>
    <row r="423" customFormat="false" ht="15" hidden="false" customHeight="false" outlineLevel="0" collapsed="false">
      <c r="A423" s="1" t="s">
        <v>885</v>
      </c>
      <c r="B423" s="1" t="s">
        <v>892</v>
      </c>
      <c r="C423" s="1" t="s">
        <v>802</v>
      </c>
      <c r="D423" s="1" t="s">
        <v>893</v>
      </c>
      <c r="E423" s="0" t="str">
        <f aca="false">HYPERLINK("https://api.digitale-sammlungen.de/iiif/presentation/v2/bsb10502021/canvas/331/view")</f>
        <v>https://api.digitale-sammlungen.de/iiif/presentation/v2/bsb10502021/canvas/331/view</v>
      </c>
      <c r="F423" s="1" t="s">
        <v>52</v>
      </c>
    </row>
    <row r="424" customFormat="false" ht="15" hidden="false" customHeight="false" outlineLevel="0" collapsed="false">
      <c r="A424" s="1" t="s">
        <v>885</v>
      </c>
      <c r="B424" s="1" t="s">
        <v>894</v>
      </c>
      <c r="C424" s="1" t="s">
        <v>78</v>
      </c>
      <c r="D424" s="1" t="s">
        <v>895</v>
      </c>
      <c r="E424" s="0" t="str">
        <f aca="false">HYPERLINK("https://api.digitale-sammlungen.de/iiif/presentation/v2/bsb10502021/canvas/338/view")</f>
        <v>https://api.digitale-sammlungen.de/iiif/presentation/v2/bsb10502021/canvas/338/view</v>
      </c>
      <c r="F424" s="1" t="s">
        <v>33</v>
      </c>
    </row>
    <row r="425" customFormat="false" ht="15" hidden="false" customHeight="false" outlineLevel="0" collapsed="false">
      <c r="A425" s="1" t="s">
        <v>885</v>
      </c>
      <c r="B425" s="1" t="s">
        <v>626</v>
      </c>
      <c r="C425" s="1" t="s">
        <v>27</v>
      </c>
      <c r="D425" s="1" t="s">
        <v>896</v>
      </c>
      <c r="E425" s="0" t="str">
        <f aca="false">HYPERLINK("https://api.digitale-sammlungen.de/iiif/presentation/v2/bsb10502021/canvas/364/view")</f>
        <v>https://api.digitale-sammlungen.de/iiif/presentation/v2/bsb10502021/canvas/364/view</v>
      </c>
      <c r="F425" s="1" t="s">
        <v>97</v>
      </c>
    </row>
    <row r="426" customFormat="false" ht="15" hidden="false" customHeight="false" outlineLevel="0" collapsed="false">
      <c r="A426" s="1" t="s">
        <v>885</v>
      </c>
      <c r="B426" s="1" t="s">
        <v>897</v>
      </c>
      <c r="C426" s="1" t="s">
        <v>202</v>
      </c>
      <c r="D426" s="1" t="s">
        <v>898</v>
      </c>
      <c r="E426" s="2" t="str">
        <f aca="false">HYPERLINK("https://api.digitale-sammlungen.de/iiif/presentation/v2/bsb10502021/canvas/541/view")</f>
        <v>https://api.digitale-sammlungen.de/iiif/presentation/v2/bsb10502021/canvas/541/view</v>
      </c>
      <c r="F426" s="1" t="s">
        <v>10</v>
      </c>
    </row>
    <row r="427" customFormat="false" ht="15" hidden="false" customHeight="false" outlineLevel="0" collapsed="false">
      <c r="A427" s="1" t="s">
        <v>885</v>
      </c>
      <c r="B427" s="1" t="s">
        <v>899</v>
      </c>
      <c r="C427" s="1" t="s">
        <v>354</v>
      </c>
      <c r="D427" s="1" t="s">
        <v>900</v>
      </c>
      <c r="E427" s="0" t="str">
        <f aca="false">HYPERLINK("https://api.digitale-sammlungen.de/iiif/presentation/v2/bsb10502021/canvas/542/view")</f>
        <v>https://api.digitale-sammlungen.de/iiif/presentation/v2/bsb10502021/canvas/542/view</v>
      </c>
      <c r="F427" s="1" t="s">
        <v>10</v>
      </c>
    </row>
    <row r="428" customFormat="false" ht="15" hidden="false" customHeight="false" outlineLevel="0" collapsed="false">
      <c r="A428" s="1" t="s">
        <v>885</v>
      </c>
      <c r="B428" s="1" t="s">
        <v>899</v>
      </c>
      <c r="C428" s="1" t="s">
        <v>764</v>
      </c>
      <c r="D428" s="1" t="s">
        <v>901</v>
      </c>
      <c r="E428" s="0" t="str">
        <f aca="false">HYPERLINK("https://api.digitale-sammlungen.de/iiif/presentation/v2/bsb10502021/canvas/542/view")</f>
        <v>https://api.digitale-sammlungen.de/iiif/presentation/v2/bsb10502021/canvas/542/view</v>
      </c>
      <c r="F428" s="1" t="s">
        <v>10</v>
      </c>
    </row>
    <row r="429" customFormat="false" ht="15" hidden="false" customHeight="false" outlineLevel="0" collapsed="false">
      <c r="A429" s="1" t="s">
        <v>885</v>
      </c>
      <c r="B429" s="1" t="s">
        <v>431</v>
      </c>
      <c r="C429" s="1" t="s">
        <v>227</v>
      </c>
      <c r="D429" s="1" t="s">
        <v>902</v>
      </c>
      <c r="E429" s="0" t="str">
        <f aca="false">HYPERLINK("https://api.digitale-sammlungen.de/iiif/presentation/v2/bsb10502021/canvas/603/view")</f>
        <v>https://api.digitale-sammlungen.de/iiif/presentation/v2/bsb10502021/canvas/603/view</v>
      </c>
      <c r="F429" s="1" t="s">
        <v>97</v>
      </c>
    </row>
    <row r="430" customFormat="false" ht="15" hidden="false" customHeight="false" outlineLevel="0" collapsed="false">
      <c r="A430" s="1" t="s">
        <v>885</v>
      </c>
      <c r="B430" s="1" t="s">
        <v>903</v>
      </c>
      <c r="C430" s="1" t="s">
        <v>50</v>
      </c>
      <c r="D430" s="1" t="s">
        <v>904</v>
      </c>
      <c r="E430" s="0" t="str">
        <f aca="false">HYPERLINK("https://api.digitale-sammlungen.de/iiif/presentation/v2/bsb10502021/canvas/670/view")</f>
        <v>https://api.digitale-sammlungen.de/iiif/presentation/v2/bsb10502021/canvas/670/view</v>
      </c>
      <c r="F430" s="1" t="s">
        <v>97</v>
      </c>
    </row>
    <row r="431" customFormat="false" ht="15" hidden="false" customHeight="false" outlineLevel="0" collapsed="false">
      <c r="A431" s="1" t="s">
        <v>885</v>
      </c>
      <c r="B431" s="1" t="s">
        <v>905</v>
      </c>
      <c r="C431" s="1" t="s">
        <v>302</v>
      </c>
      <c r="D431" s="1" t="s">
        <v>906</v>
      </c>
      <c r="E431" s="0" t="str">
        <f aca="false">HYPERLINK("https://api.digitale-sammlungen.de/iiif/presentation/v2/bsb10502021/canvas/679/view")</f>
        <v>https://api.digitale-sammlungen.de/iiif/presentation/v2/bsb10502021/canvas/679/view</v>
      </c>
      <c r="F431" s="1" t="s">
        <v>97</v>
      </c>
    </row>
    <row r="432" customFormat="false" ht="15" hidden="false" customHeight="false" outlineLevel="0" collapsed="false">
      <c r="A432" s="1" t="s">
        <v>885</v>
      </c>
      <c r="B432" s="1" t="s">
        <v>907</v>
      </c>
      <c r="C432" s="1" t="s">
        <v>302</v>
      </c>
      <c r="D432" s="1" t="s">
        <v>908</v>
      </c>
      <c r="E432" s="2" t="str">
        <f aca="false">HYPERLINK("https://api.digitale-sammlungen.de/iiif/presentation/v2/bsb10502021/canvas/682/view")</f>
        <v>https://api.digitale-sammlungen.de/iiif/presentation/v2/bsb10502021/canvas/682/view</v>
      </c>
      <c r="F432" s="1" t="s">
        <v>97</v>
      </c>
    </row>
    <row r="433" customFormat="false" ht="15" hidden="false" customHeight="false" outlineLevel="0" collapsed="false">
      <c r="A433" s="1" t="s">
        <v>909</v>
      </c>
      <c r="B433" s="1" t="s">
        <v>113</v>
      </c>
      <c r="C433" s="1" t="s">
        <v>305</v>
      </c>
      <c r="D433" s="1" t="s">
        <v>910</v>
      </c>
      <c r="E433" s="0" t="str">
        <f aca="false">HYPERLINK("https://api.digitale-sammlungen.de/iiif/presentation/v2/bsb10502009/canvas/13/view")</f>
        <v>https://api.digitale-sammlungen.de/iiif/presentation/v2/bsb10502009/canvas/13/view</v>
      </c>
      <c r="F433" s="1" t="s">
        <v>97</v>
      </c>
    </row>
    <row r="434" customFormat="false" ht="15" hidden="false" customHeight="false" outlineLevel="0" collapsed="false">
      <c r="A434" s="1" t="s">
        <v>909</v>
      </c>
      <c r="B434" s="1" t="s">
        <v>469</v>
      </c>
      <c r="C434" s="1" t="s">
        <v>95</v>
      </c>
      <c r="D434" s="1" t="s">
        <v>911</v>
      </c>
      <c r="E434" s="2" t="str">
        <f aca="false">HYPERLINK("https://api.digitale-sammlungen.de/iiif/presentation/v2/bsb10502009/canvas/96/view")</f>
        <v>https://api.digitale-sammlungen.de/iiif/presentation/v2/bsb10502009/canvas/96/view</v>
      </c>
      <c r="F434" s="1" t="s">
        <v>10</v>
      </c>
    </row>
    <row r="435" customFormat="false" ht="15" hidden="false" customHeight="false" outlineLevel="0" collapsed="false">
      <c r="A435" s="1" t="s">
        <v>909</v>
      </c>
      <c r="B435" s="1" t="s">
        <v>912</v>
      </c>
      <c r="C435" s="1" t="s">
        <v>35</v>
      </c>
      <c r="D435" s="1" t="s">
        <v>913</v>
      </c>
      <c r="E435" s="0" t="str">
        <f aca="false">HYPERLINK("https://api.digitale-sammlungen.de/iiif/presentation/v2/bsb10502009/canvas/174/view")</f>
        <v>https://api.digitale-sammlungen.de/iiif/presentation/v2/bsb10502009/canvas/174/view</v>
      </c>
      <c r="F435" s="1" t="s">
        <v>97</v>
      </c>
    </row>
    <row r="436" customFormat="false" ht="15" hidden="false" customHeight="false" outlineLevel="0" collapsed="false">
      <c r="A436" s="1" t="s">
        <v>909</v>
      </c>
      <c r="B436" s="1" t="s">
        <v>914</v>
      </c>
      <c r="C436" s="1" t="s">
        <v>81</v>
      </c>
      <c r="D436" s="1" t="s">
        <v>915</v>
      </c>
      <c r="E436" s="0" t="str">
        <f aca="false">HYPERLINK("https://api.digitale-sammlungen.de/iiif/presentation/v2/bsb10502009/canvas/187/view")</f>
        <v>https://api.digitale-sammlungen.de/iiif/presentation/v2/bsb10502009/canvas/187/view</v>
      </c>
      <c r="F436" s="1" t="s">
        <v>97</v>
      </c>
    </row>
    <row r="437" customFormat="false" ht="15" hidden="false" customHeight="false" outlineLevel="0" collapsed="false">
      <c r="A437" s="1" t="s">
        <v>909</v>
      </c>
      <c r="B437" s="1" t="s">
        <v>38</v>
      </c>
      <c r="C437" s="1" t="s">
        <v>19</v>
      </c>
      <c r="D437" s="1" t="s">
        <v>916</v>
      </c>
      <c r="E437" s="0" t="str">
        <f aca="false">HYPERLINK("https://api.digitale-sammlungen.de/iiif/presentation/v2/bsb10502009/canvas/198/view")</f>
        <v>https://api.digitale-sammlungen.de/iiif/presentation/v2/bsb10502009/canvas/198/view</v>
      </c>
      <c r="F437" s="1" t="s">
        <v>97</v>
      </c>
    </row>
    <row r="438" customFormat="false" ht="15" hidden="false" customHeight="false" outlineLevel="0" collapsed="false">
      <c r="A438" s="1" t="s">
        <v>909</v>
      </c>
      <c r="B438" s="1" t="s">
        <v>917</v>
      </c>
      <c r="C438" s="1" t="s">
        <v>524</v>
      </c>
      <c r="D438" s="1" t="s">
        <v>918</v>
      </c>
      <c r="E438" s="0" t="str">
        <f aca="false">HYPERLINK("https://api.digitale-sammlungen.de/iiif/presentation/v2/bsb10502009/canvas/215/view")</f>
        <v>https://api.digitale-sammlungen.de/iiif/presentation/v2/bsb10502009/canvas/215/view</v>
      </c>
      <c r="F438" s="1" t="s">
        <v>97</v>
      </c>
    </row>
    <row r="439" customFormat="false" ht="15" hidden="false" customHeight="false" outlineLevel="0" collapsed="false">
      <c r="A439" s="1" t="s">
        <v>909</v>
      </c>
      <c r="B439" s="1" t="s">
        <v>919</v>
      </c>
      <c r="C439" s="1" t="s">
        <v>129</v>
      </c>
      <c r="D439" s="1" t="s">
        <v>920</v>
      </c>
      <c r="E439" s="2" t="str">
        <f aca="false">HYPERLINK("https://api.digitale-sammlungen.de/iiif/presentation/v2/bsb10502009/canvas/216/view")</f>
        <v>https://api.digitale-sammlungen.de/iiif/presentation/v2/bsb10502009/canvas/216/view</v>
      </c>
      <c r="F439" s="1" t="s">
        <v>97</v>
      </c>
    </row>
    <row r="440" customFormat="false" ht="15" hidden="false" customHeight="false" outlineLevel="0" collapsed="false">
      <c r="A440" s="1" t="s">
        <v>909</v>
      </c>
      <c r="B440" s="1" t="s">
        <v>460</v>
      </c>
      <c r="C440" s="1" t="s">
        <v>115</v>
      </c>
      <c r="D440" s="1" t="s">
        <v>921</v>
      </c>
      <c r="E440" s="2" t="str">
        <f aca="false">HYPERLINK("https://api.digitale-sammlungen.de/iiif/presentation/v2/bsb10502009/canvas/268/view")</f>
        <v>https://api.digitale-sammlungen.de/iiif/presentation/v2/bsb10502009/canvas/268/view</v>
      </c>
      <c r="F440" s="1" t="s">
        <v>48</v>
      </c>
    </row>
    <row r="441" customFormat="false" ht="15" hidden="false" customHeight="false" outlineLevel="0" collapsed="false">
      <c r="A441" s="1" t="s">
        <v>909</v>
      </c>
      <c r="B441" s="1" t="s">
        <v>922</v>
      </c>
      <c r="C441" s="1" t="s">
        <v>90</v>
      </c>
      <c r="D441" s="1" t="s">
        <v>923</v>
      </c>
      <c r="E441" s="0" t="str">
        <f aca="false">HYPERLINK("https://api.digitale-sammlungen.de/iiif/presentation/v2/bsb10502009/canvas/269/view")</f>
        <v>https://api.digitale-sammlungen.de/iiif/presentation/v2/bsb10502009/canvas/269/view</v>
      </c>
      <c r="F441" s="1" t="s">
        <v>48</v>
      </c>
    </row>
    <row r="442" customFormat="false" ht="15" hidden="false" customHeight="false" outlineLevel="0" collapsed="false">
      <c r="A442" s="1" t="s">
        <v>909</v>
      </c>
      <c r="B442" s="1" t="s">
        <v>924</v>
      </c>
      <c r="C442" s="1" t="s">
        <v>54</v>
      </c>
      <c r="D442" s="1" t="s">
        <v>925</v>
      </c>
      <c r="E442" s="0" t="str">
        <f aca="false">HYPERLINK("https://api.digitale-sammlungen.de/iiif/presentation/v2/bsb10502009/canvas/340/view")</f>
        <v>https://api.digitale-sammlungen.de/iiif/presentation/v2/bsb10502009/canvas/340/view</v>
      </c>
      <c r="F442" s="1" t="s">
        <v>560</v>
      </c>
    </row>
    <row r="443" customFormat="false" ht="15" hidden="false" customHeight="false" outlineLevel="0" collapsed="false">
      <c r="A443" s="1" t="s">
        <v>909</v>
      </c>
      <c r="B443" s="1" t="s">
        <v>926</v>
      </c>
      <c r="C443" s="1" t="s">
        <v>253</v>
      </c>
      <c r="D443" s="1" t="s">
        <v>927</v>
      </c>
      <c r="E443" s="2" t="str">
        <f aca="false">HYPERLINK("https://api.digitale-sammlungen.de/iiif/presentation/v2/bsb10502009/canvas/361/view")</f>
        <v>https://api.digitale-sammlungen.de/iiif/presentation/v2/bsb10502009/canvas/361/view</v>
      </c>
      <c r="F443" s="1" t="s">
        <v>97</v>
      </c>
    </row>
    <row r="444" customFormat="false" ht="15" hidden="false" customHeight="false" outlineLevel="0" collapsed="false">
      <c r="A444" s="1" t="s">
        <v>909</v>
      </c>
      <c r="B444" s="1" t="s">
        <v>715</v>
      </c>
      <c r="C444" s="1" t="s">
        <v>92</v>
      </c>
      <c r="D444" s="1" t="s">
        <v>928</v>
      </c>
      <c r="E444" s="0" t="str">
        <f aca="false">HYPERLINK("https://api.digitale-sammlungen.de/iiif/presentation/v2/bsb10502009/canvas/533/view")</f>
        <v>https://api.digitale-sammlungen.de/iiif/presentation/v2/bsb10502009/canvas/533/view</v>
      </c>
      <c r="F444" s="1" t="s">
        <v>37</v>
      </c>
    </row>
    <row r="445" customFormat="false" ht="15" hidden="false" customHeight="false" outlineLevel="0" collapsed="false">
      <c r="A445" s="1" t="s">
        <v>909</v>
      </c>
      <c r="B445" s="1" t="s">
        <v>929</v>
      </c>
      <c r="C445" s="1" t="s">
        <v>8</v>
      </c>
      <c r="D445" s="1" t="s">
        <v>930</v>
      </c>
      <c r="E445" s="2" t="str">
        <f aca="false">HYPERLINK("https://api.digitale-sammlungen.de/iiif/presentation/v2/bsb10502009/canvas/554/view")</f>
        <v>https://api.digitale-sammlungen.de/iiif/presentation/v2/bsb10502009/canvas/554/view</v>
      </c>
      <c r="F445" s="1" t="s">
        <v>37</v>
      </c>
    </row>
    <row r="446" customFormat="false" ht="15" hidden="false" customHeight="false" outlineLevel="0" collapsed="false">
      <c r="A446" s="1" t="s">
        <v>931</v>
      </c>
      <c r="B446" s="1" t="s">
        <v>932</v>
      </c>
      <c r="C446" s="1" t="s">
        <v>454</v>
      </c>
      <c r="D446" s="1" t="s">
        <v>933</v>
      </c>
      <c r="E446" s="2" t="str">
        <f aca="false">HYPERLINK("https://api.digitale-sammlungen.de/iiif/presentation/v2/bsb10502008/canvas/53/view")</f>
        <v>https://api.digitale-sammlungen.de/iiif/presentation/v2/bsb10502008/canvas/53/view</v>
      </c>
      <c r="F446" s="1" t="s">
        <v>10</v>
      </c>
    </row>
    <row r="447" customFormat="false" ht="15" hidden="false" customHeight="false" outlineLevel="0" collapsed="false">
      <c r="A447" s="1" t="s">
        <v>931</v>
      </c>
      <c r="B447" s="1" t="s">
        <v>312</v>
      </c>
      <c r="C447" s="1" t="s">
        <v>12</v>
      </c>
      <c r="D447" s="1" t="s">
        <v>934</v>
      </c>
      <c r="E447" s="0" t="str">
        <f aca="false">HYPERLINK("https://api.digitale-sammlungen.de/iiif/presentation/v2/bsb10502008/canvas/65/view")</f>
        <v>https://api.digitale-sammlungen.de/iiif/presentation/v2/bsb10502008/canvas/65/view</v>
      </c>
      <c r="F447" s="1" t="s">
        <v>10</v>
      </c>
    </row>
    <row r="448" customFormat="false" ht="15" hidden="false" customHeight="false" outlineLevel="0" collapsed="false">
      <c r="A448" s="1" t="s">
        <v>931</v>
      </c>
      <c r="B448" s="1" t="s">
        <v>935</v>
      </c>
      <c r="C448" s="1" t="s">
        <v>802</v>
      </c>
      <c r="D448" s="1" t="s">
        <v>936</v>
      </c>
      <c r="E448" s="2" t="str">
        <f aca="false">HYPERLINK("https://api.digitale-sammlungen.de/iiif/presentation/v2/bsb10502008/canvas/163/view")</f>
        <v>https://api.digitale-sammlungen.de/iiif/presentation/v2/bsb10502008/canvas/163/view</v>
      </c>
      <c r="F448" s="1" t="s">
        <v>37</v>
      </c>
    </row>
    <row r="449" customFormat="false" ht="15" hidden="false" customHeight="false" outlineLevel="0" collapsed="false">
      <c r="A449" s="1" t="s">
        <v>931</v>
      </c>
      <c r="B449" s="1" t="s">
        <v>937</v>
      </c>
      <c r="C449" s="1" t="s">
        <v>17</v>
      </c>
      <c r="D449" s="1" t="s">
        <v>938</v>
      </c>
      <c r="E449" s="0" t="str">
        <f aca="false">HYPERLINK("https://api.digitale-sammlungen.de/iiif/presentation/v2/bsb10502008/canvas/254/view")</f>
        <v>https://api.digitale-sammlungen.de/iiif/presentation/v2/bsb10502008/canvas/254/view</v>
      </c>
      <c r="F449" s="0" t="s">
        <v>10</v>
      </c>
    </row>
    <row r="450" customFormat="false" ht="15" hidden="false" customHeight="false" outlineLevel="0" collapsed="false">
      <c r="A450" s="1" t="s">
        <v>931</v>
      </c>
      <c r="B450" s="1" t="s">
        <v>939</v>
      </c>
      <c r="C450" s="1" t="s">
        <v>339</v>
      </c>
      <c r="D450" s="1" t="s">
        <v>940</v>
      </c>
      <c r="E450" s="0" t="str">
        <f aca="false">HYPERLINK("https://api.digitale-sammlungen.de/iiif/presentation/v2/bsb10502008/canvas/281/view")</f>
        <v>https://api.digitale-sammlungen.de/iiif/presentation/v2/bsb10502008/canvas/281/view</v>
      </c>
      <c r="F450" s="0" t="s">
        <v>97</v>
      </c>
    </row>
    <row r="451" customFormat="false" ht="15" hidden="false" customHeight="false" outlineLevel="0" collapsed="false">
      <c r="A451" s="1" t="s">
        <v>931</v>
      </c>
      <c r="B451" s="1" t="s">
        <v>478</v>
      </c>
      <c r="C451" s="1" t="s">
        <v>78</v>
      </c>
      <c r="D451" s="1" t="s">
        <v>941</v>
      </c>
      <c r="E451" s="0" t="str">
        <f aca="false">HYPERLINK("https://api.digitale-sammlungen.de/iiif/presentation/v2/bsb10502008/canvas/289/view")</f>
        <v>https://api.digitale-sammlungen.de/iiif/presentation/v2/bsb10502008/canvas/289/view</v>
      </c>
      <c r="F451" s="0" t="s">
        <v>29</v>
      </c>
    </row>
    <row r="452" customFormat="false" ht="15" hidden="false" customHeight="false" outlineLevel="0" collapsed="false">
      <c r="A452" s="1" t="s">
        <v>931</v>
      </c>
      <c r="B452" s="1" t="s">
        <v>942</v>
      </c>
      <c r="C452" s="1" t="s">
        <v>802</v>
      </c>
      <c r="D452" s="1" t="s">
        <v>943</v>
      </c>
      <c r="E452" s="0" t="str">
        <f aca="false">HYPERLINK("https://api.digitale-sammlungen.de/iiif/presentation/v2/bsb10502008/canvas/324/view")</f>
        <v>https://api.digitale-sammlungen.de/iiif/presentation/v2/bsb10502008/canvas/324/view</v>
      </c>
      <c r="F452" s="0" t="s">
        <v>557</v>
      </c>
    </row>
    <row r="453" customFormat="false" ht="15" hidden="false" customHeight="false" outlineLevel="0" collapsed="false">
      <c r="A453" s="1" t="s">
        <v>931</v>
      </c>
      <c r="B453" s="1" t="s">
        <v>942</v>
      </c>
      <c r="C453" s="1" t="s">
        <v>111</v>
      </c>
      <c r="D453" s="1" t="s">
        <v>944</v>
      </c>
      <c r="E453" s="0" t="str">
        <f aca="false">HYPERLINK("https://api.digitale-sammlungen.de/iiif/presentation/v2/bsb10502008/canvas/324/view")</f>
        <v>https://api.digitale-sammlungen.de/iiif/presentation/v2/bsb10502008/canvas/324/view</v>
      </c>
      <c r="F453" s="0" t="s">
        <v>557</v>
      </c>
    </row>
    <row r="454" customFormat="false" ht="15" hidden="false" customHeight="false" outlineLevel="0" collapsed="false">
      <c r="A454" s="1" t="s">
        <v>931</v>
      </c>
      <c r="B454" s="1" t="s">
        <v>945</v>
      </c>
      <c r="C454" s="1" t="s">
        <v>599</v>
      </c>
      <c r="D454" s="1" t="s">
        <v>946</v>
      </c>
      <c r="E454" s="0" t="str">
        <f aca="false">HYPERLINK("https://api.digitale-sammlungen.de/iiif/presentation/v2/bsb10502008/canvas/426/view")</f>
        <v>https://api.digitale-sammlungen.de/iiif/presentation/v2/bsb10502008/canvas/426/view</v>
      </c>
      <c r="F454" s="0" t="s">
        <v>10</v>
      </c>
    </row>
    <row r="455" customFormat="false" ht="15" hidden="false" customHeight="false" outlineLevel="0" collapsed="false">
      <c r="A455" s="1" t="s">
        <v>931</v>
      </c>
      <c r="B455" s="1" t="s">
        <v>947</v>
      </c>
      <c r="C455" s="1" t="s">
        <v>24</v>
      </c>
      <c r="D455" s="1" t="s">
        <v>948</v>
      </c>
      <c r="E455" s="0" t="str">
        <f aca="false">HYPERLINK("https://api.digitale-sammlungen.de/iiif/presentation/v2/bsb10502008/canvas/427/view")</f>
        <v>https://api.digitale-sammlungen.de/iiif/presentation/v2/bsb10502008/canvas/427/view</v>
      </c>
      <c r="F455" s="0" t="s">
        <v>10</v>
      </c>
    </row>
    <row r="456" customFormat="false" ht="15" hidden="false" customHeight="false" outlineLevel="0" collapsed="false">
      <c r="A456" s="1" t="s">
        <v>931</v>
      </c>
      <c r="B456" s="1" t="s">
        <v>947</v>
      </c>
      <c r="C456" s="1" t="s">
        <v>798</v>
      </c>
      <c r="D456" s="1" t="s">
        <v>949</v>
      </c>
      <c r="E456" s="0" t="str">
        <f aca="false">HYPERLINK("https://api.digitale-sammlungen.de/iiif/presentation/v2/bsb10502008/canvas/427/view")</f>
        <v>https://api.digitale-sammlungen.de/iiif/presentation/v2/bsb10502008/canvas/427/view</v>
      </c>
      <c r="F456" s="0" t="s">
        <v>10</v>
      </c>
    </row>
    <row r="457" customFormat="false" ht="15" hidden="false" customHeight="false" outlineLevel="0" collapsed="false">
      <c r="A457" s="1" t="s">
        <v>931</v>
      </c>
      <c r="B457" s="1" t="s">
        <v>947</v>
      </c>
      <c r="C457" s="1" t="s">
        <v>302</v>
      </c>
      <c r="D457" s="1" t="s">
        <v>950</v>
      </c>
      <c r="E457" s="0" t="str">
        <f aca="false">HYPERLINK("https://api.digitale-sammlungen.de/iiif/presentation/v2/bsb10502008/canvas/427/view")</f>
        <v>https://api.digitale-sammlungen.de/iiif/presentation/v2/bsb10502008/canvas/427/view</v>
      </c>
      <c r="F457" s="0" t="s">
        <v>10</v>
      </c>
    </row>
    <row r="458" customFormat="false" ht="15" hidden="false" customHeight="false" outlineLevel="0" collapsed="false">
      <c r="A458" s="1" t="s">
        <v>931</v>
      </c>
      <c r="B458" s="1" t="s">
        <v>279</v>
      </c>
      <c r="C458" s="1" t="s">
        <v>58</v>
      </c>
      <c r="D458" s="1" t="s">
        <v>951</v>
      </c>
      <c r="E458" s="0" t="str">
        <f aca="false">HYPERLINK("https://api.digitale-sammlungen.de/iiif/presentation/v2/bsb10502008/canvas/428/view")</f>
        <v>https://api.digitale-sammlungen.de/iiif/presentation/v2/bsb10502008/canvas/428/view</v>
      </c>
      <c r="F458" s="0" t="s">
        <v>10</v>
      </c>
    </row>
    <row r="459" customFormat="false" ht="15" hidden="false" customHeight="false" outlineLevel="0" collapsed="false">
      <c r="A459" s="1" t="s">
        <v>931</v>
      </c>
      <c r="B459" s="1" t="s">
        <v>279</v>
      </c>
      <c r="C459" s="1" t="s">
        <v>163</v>
      </c>
      <c r="D459" s="1" t="s">
        <v>952</v>
      </c>
      <c r="E459" s="0" t="str">
        <f aca="false">HYPERLINK("https://api.digitale-sammlungen.de/iiif/presentation/v2/bsb10502008/canvas/428/view")</f>
        <v>https://api.digitale-sammlungen.de/iiif/presentation/v2/bsb10502008/canvas/428/view</v>
      </c>
      <c r="F459" s="0" t="s">
        <v>10</v>
      </c>
    </row>
    <row r="460" customFormat="false" ht="15" hidden="false" customHeight="false" outlineLevel="0" collapsed="false">
      <c r="A460" s="1" t="s">
        <v>931</v>
      </c>
      <c r="B460" s="1" t="s">
        <v>279</v>
      </c>
      <c r="C460" s="1" t="s">
        <v>195</v>
      </c>
      <c r="D460" s="1" t="s">
        <v>953</v>
      </c>
      <c r="E460" s="0" t="str">
        <f aca="false">HYPERLINK("https://api.digitale-sammlungen.de/iiif/presentation/v2/bsb10502008/canvas/428/view")</f>
        <v>https://api.digitale-sammlungen.de/iiif/presentation/v2/bsb10502008/canvas/428/view</v>
      </c>
      <c r="F460" s="0" t="s">
        <v>10</v>
      </c>
    </row>
    <row r="461" customFormat="false" ht="15" hidden="false" customHeight="false" outlineLevel="0" collapsed="false">
      <c r="A461" s="1" t="s">
        <v>931</v>
      </c>
      <c r="B461" s="1" t="s">
        <v>279</v>
      </c>
      <c r="C461" s="1" t="s">
        <v>284</v>
      </c>
      <c r="D461" s="1" t="s">
        <v>954</v>
      </c>
      <c r="E461" s="0" t="str">
        <f aca="false">HYPERLINK("https://api.digitale-sammlungen.de/iiif/presentation/v2/bsb10502008/canvas/428/view")</f>
        <v>https://api.digitale-sammlungen.de/iiif/presentation/v2/bsb10502008/canvas/428/view</v>
      </c>
      <c r="F461" s="0" t="s">
        <v>10</v>
      </c>
    </row>
    <row r="462" customFormat="false" ht="15" hidden="false" customHeight="false" outlineLevel="0" collapsed="false">
      <c r="A462" s="1" t="s">
        <v>931</v>
      </c>
      <c r="B462" s="1" t="s">
        <v>820</v>
      </c>
      <c r="C462" s="1" t="s">
        <v>348</v>
      </c>
      <c r="D462" s="1" t="s">
        <v>955</v>
      </c>
      <c r="E462" s="0" t="str">
        <f aca="false">HYPERLINK("https://api.digitale-sammlungen.de/iiif/presentation/v2/bsb10502008/canvas/477/view")</f>
        <v>https://api.digitale-sammlungen.de/iiif/presentation/v2/bsb10502008/canvas/477/view</v>
      </c>
      <c r="F462" s="0" t="s">
        <v>956</v>
      </c>
    </row>
    <row r="463" customFormat="false" ht="15" hidden="false" customHeight="false" outlineLevel="0" collapsed="false">
      <c r="A463" s="1" t="s">
        <v>931</v>
      </c>
      <c r="B463" s="1" t="s">
        <v>957</v>
      </c>
      <c r="C463" s="1" t="s">
        <v>227</v>
      </c>
      <c r="D463" s="1" t="s">
        <v>958</v>
      </c>
      <c r="E463" s="0" t="str">
        <f aca="false">HYPERLINK("https://api.digitale-sammlungen.de/iiif/presentation/v2/bsb10502008/canvas/495/view")</f>
        <v>https://api.digitale-sammlungen.de/iiif/presentation/v2/bsb10502008/canvas/495/view</v>
      </c>
      <c r="F463" s="0" t="s">
        <v>101</v>
      </c>
    </row>
    <row r="464" customFormat="false" ht="15" hidden="false" customHeight="false" outlineLevel="0" collapsed="false">
      <c r="A464" s="1" t="s">
        <v>931</v>
      </c>
      <c r="B464" s="1" t="s">
        <v>959</v>
      </c>
      <c r="C464" s="1" t="s">
        <v>104</v>
      </c>
      <c r="D464" s="1" t="s">
        <v>960</v>
      </c>
      <c r="E464" s="0" t="str">
        <f aca="false">HYPERLINK("https://api.digitale-sammlungen.de/iiif/presentation/v2/bsb10502008/canvas/508/view")</f>
        <v>https://api.digitale-sammlungen.de/iiif/presentation/v2/bsb10502008/canvas/508/view</v>
      </c>
      <c r="F464" s="0" t="s">
        <v>52</v>
      </c>
    </row>
    <row r="465" customFormat="false" ht="15" hidden="false" customHeight="false" outlineLevel="0" collapsed="false">
      <c r="A465" s="1" t="s">
        <v>931</v>
      </c>
      <c r="B465" s="1" t="s">
        <v>961</v>
      </c>
      <c r="C465" s="1" t="s">
        <v>348</v>
      </c>
      <c r="D465" s="1" t="s">
        <v>962</v>
      </c>
      <c r="E465" s="0" t="str">
        <f aca="false">HYPERLINK("https://api.digitale-sammlungen.de/iiif/presentation/v2/bsb10502008/canvas/560/view")</f>
        <v>https://api.digitale-sammlungen.de/iiif/presentation/v2/bsb10502008/canvas/560/view</v>
      </c>
      <c r="F465" s="0" t="s">
        <v>37</v>
      </c>
    </row>
    <row r="466" customFormat="false" ht="15" hidden="false" customHeight="false" outlineLevel="0" collapsed="false">
      <c r="A466" s="1" t="s">
        <v>931</v>
      </c>
      <c r="B466" s="1" t="s">
        <v>961</v>
      </c>
      <c r="C466" s="1" t="s">
        <v>664</v>
      </c>
      <c r="D466" s="1" t="s">
        <v>963</v>
      </c>
      <c r="E466" s="0" t="str">
        <f aca="false">HYPERLINK("https://api.digitale-sammlungen.de/iiif/presentation/v2/bsb10502008/canvas/560/view")</f>
        <v>https://api.digitale-sammlungen.de/iiif/presentation/v2/bsb10502008/canvas/560/view</v>
      </c>
      <c r="F466" s="0" t="s">
        <v>37</v>
      </c>
    </row>
    <row r="467" customFormat="false" ht="15" hidden="false" customHeight="false" outlineLevel="0" collapsed="false">
      <c r="A467" s="1" t="s">
        <v>931</v>
      </c>
      <c r="B467" s="1" t="s">
        <v>332</v>
      </c>
      <c r="C467" s="1" t="s">
        <v>15</v>
      </c>
      <c r="D467" s="1" t="s">
        <v>964</v>
      </c>
      <c r="E467" s="0" t="str">
        <f aca="false">HYPERLINK("https://api.digitale-sammlungen.de/iiif/presentation/v2/bsb10502008/canvas/606/view")</f>
        <v>https://api.digitale-sammlungen.de/iiif/presentation/v2/bsb10502008/canvas/606/view</v>
      </c>
      <c r="F467" s="0" t="s">
        <v>37</v>
      </c>
    </row>
    <row r="468" customFormat="false" ht="15" hidden="false" customHeight="false" outlineLevel="0" collapsed="false">
      <c r="A468" s="1" t="s">
        <v>931</v>
      </c>
      <c r="B468" s="1" t="s">
        <v>965</v>
      </c>
      <c r="C468" s="1" t="s">
        <v>966</v>
      </c>
      <c r="D468" s="1" t="s">
        <v>967</v>
      </c>
      <c r="E468" s="0" t="str">
        <f aca="false">HYPERLINK("https://api.digitale-sammlungen.de/iiif/presentation/v2/bsb10502008/canvas/649/view")</f>
        <v>https://api.digitale-sammlungen.de/iiif/presentation/v2/bsb10502008/canvas/649/view</v>
      </c>
      <c r="F468" s="0" t="s">
        <v>822</v>
      </c>
    </row>
    <row r="469" customFormat="false" ht="15" hidden="false" customHeight="false" outlineLevel="0" collapsed="false">
      <c r="A469" s="1" t="s">
        <v>931</v>
      </c>
      <c r="B469" s="1" t="s">
        <v>968</v>
      </c>
      <c r="C469" s="1" t="s">
        <v>50</v>
      </c>
      <c r="D469" s="1" t="s">
        <v>969</v>
      </c>
      <c r="E469" s="0" t="str">
        <f aca="false">HYPERLINK("https://api.digitale-sammlungen.de/iiif/presentation/v2/bsb10502008/canvas/662/view")</f>
        <v>https://api.digitale-sammlungen.de/iiif/presentation/v2/bsb10502008/canvas/662/view</v>
      </c>
      <c r="F469" s="0" t="s">
        <v>822</v>
      </c>
    </row>
    <row r="470" customFormat="false" ht="15" hidden="false" customHeight="false" outlineLevel="0" collapsed="false">
      <c r="A470" s="1" t="s">
        <v>970</v>
      </c>
      <c r="B470" s="1" t="s">
        <v>971</v>
      </c>
      <c r="C470" s="1" t="s">
        <v>50</v>
      </c>
      <c r="D470" s="1" t="s">
        <v>972</v>
      </c>
      <c r="E470" s="0" t="str">
        <f aca="false">HYPERLINK("https://api.digitale-sammlungen.de/iiif/presentation/v2/bsb10502020/canvas/101/view")</f>
        <v>https://api.digitale-sammlungen.de/iiif/presentation/v2/bsb10502020/canvas/101/view</v>
      </c>
      <c r="F470" s="0" t="s">
        <v>97</v>
      </c>
    </row>
    <row r="471" customFormat="false" ht="15" hidden="false" customHeight="false" outlineLevel="0" collapsed="false">
      <c r="A471" s="1" t="s">
        <v>970</v>
      </c>
      <c r="B471" s="1" t="s">
        <v>564</v>
      </c>
      <c r="C471" s="1" t="s">
        <v>166</v>
      </c>
      <c r="D471" s="1" t="s">
        <v>973</v>
      </c>
      <c r="E471" s="0" t="str">
        <f aca="false">HYPERLINK("https://api.digitale-sammlungen.de/iiif/presentation/v2/bsb10502020/canvas/330/view")</f>
        <v>https://api.digitale-sammlungen.de/iiif/presentation/v2/bsb10502020/canvas/330/view</v>
      </c>
      <c r="F471" s="0" t="s">
        <v>560</v>
      </c>
    </row>
    <row r="472" customFormat="false" ht="15" hidden="false" customHeight="false" outlineLevel="0" collapsed="false">
      <c r="A472" s="1" t="s">
        <v>970</v>
      </c>
      <c r="B472" s="1" t="s">
        <v>304</v>
      </c>
      <c r="C472" s="1" t="s">
        <v>432</v>
      </c>
      <c r="D472" s="1" t="s">
        <v>974</v>
      </c>
      <c r="E472" s="0" t="str">
        <f aca="false">HYPERLINK("https://api.digitale-sammlungen.de/iiif/presentation/v2/bsb10502020/canvas/336/view")</f>
        <v>https://api.digitale-sammlungen.de/iiif/presentation/v2/bsb10502020/canvas/336/view</v>
      </c>
      <c r="F472" s="0" t="s">
        <v>97</v>
      </c>
    </row>
    <row r="473" customFormat="false" ht="15" hidden="false" customHeight="false" outlineLevel="0" collapsed="false">
      <c r="A473" s="1" t="s">
        <v>970</v>
      </c>
      <c r="B473" s="1" t="s">
        <v>975</v>
      </c>
      <c r="C473" s="1" t="s">
        <v>72</v>
      </c>
      <c r="D473" s="1" t="s">
        <v>976</v>
      </c>
      <c r="E473" s="0" t="str">
        <f aca="false">HYPERLINK("https://api.digitale-sammlungen.de/iiif/presentation/v2/bsb10502020/canvas/507/view")</f>
        <v>https://api.digitale-sammlungen.de/iiif/presentation/v2/bsb10502020/canvas/507/view</v>
      </c>
      <c r="F473" s="0" t="s">
        <v>97</v>
      </c>
    </row>
    <row r="474" customFormat="false" ht="15" hidden="false" customHeight="false" outlineLevel="0" collapsed="false">
      <c r="A474" s="1" t="s">
        <v>970</v>
      </c>
      <c r="B474" s="1" t="s">
        <v>977</v>
      </c>
      <c r="C474" s="1" t="s">
        <v>70</v>
      </c>
      <c r="D474" s="1" t="s">
        <v>978</v>
      </c>
      <c r="E474" s="0" t="str">
        <f aca="false">HYPERLINK("https://api.digitale-sammlungen.de/iiif/presentation/v2/bsb10502020/canvas/512/view")</f>
        <v>https://api.digitale-sammlungen.de/iiif/presentation/v2/bsb10502020/canvas/512/view</v>
      </c>
      <c r="F474" s="0" t="s">
        <v>97</v>
      </c>
    </row>
    <row r="475" customFormat="false" ht="15" hidden="false" customHeight="false" outlineLevel="0" collapsed="false">
      <c r="A475" s="1" t="s">
        <v>970</v>
      </c>
      <c r="B475" s="1" t="s">
        <v>179</v>
      </c>
      <c r="C475" s="1" t="s">
        <v>54</v>
      </c>
      <c r="D475" s="1" t="s">
        <v>979</v>
      </c>
      <c r="E475" s="0" t="str">
        <f aca="false">HYPERLINK("https://api.digitale-sammlungen.de/iiif/presentation/v2/bsb10502020/canvas/513/view")</f>
        <v>https://api.digitale-sammlungen.de/iiif/presentation/v2/bsb10502020/canvas/513/view</v>
      </c>
      <c r="F475" s="0" t="s">
        <v>97</v>
      </c>
    </row>
    <row r="476" customFormat="false" ht="15" hidden="false" customHeight="false" outlineLevel="0" collapsed="false">
      <c r="A476" s="1" t="s">
        <v>970</v>
      </c>
      <c r="B476" s="1" t="s">
        <v>179</v>
      </c>
      <c r="C476" s="1" t="s">
        <v>802</v>
      </c>
      <c r="D476" s="1" t="s">
        <v>980</v>
      </c>
      <c r="E476" s="0" t="str">
        <f aca="false">HYPERLINK("https://api.digitale-sammlungen.de/iiif/presentation/v2/bsb10502020/canvas/513/view")</f>
        <v>https://api.digitale-sammlungen.de/iiif/presentation/v2/bsb10502020/canvas/513/view</v>
      </c>
      <c r="F476" s="0" t="s">
        <v>97</v>
      </c>
    </row>
    <row r="477" customFormat="false" ht="15" hidden="false" customHeight="false" outlineLevel="0" collapsed="false">
      <c r="A477" s="1" t="s">
        <v>970</v>
      </c>
      <c r="B477" s="1" t="s">
        <v>981</v>
      </c>
      <c r="C477" s="1" t="s">
        <v>8</v>
      </c>
      <c r="D477" s="1" t="s">
        <v>982</v>
      </c>
      <c r="E477" s="0" t="str">
        <f aca="false">HYPERLINK("https://api.digitale-sammlungen.de/iiif/presentation/v2/bsb10502020/canvas/528/view")</f>
        <v>https://api.digitale-sammlungen.de/iiif/presentation/v2/bsb10502020/canvas/528/view</v>
      </c>
      <c r="F477" s="0" t="s">
        <v>48</v>
      </c>
    </row>
    <row r="478" customFormat="false" ht="15" hidden="false" customHeight="false" outlineLevel="0" collapsed="false">
      <c r="A478" s="1" t="s">
        <v>970</v>
      </c>
      <c r="B478" s="1" t="s">
        <v>983</v>
      </c>
      <c r="C478" s="1" t="s">
        <v>70</v>
      </c>
      <c r="D478" s="1" t="s">
        <v>984</v>
      </c>
      <c r="E478" s="0" t="str">
        <f aca="false">HYPERLINK("https://api.digitale-sammlungen.de/iiif/presentation/v2/bsb10502020/canvas/529/view")</f>
        <v>https://api.digitale-sammlungen.de/iiif/presentation/v2/bsb10502020/canvas/529/view</v>
      </c>
      <c r="F478" s="0" t="s">
        <v>48</v>
      </c>
    </row>
    <row r="479" customFormat="false" ht="15" hidden="false" customHeight="false" outlineLevel="0" collapsed="false">
      <c r="A479" s="1" t="s">
        <v>970</v>
      </c>
      <c r="B479" s="1" t="s">
        <v>983</v>
      </c>
      <c r="C479" s="1" t="s">
        <v>354</v>
      </c>
      <c r="D479" s="1" t="s">
        <v>985</v>
      </c>
      <c r="E479" s="0" t="str">
        <f aca="false">HYPERLINK("https://api.digitale-sammlungen.de/iiif/presentation/v2/bsb10502020/canvas/529/view")</f>
        <v>https://api.digitale-sammlungen.de/iiif/presentation/v2/bsb10502020/canvas/529/view</v>
      </c>
      <c r="F479" s="0" t="s">
        <v>48</v>
      </c>
    </row>
    <row r="480" customFormat="false" ht="15" hidden="false" customHeight="false" outlineLevel="0" collapsed="false">
      <c r="A480" s="1" t="s">
        <v>970</v>
      </c>
      <c r="B480" s="1" t="s">
        <v>983</v>
      </c>
      <c r="C480" s="1" t="s">
        <v>802</v>
      </c>
      <c r="D480" s="1" t="s">
        <v>986</v>
      </c>
      <c r="E480" s="0" t="str">
        <f aca="false">HYPERLINK("https://api.digitale-sammlungen.de/iiif/presentation/v2/bsb10502020/canvas/529/view")</f>
        <v>https://api.digitale-sammlungen.de/iiif/presentation/v2/bsb10502020/canvas/529/view</v>
      </c>
      <c r="F480" s="0" t="s">
        <v>48</v>
      </c>
    </row>
    <row r="481" customFormat="false" ht="15" hidden="false" customHeight="false" outlineLevel="0" collapsed="false">
      <c r="A481" s="1" t="s">
        <v>970</v>
      </c>
      <c r="B481" s="1" t="s">
        <v>983</v>
      </c>
      <c r="C481" s="1" t="s">
        <v>253</v>
      </c>
      <c r="D481" s="1" t="s">
        <v>987</v>
      </c>
      <c r="E481" s="0" t="str">
        <f aca="false">HYPERLINK("https://api.digitale-sammlungen.de/iiif/presentation/v2/bsb10502020/canvas/529/view")</f>
        <v>https://api.digitale-sammlungen.de/iiif/presentation/v2/bsb10502020/canvas/529/view</v>
      </c>
      <c r="F481" s="0" t="s">
        <v>48</v>
      </c>
    </row>
    <row r="482" customFormat="false" ht="15" hidden="false" customHeight="false" outlineLevel="0" collapsed="false">
      <c r="A482" s="1" t="s">
        <v>970</v>
      </c>
      <c r="B482" s="1" t="s">
        <v>983</v>
      </c>
      <c r="C482" s="1" t="s">
        <v>664</v>
      </c>
      <c r="D482" s="1" t="s">
        <v>988</v>
      </c>
      <c r="E482" s="0" t="str">
        <f aca="false">HYPERLINK("https://api.digitale-sammlungen.de/iiif/presentation/v2/bsb10502020/canvas/529/view")</f>
        <v>https://api.digitale-sammlungen.de/iiif/presentation/v2/bsb10502020/canvas/529/view</v>
      </c>
      <c r="F482" s="0" t="s">
        <v>48</v>
      </c>
    </row>
    <row r="483" customFormat="false" ht="15" hidden="false" customHeight="false" outlineLevel="0" collapsed="false">
      <c r="A483" s="1" t="s">
        <v>970</v>
      </c>
      <c r="B483" s="1" t="s">
        <v>983</v>
      </c>
      <c r="C483" s="1" t="s">
        <v>153</v>
      </c>
      <c r="D483" s="1" t="s">
        <v>989</v>
      </c>
      <c r="E483" s="0" t="str">
        <f aca="false">HYPERLINK("https://api.digitale-sammlungen.de/iiif/presentation/v2/bsb10502020/canvas/529/view")</f>
        <v>https://api.digitale-sammlungen.de/iiif/presentation/v2/bsb10502020/canvas/529/view</v>
      </c>
      <c r="F483" s="0" t="s">
        <v>48</v>
      </c>
    </row>
    <row r="484" customFormat="false" ht="15" hidden="false" customHeight="false" outlineLevel="0" collapsed="false">
      <c r="A484" s="1" t="s">
        <v>970</v>
      </c>
      <c r="B484" s="1" t="s">
        <v>983</v>
      </c>
      <c r="C484" s="1" t="s">
        <v>141</v>
      </c>
      <c r="D484" s="1" t="s">
        <v>990</v>
      </c>
      <c r="E484" s="0" t="str">
        <f aca="false">HYPERLINK("https://api.digitale-sammlungen.de/iiif/presentation/v2/bsb10502020/canvas/529/view")</f>
        <v>https://api.digitale-sammlungen.de/iiif/presentation/v2/bsb10502020/canvas/529/view</v>
      </c>
      <c r="F484" s="0" t="s">
        <v>48</v>
      </c>
    </row>
    <row r="485" customFormat="false" ht="15" hidden="false" customHeight="false" outlineLevel="0" collapsed="false">
      <c r="A485" s="1" t="s">
        <v>970</v>
      </c>
      <c r="B485" s="1" t="s">
        <v>983</v>
      </c>
      <c r="C485" s="1" t="s">
        <v>432</v>
      </c>
      <c r="D485" s="1" t="s">
        <v>991</v>
      </c>
      <c r="E485" s="0" t="str">
        <f aca="false">HYPERLINK("https://api.digitale-sammlungen.de/iiif/presentation/v2/bsb10502020/canvas/529/view")</f>
        <v>https://api.digitale-sammlungen.de/iiif/presentation/v2/bsb10502020/canvas/529/view</v>
      </c>
      <c r="F485" s="0" t="s">
        <v>48</v>
      </c>
    </row>
    <row r="486" customFormat="false" ht="15" hidden="false" customHeight="false" outlineLevel="0" collapsed="false">
      <c r="A486" s="1" t="s">
        <v>970</v>
      </c>
      <c r="B486" s="1" t="s">
        <v>992</v>
      </c>
      <c r="C486" s="1" t="s">
        <v>993</v>
      </c>
      <c r="D486" s="1" t="s">
        <v>994</v>
      </c>
      <c r="E486" s="0" t="str">
        <f aca="false">HYPERLINK("https://api.digitale-sammlungen.de/iiif/presentation/v2/bsb10502020/canvas/545/view")</f>
        <v>https://api.digitale-sammlungen.de/iiif/presentation/v2/bsb10502020/canvas/545/view</v>
      </c>
      <c r="F486" s="0" t="s">
        <v>97</v>
      </c>
    </row>
    <row r="487" customFormat="false" ht="15" hidden="false" customHeight="false" outlineLevel="0" collapsed="false">
      <c r="A487" s="1" t="s">
        <v>970</v>
      </c>
      <c r="B487" s="1" t="s">
        <v>995</v>
      </c>
      <c r="C487" s="1" t="s">
        <v>222</v>
      </c>
      <c r="D487" s="1" t="s">
        <v>996</v>
      </c>
      <c r="E487" s="0" t="str">
        <f aca="false">HYPERLINK("https://api.digitale-sammlungen.de/iiif/presentation/v2/bsb10502020/canvas/551/view")</f>
        <v>https://api.digitale-sammlungen.de/iiif/presentation/v2/bsb10502020/canvas/551/view</v>
      </c>
      <c r="F487" s="0" t="s">
        <v>52</v>
      </c>
    </row>
    <row r="488" customFormat="false" ht="15" hidden="false" customHeight="false" outlineLevel="0" collapsed="false">
      <c r="A488" s="1" t="s">
        <v>997</v>
      </c>
      <c r="B488" s="1" t="s">
        <v>998</v>
      </c>
      <c r="C488" s="1" t="s">
        <v>524</v>
      </c>
      <c r="D488" s="1" t="s">
        <v>999</v>
      </c>
      <c r="E488" s="0" t="str">
        <f aca="false">HYPERLINK("https://api.digitale-sammlungen.de/iiif/presentation/v2/bsb10502034/canvas/57/view")</f>
        <v>https://api.digitale-sammlungen.de/iiif/presentation/v2/bsb10502034/canvas/57/view</v>
      </c>
      <c r="F488" s="0" t="s">
        <v>48</v>
      </c>
    </row>
    <row r="489" customFormat="false" ht="15" hidden="false" customHeight="false" outlineLevel="0" collapsed="false">
      <c r="A489" s="1" t="s">
        <v>997</v>
      </c>
      <c r="B489" s="1" t="s">
        <v>245</v>
      </c>
      <c r="C489" s="1" t="s">
        <v>75</v>
      </c>
      <c r="D489" s="1" t="s">
        <v>1000</v>
      </c>
      <c r="E489" s="0" t="str">
        <f aca="false">HYPERLINK("https://api.digitale-sammlungen.de/iiif/presentation/v2/bsb10502034/canvas/290/view")</f>
        <v>https://api.digitale-sammlungen.de/iiif/presentation/v2/bsb10502034/canvas/290/view</v>
      </c>
      <c r="F489" s="0" t="s">
        <v>1001</v>
      </c>
    </row>
    <row r="490" customFormat="false" ht="15" hidden="false" customHeight="false" outlineLevel="0" collapsed="false">
      <c r="A490" s="1" t="s">
        <v>997</v>
      </c>
      <c r="B490" s="1" t="s">
        <v>1002</v>
      </c>
      <c r="C490" s="1" t="s">
        <v>153</v>
      </c>
      <c r="D490" s="1" t="s">
        <v>1003</v>
      </c>
      <c r="E490" s="0" t="str">
        <f aca="false">HYPERLINK("https://api.digitale-sammlungen.de/iiif/presentation/v2/bsb10502034/canvas/407/view")</f>
        <v>https://api.digitale-sammlungen.de/iiif/presentation/v2/bsb10502034/canvas/407/view</v>
      </c>
      <c r="F490" s="0" t="s">
        <v>321</v>
      </c>
    </row>
    <row r="491" customFormat="false" ht="15" hidden="false" customHeight="false" outlineLevel="0" collapsed="false">
      <c r="A491" s="1" t="s">
        <v>997</v>
      </c>
      <c r="B491" s="1" t="s">
        <v>1004</v>
      </c>
      <c r="C491" s="1" t="s">
        <v>664</v>
      </c>
      <c r="D491" s="1" t="s">
        <v>1005</v>
      </c>
      <c r="E491" s="0" t="str">
        <f aca="false">HYPERLINK("https://api.digitale-sammlungen.de/iiif/presentation/v2/bsb10502034/canvas/485/view")</f>
        <v>https://api.digitale-sammlungen.de/iiif/presentation/v2/bsb10502034/canvas/485/view</v>
      </c>
      <c r="F491" s="0" t="s">
        <v>10</v>
      </c>
    </row>
    <row r="492" customFormat="false" ht="15" hidden="false" customHeight="false" outlineLevel="0" collapsed="false">
      <c r="A492" s="1" t="s">
        <v>997</v>
      </c>
      <c r="B492" s="1" t="s">
        <v>1006</v>
      </c>
      <c r="C492" s="1" t="s">
        <v>531</v>
      </c>
      <c r="D492" s="1" t="s">
        <v>1007</v>
      </c>
      <c r="E492" s="0" t="str">
        <f aca="false">HYPERLINK("https://api.digitale-sammlungen.de/iiif/presentation/v2/bsb10502034/canvas/546/view")</f>
        <v>https://api.digitale-sammlungen.de/iiif/presentation/v2/bsb10502034/canvas/546/view</v>
      </c>
      <c r="F492" s="0" t="s">
        <v>10</v>
      </c>
    </row>
    <row r="493" customFormat="false" ht="15" hidden="false" customHeight="false" outlineLevel="0" collapsed="false">
      <c r="A493" s="1" t="s">
        <v>1008</v>
      </c>
      <c r="B493" s="1" t="s">
        <v>1009</v>
      </c>
      <c r="C493" s="1" t="s">
        <v>487</v>
      </c>
      <c r="D493" s="1" t="s">
        <v>1010</v>
      </c>
      <c r="E493" s="0" t="str">
        <f aca="false">HYPERLINK("https://api.digitale-sammlungen.de/iiif/presentation/v2/bsb10502022/canvas/95/view")</f>
        <v>https://api.digitale-sammlungen.de/iiif/presentation/v2/bsb10502022/canvas/95/view</v>
      </c>
      <c r="F493" s="0" t="s">
        <v>52</v>
      </c>
    </row>
    <row r="494" customFormat="false" ht="15" hidden="false" customHeight="false" outlineLevel="0" collapsed="false">
      <c r="A494" s="1" t="s">
        <v>1008</v>
      </c>
      <c r="B494" s="1" t="s">
        <v>1011</v>
      </c>
      <c r="C494" s="1" t="s">
        <v>65</v>
      </c>
      <c r="D494" s="1" t="s">
        <v>1012</v>
      </c>
      <c r="E494" s="0" t="str">
        <f aca="false">HYPERLINK("https://api.digitale-sammlungen.de/iiif/presentation/v2/bsb10502022/canvas/166/view")</f>
        <v>https://api.digitale-sammlungen.de/iiif/presentation/v2/bsb10502022/canvas/166/view</v>
      </c>
      <c r="F494" s="0" t="s">
        <v>321</v>
      </c>
    </row>
    <row r="495" customFormat="false" ht="15" hidden="false" customHeight="false" outlineLevel="0" collapsed="false">
      <c r="A495" s="1" t="s">
        <v>1008</v>
      </c>
      <c r="B495" s="1" t="s">
        <v>442</v>
      </c>
      <c r="C495" s="1" t="s">
        <v>171</v>
      </c>
      <c r="D495" s="1" t="s">
        <v>1013</v>
      </c>
      <c r="E495" s="0" t="str">
        <f aca="false">HYPERLINK("https://api.digitale-sammlungen.de/iiif/presentation/v2/bsb10502022/canvas/334/view")</f>
        <v>https://api.digitale-sammlungen.de/iiif/presentation/v2/bsb10502022/canvas/334/view</v>
      </c>
      <c r="F495" s="0" t="s">
        <v>10</v>
      </c>
    </row>
    <row r="496" customFormat="false" ht="15" hidden="false" customHeight="false" outlineLevel="0" collapsed="false">
      <c r="A496" s="1" t="s">
        <v>1008</v>
      </c>
      <c r="B496" s="1" t="s">
        <v>442</v>
      </c>
      <c r="C496" s="1" t="s">
        <v>246</v>
      </c>
      <c r="D496" s="1" t="s">
        <v>1014</v>
      </c>
      <c r="E496" s="0" t="str">
        <f aca="false">HYPERLINK("https://api.digitale-sammlungen.de/iiif/presentation/v2/bsb10502022/canvas/334/view")</f>
        <v>https://api.digitale-sammlungen.de/iiif/presentation/v2/bsb10502022/canvas/334/view</v>
      </c>
      <c r="F496" s="0" t="s">
        <v>10</v>
      </c>
    </row>
    <row r="497" customFormat="false" ht="15" hidden="false" customHeight="false" outlineLevel="0" collapsed="false">
      <c r="A497" s="1" t="s">
        <v>1008</v>
      </c>
      <c r="B497" s="1" t="s">
        <v>1015</v>
      </c>
      <c r="C497" s="1" t="s">
        <v>12</v>
      </c>
      <c r="D497" s="1" t="s">
        <v>1016</v>
      </c>
      <c r="E497" s="0" t="str">
        <f aca="false">HYPERLINK("https://api.digitale-sammlungen.de/iiif/presentation/v2/bsb10502022/canvas/434/view")</f>
        <v>https://api.digitale-sammlungen.de/iiif/presentation/v2/bsb10502022/canvas/434/view</v>
      </c>
      <c r="F497" s="0" t="s">
        <v>321</v>
      </c>
    </row>
    <row r="498" customFormat="false" ht="15" hidden="false" customHeight="false" outlineLevel="0" collapsed="false">
      <c r="A498" s="1" t="s">
        <v>1008</v>
      </c>
      <c r="B498" s="1" t="s">
        <v>1015</v>
      </c>
      <c r="C498" s="1" t="s">
        <v>509</v>
      </c>
      <c r="D498" s="1" t="s">
        <v>1017</v>
      </c>
      <c r="E498" s="0" t="str">
        <f aca="false">HYPERLINK("https://api.digitale-sammlungen.de/iiif/presentation/v2/bsb10502022/canvas/434/view")</f>
        <v>https://api.digitale-sammlungen.de/iiif/presentation/v2/bsb10502022/canvas/434/view</v>
      </c>
      <c r="F498" s="0" t="s">
        <v>321</v>
      </c>
    </row>
    <row r="499" customFormat="false" ht="15" hidden="false" customHeight="false" outlineLevel="0" collapsed="false">
      <c r="A499" s="1" t="s">
        <v>1008</v>
      </c>
      <c r="B499" s="1" t="s">
        <v>540</v>
      </c>
      <c r="C499" s="1" t="s">
        <v>458</v>
      </c>
      <c r="D499" s="1" t="s">
        <v>1018</v>
      </c>
      <c r="E499" s="0" t="str">
        <f aca="false">HYPERLINK("https://api.digitale-sammlungen.de/iiif/presentation/v2/bsb10502022/canvas/468/view")</f>
        <v>https://api.digitale-sammlungen.de/iiif/presentation/v2/bsb10502022/canvas/468/view</v>
      </c>
      <c r="F499" s="0" t="s">
        <v>97</v>
      </c>
    </row>
    <row r="500" customFormat="false" ht="15" hidden="false" customHeight="false" outlineLevel="0" collapsed="false">
      <c r="A500" s="1" t="s">
        <v>1008</v>
      </c>
      <c r="B500" s="1" t="s">
        <v>1019</v>
      </c>
      <c r="C500" s="1" t="s">
        <v>106</v>
      </c>
      <c r="D500" s="1" t="s">
        <v>1020</v>
      </c>
      <c r="E500" s="0" t="str">
        <f aca="false">HYPERLINK("https://api.digitale-sammlungen.de/iiif/presentation/v2/bsb10502022/canvas/553/view")</f>
        <v>https://api.digitale-sammlungen.de/iiif/presentation/v2/bsb10502022/canvas/553/view</v>
      </c>
      <c r="F500" s="0" t="s">
        <v>48</v>
      </c>
    </row>
    <row r="501" customFormat="false" ht="15" hidden="false" customHeight="false" outlineLevel="0" collapsed="false">
      <c r="A501" s="1" t="s">
        <v>1008</v>
      </c>
      <c r="B501" s="1" t="s">
        <v>929</v>
      </c>
      <c r="C501" s="1" t="s">
        <v>35</v>
      </c>
      <c r="D501" s="1" t="s">
        <v>1021</v>
      </c>
      <c r="E501" s="0" t="str">
        <f aca="false">HYPERLINK("https://api.digitale-sammlungen.de/iiif/presentation/v2/bsb10502022/canvas/554/view")</f>
        <v>https://api.digitale-sammlungen.de/iiif/presentation/v2/bsb10502022/canvas/554/view</v>
      </c>
      <c r="F501" s="0" t="s">
        <v>48</v>
      </c>
    </row>
    <row r="502" customFormat="false" ht="15" hidden="false" customHeight="false" outlineLevel="0" collapsed="false">
      <c r="A502" s="1" t="s">
        <v>1008</v>
      </c>
      <c r="B502" s="1" t="s">
        <v>929</v>
      </c>
      <c r="C502" s="1" t="s">
        <v>429</v>
      </c>
      <c r="D502" s="1" t="s">
        <v>1022</v>
      </c>
      <c r="E502" s="0" t="str">
        <f aca="false">HYPERLINK("https://api.digitale-sammlungen.de/iiif/presentation/v2/bsb10502022/canvas/554/view")</f>
        <v>https://api.digitale-sammlungen.de/iiif/presentation/v2/bsb10502022/canvas/554/view</v>
      </c>
      <c r="F502" s="0" t="s">
        <v>48</v>
      </c>
    </row>
    <row r="503" customFormat="false" ht="15" hidden="false" customHeight="false" outlineLevel="0" collapsed="false">
      <c r="A503" s="1" t="s">
        <v>1008</v>
      </c>
      <c r="B503" s="1" t="s">
        <v>929</v>
      </c>
      <c r="C503" s="1" t="s">
        <v>17</v>
      </c>
      <c r="D503" s="1" t="s">
        <v>1023</v>
      </c>
      <c r="E503" s="0" t="str">
        <f aca="false">HYPERLINK("https://api.digitale-sammlungen.de/iiif/presentation/v2/bsb10502022/canvas/554/view")</f>
        <v>https://api.digitale-sammlungen.de/iiif/presentation/v2/bsb10502022/canvas/554/view</v>
      </c>
      <c r="F503" s="0" t="s">
        <v>48</v>
      </c>
    </row>
    <row r="504" customFormat="false" ht="15" hidden="false" customHeight="false" outlineLevel="0" collapsed="false">
      <c r="A504" s="1" t="s">
        <v>1008</v>
      </c>
      <c r="B504" s="1" t="s">
        <v>1024</v>
      </c>
      <c r="C504" s="1" t="s">
        <v>246</v>
      </c>
      <c r="D504" s="1" t="s">
        <v>1025</v>
      </c>
      <c r="E504" s="0" t="str">
        <f aca="false">HYPERLINK("https://api.digitale-sammlungen.de/iiif/presentation/v2/bsb10502022/canvas/591/view")</f>
        <v>https://api.digitale-sammlungen.de/iiif/presentation/v2/bsb10502022/canvas/591/view</v>
      </c>
      <c r="F504" s="0" t="s">
        <v>321</v>
      </c>
    </row>
    <row r="505" customFormat="false" ht="15" hidden="false" customHeight="false" outlineLevel="0" collapsed="false">
      <c r="A505" s="1" t="s">
        <v>1008</v>
      </c>
      <c r="B505" s="1" t="s">
        <v>1026</v>
      </c>
      <c r="C505" s="1" t="s">
        <v>253</v>
      </c>
      <c r="D505" s="1" t="s">
        <v>1027</v>
      </c>
      <c r="E505" s="0" t="str">
        <f aca="false">HYPERLINK("https://api.digitale-sammlungen.de/iiif/presentation/v2/bsb10502022/canvas/598/view")</f>
        <v>https://api.digitale-sammlungen.de/iiif/presentation/v2/bsb10502022/canvas/598/view</v>
      </c>
      <c r="F505" s="0" t="s">
        <v>321</v>
      </c>
    </row>
    <row r="506" customFormat="false" ht="15" hidden="false" customHeight="false" outlineLevel="0" collapsed="false">
      <c r="A506" s="1" t="s">
        <v>1008</v>
      </c>
      <c r="B506" s="1" t="s">
        <v>1028</v>
      </c>
      <c r="C506" s="1" t="s">
        <v>58</v>
      </c>
      <c r="D506" s="1" t="s">
        <v>1029</v>
      </c>
      <c r="E506" s="0" t="str">
        <f aca="false">HYPERLINK("https://api.digitale-sammlungen.de/iiif/presentation/v2/bsb10502022/canvas/600/view")</f>
        <v>https://api.digitale-sammlungen.de/iiif/presentation/v2/bsb10502022/canvas/600/view</v>
      </c>
      <c r="F506" s="0" t="s">
        <v>321</v>
      </c>
    </row>
    <row r="507" customFormat="false" ht="15" hidden="false" customHeight="false" outlineLevel="0" collapsed="false">
      <c r="A507" s="1" t="s">
        <v>1008</v>
      </c>
      <c r="B507" s="1" t="s">
        <v>1030</v>
      </c>
      <c r="C507" s="1" t="s">
        <v>147</v>
      </c>
      <c r="D507" s="1" t="s">
        <v>1031</v>
      </c>
      <c r="E507" s="0" t="str">
        <f aca="false">HYPERLINK("https://api.digitale-sammlungen.de/iiif/presentation/v2/bsb10502022/canvas/609/view")</f>
        <v>https://api.digitale-sammlungen.de/iiif/presentation/v2/bsb10502022/canvas/609/view</v>
      </c>
      <c r="F507" s="0" t="s">
        <v>321</v>
      </c>
    </row>
    <row r="508" customFormat="false" ht="15" hidden="false" customHeight="false" outlineLevel="0" collapsed="false">
      <c r="A508" s="1" t="s">
        <v>1008</v>
      </c>
      <c r="B508" s="1" t="s">
        <v>1032</v>
      </c>
      <c r="C508" s="1" t="s">
        <v>35</v>
      </c>
      <c r="D508" s="1" t="s">
        <v>1033</v>
      </c>
      <c r="E508" s="0" t="str">
        <f aca="false">HYPERLINK("https://api.digitale-sammlungen.de/iiif/presentation/v2/bsb10502022/canvas/632/view")</f>
        <v>https://api.digitale-sammlungen.de/iiif/presentation/v2/bsb10502022/canvas/632/view</v>
      </c>
      <c r="F508" s="0" t="s">
        <v>37</v>
      </c>
    </row>
    <row r="509" customFormat="false" ht="15" hidden="false" customHeight="false" outlineLevel="0" collapsed="false">
      <c r="A509" s="1" t="s">
        <v>1008</v>
      </c>
      <c r="B509" s="1" t="s">
        <v>1034</v>
      </c>
      <c r="C509" s="1" t="s">
        <v>99</v>
      </c>
      <c r="D509" s="1" t="s">
        <v>1035</v>
      </c>
      <c r="E509" s="0" t="str">
        <f aca="false">HYPERLINK("https://api.digitale-sammlungen.de/iiif/presentation/v2/bsb10502022/canvas/634/view")</f>
        <v>https://api.digitale-sammlungen.de/iiif/presentation/v2/bsb10502022/canvas/634/view</v>
      </c>
      <c r="F509" s="0" t="s">
        <v>321</v>
      </c>
    </row>
    <row r="510" customFormat="false" ht="15" hidden="false" customHeight="false" outlineLevel="0" collapsed="false">
      <c r="A510" s="1" t="s">
        <v>1036</v>
      </c>
      <c r="B510" s="1" t="s">
        <v>1037</v>
      </c>
      <c r="C510" s="1" t="s">
        <v>487</v>
      </c>
      <c r="D510" s="1" t="s">
        <v>1038</v>
      </c>
      <c r="E510" s="0" t="str">
        <f aca="false">HYPERLINK("https://api.digitale-sammlungen.de/iiif/presentation/v2/bsb10502036/canvas/433/view")</f>
        <v>https://api.digitale-sammlungen.de/iiif/presentation/v2/bsb10502036/canvas/433/view</v>
      </c>
      <c r="F510" s="0" t="s">
        <v>97</v>
      </c>
    </row>
    <row r="511" customFormat="false" ht="15" hidden="false" customHeight="false" outlineLevel="0" collapsed="false">
      <c r="A511" s="1" t="s">
        <v>1036</v>
      </c>
      <c r="B511" s="1" t="s">
        <v>1015</v>
      </c>
      <c r="C511" s="1" t="s">
        <v>1039</v>
      </c>
      <c r="D511" s="1" t="s">
        <v>1040</v>
      </c>
      <c r="E511" s="0" t="str">
        <f aca="false">HYPERLINK("https://api.digitale-sammlungen.de/iiif/presentation/v2/bsb10502036/canvas/434/view")</f>
        <v>https://api.digitale-sammlungen.de/iiif/presentation/v2/bsb10502036/canvas/434/view</v>
      </c>
      <c r="F511" s="0" t="s">
        <v>97</v>
      </c>
    </row>
    <row r="512" customFormat="false" ht="15" hidden="false" customHeight="false" outlineLevel="0" collapsed="false">
      <c r="A512" s="1" t="s">
        <v>1036</v>
      </c>
      <c r="B512" s="1" t="s">
        <v>1004</v>
      </c>
      <c r="C512" s="1" t="s">
        <v>123</v>
      </c>
      <c r="D512" s="1" t="s">
        <v>1041</v>
      </c>
      <c r="E512" s="0" t="str">
        <f aca="false">HYPERLINK("https://api.digitale-sammlungen.de/iiif/presentation/v2/bsb10502036/canvas/485/view")</f>
        <v>https://api.digitale-sammlungen.de/iiif/presentation/v2/bsb10502036/canvas/485/view</v>
      </c>
      <c r="F512" s="0" t="s">
        <v>10</v>
      </c>
    </row>
    <row r="513" customFormat="false" ht="15" hidden="false" customHeight="false" outlineLevel="0" collapsed="false">
      <c r="A513" s="1" t="s">
        <v>1042</v>
      </c>
      <c r="B513" s="1" t="s">
        <v>1043</v>
      </c>
      <c r="C513" s="1" t="s">
        <v>354</v>
      </c>
      <c r="D513" s="1" t="s">
        <v>1044</v>
      </c>
      <c r="E513" s="0" t="str">
        <f aca="false">HYPERLINK("https://api.digitale-sammlungen.de/iiif/presentation/v2/bsb10541084/canvas/54/view")</f>
        <v>https://api.digitale-sammlungen.de/iiif/presentation/v2/bsb10541084/canvas/54/view</v>
      </c>
      <c r="F513" s="0" t="s">
        <v>603</v>
      </c>
    </row>
    <row r="514" customFormat="false" ht="15" hidden="false" customHeight="false" outlineLevel="0" collapsed="false">
      <c r="A514" s="1" t="s">
        <v>1042</v>
      </c>
      <c r="B514" s="1" t="s">
        <v>417</v>
      </c>
      <c r="C514" s="1" t="s">
        <v>15</v>
      </c>
      <c r="D514" s="1" t="s">
        <v>1045</v>
      </c>
      <c r="E514" s="0" t="str">
        <f aca="false">HYPERLINK("https://api.digitale-sammlungen.de/iiif/presentation/v2/bsb10541084/canvas/171/view")</f>
        <v>https://api.digitale-sammlungen.de/iiif/presentation/v2/bsb10541084/canvas/171/view</v>
      </c>
      <c r="F514" s="0" t="s">
        <v>33</v>
      </c>
    </row>
    <row r="515" customFormat="false" ht="15" hidden="false" customHeight="false" outlineLevel="0" collapsed="false">
      <c r="A515" s="1" t="s">
        <v>1042</v>
      </c>
      <c r="B515" s="1" t="s">
        <v>1046</v>
      </c>
      <c r="C515" s="1" t="s">
        <v>123</v>
      </c>
      <c r="D515" s="1" t="s">
        <v>1047</v>
      </c>
      <c r="E515" s="0" t="str">
        <f aca="false">HYPERLINK("https://api.digitale-sammlungen.de/iiif/presentation/v2/bsb10541084/canvas/209/view")</f>
        <v>https://api.digitale-sammlungen.de/iiif/presentation/v2/bsb10541084/canvas/209/view</v>
      </c>
      <c r="F515" s="0" t="s">
        <v>1048</v>
      </c>
    </row>
    <row r="516" customFormat="false" ht="15" hidden="false" customHeight="false" outlineLevel="0" collapsed="false">
      <c r="A516" s="1" t="s">
        <v>1042</v>
      </c>
      <c r="B516" s="1" t="s">
        <v>462</v>
      </c>
      <c r="C516" s="1" t="s">
        <v>132</v>
      </c>
      <c r="D516" s="1" t="s">
        <v>1049</v>
      </c>
      <c r="E516" s="0" t="str">
        <f aca="false">HYPERLINK("https://api.digitale-sammlungen.de/iiif/presentation/v2/bsb10541084/canvas/311/view")</f>
        <v>https://api.digitale-sammlungen.de/iiif/presentation/v2/bsb10541084/canvas/311/view</v>
      </c>
      <c r="F516" s="0" t="s">
        <v>603</v>
      </c>
    </row>
    <row r="517" customFormat="false" ht="15" hidden="false" customHeight="false" outlineLevel="0" collapsed="false">
      <c r="A517" s="1" t="s">
        <v>1042</v>
      </c>
      <c r="B517" s="1" t="s">
        <v>1050</v>
      </c>
      <c r="C517" s="1" t="s">
        <v>227</v>
      </c>
      <c r="D517" s="1" t="s">
        <v>1051</v>
      </c>
      <c r="E517" s="0" t="str">
        <f aca="false">HYPERLINK("https://api.digitale-sammlungen.de/iiif/presentation/v2/bsb10541084/canvas/312/view")</f>
        <v>https://api.digitale-sammlungen.de/iiif/presentation/v2/bsb10541084/canvas/312/view</v>
      </c>
      <c r="F517" s="0" t="s">
        <v>603</v>
      </c>
    </row>
    <row r="518" customFormat="false" ht="15" hidden="false" customHeight="false" outlineLevel="0" collapsed="false">
      <c r="A518" s="1" t="s">
        <v>1042</v>
      </c>
      <c r="B518" s="1" t="s">
        <v>1052</v>
      </c>
      <c r="C518" s="1" t="s">
        <v>21</v>
      </c>
      <c r="D518" s="1" t="s">
        <v>1053</v>
      </c>
      <c r="E518" s="0" t="str">
        <f aca="false">HYPERLINK("https://api.digitale-sammlungen.de/iiif/presentation/v2/bsb10541084/canvas/313/view")</f>
        <v>https://api.digitale-sammlungen.de/iiif/presentation/v2/bsb10541084/canvas/313/view</v>
      </c>
      <c r="F518" s="0" t="s">
        <v>603</v>
      </c>
    </row>
    <row r="519" customFormat="false" ht="15" hidden="false" customHeight="false" outlineLevel="0" collapsed="false">
      <c r="A519" s="1" t="s">
        <v>1042</v>
      </c>
      <c r="B519" s="1" t="s">
        <v>1052</v>
      </c>
      <c r="C519" s="1" t="s">
        <v>337</v>
      </c>
      <c r="D519" s="1" t="s">
        <v>1054</v>
      </c>
      <c r="E519" s="0" t="str">
        <f aca="false">HYPERLINK("https://api.digitale-sammlungen.de/iiif/presentation/v2/bsb10541084/canvas/313/view")</f>
        <v>https://api.digitale-sammlungen.de/iiif/presentation/v2/bsb10541084/canvas/313/view</v>
      </c>
      <c r="F519" s="0" t="s">
        <v>603</v>
      </c>
    </row>
    <row r="520" customFormat="false" ht="15" hidden="false" customHeight="false" outlineLevel="0" collapsed="false">
      <c r="A520" s="1" t="s">
        <v>1055</v>
      </c>
      <c r="B520" s="1" t="s">
        <v>1056</v>
      </c>
      <c r="C520" s="1" t="s">
        <v>284</v>
      </c>
      <c r="D520" s="1" t="s">
        <v>1057</v>
      </c>
      <c r="E520" s="0" t="str">
        <f aca="false">HYPERLINK("https://api.digitale-sammlungen.de/iiif/presentation/v2/bsb10502037/canvas/39/view")</f>
        <v>https://api.digitale-sammlungen.de/iiif/presentation/v2/bsb10502037/canvas/39/view</v>
      </c>
      <c r="F520" s="0" t="s">
        <v>324</v>
      </c>
    </row>
    <row r="521" customFormat="false" ht="15" hidden="false" customHeight="false" outlineLevel="0" collapsed="false">
      <c r="A521" s="1" t="s">
        <v>1055</v>
      </c>
      <c r="B521" s="1" t="s">
        <v>1056</v>
      </c>
      <c r="C521" s="1" t="s">
        <v>993</v>
      </c>
      <c r="D521" s="1" t="s">
        <v>1058</v>
      </c>
      <c r="E521" s="0" t="str">
        <f aca="false">HYPERLINK("https://api.digitale-sammlungen.de/iiif/presentation/v2/bsb10502037/canvas/39/view")</f>
        <v>https://api.digitale-sammlungen.de/iiif/presentation/v2/bsb10502037/canvas/39/view</v>
      </c>
      <c r="F521" s="0" t="s">
        <v>324</v>
      </c>
    </row>
    <row r="522" customFormat="false" ht="15" hidden="false" customHeight="false" outlineLevel="0" collapsed="false">
      <c r="A522" s="1" t="s">
        <v>1055</v>
      </c>
      <c r="B522" s="1" t="s">
        <v>1056</v>
      </c>
      <c r="C522" s="1" t="s">
        <v>429</v>
      </c>
      <c r="D522" s="1" t="s">
        <v>1059</v>
      </c>
      <c r="E522" s="0" t="str">
        <f aca="false">HYPERLINK("https://api.digitale-sammlungen.de/iiif/presentation/v2/bsb10502037/canvas/39/view")</f>
        <v>https://api.digitale-sammlungen.de/iiif/presentation/v2/bsb10502037/canvas/39/view</v>
      </c>
      <c r="F522" s="0" t="s">
        <v>324</v>
      </c>
    </row>
    <row r="523" customFormat="false" ht="15" hidden="false" customHeight="false" outlineLevel="0" collapsed="false">
      <c r="A523" s="1" t="s">
        <v>1055</v>
      </c>
      <c r="B523" s="1" t="s">
        <v>1060</v>
      </c>
      <c r="C523" s="1" t="s">
        <v>354</v>
      </c>
      <c r="D523" s="1" t="s">
        <v>1061</v>
      </c>
      <c r="E523" s="0" t="str">
        <f aca="false">HYPERLINK("https://api.digitale-sammlungen.de/iiif/presentation/v2/bsb10502037/canvas/66/view")</f>
        <v>https://api.digitale-sammlungen.de/iiif/presentation/v2/bsb10502037/canvas/66/view</v>
      </c>
      <c r="F523" s="0" t="s">
        <v>97</v>
      </c>
    </row>
    <row r="524" customFormat="false" ht="15" hidden="false" customHeight="false" outlineLevel="0" collapsed="false">
      <c r="A524" s="1" t="s">
        <v>1055</v>
      </c>
      <c r="B524" s="1" t="s">
        <v>1062</v>
      </c>
      <c r="C524" s="1" t="s">
        <v>171</v>
      </c>
      <c r="D524" s="1" t="s">
        <v>1063</v>
      </c>
      <c r="E524" s="0" t="str">
        <f aca="false">HYPERLINK("https://api.digitale-sammlungen.de/iiif/presentation/v2/bsb10502037/canvas/272/view")</f>
        <v>https://api.digitale-sammlungen.de/iiif/presentation/v2/bsb10502037/canvas/272/view</v>
      </c>
      <c r="F524" s="0" t="s">
        <v>1001</v>
      </c>
    </row>
    <row r="525" customFormat="false" ht="15" hidden="false" customHeight="false" outlineLevel="0" collapsed="false">
      <c r="A525" s="1" t="s">
        <v>1055</v>
      </c>
      <c r="B525" s="1" t="s">
        <v>561</v>
      </c>
      <c r="C525" s="1" t="s">
        <v>218</v>
      </c>
      <c r="D525" s="1" t="s">
        <v>1064</v>
      </c>
      <c r="E525" s="0" t="str">
        <f aca="false">HYPERLINK("https://api.digitale-sammlungen.de/iiif/presentation/v2/bsb10502037/canvas/286/view")</f>
        <v>https://api.digitale-sammlungen.de/iiif/presentation/v2/bsb10502037/canvas/286/view</v>
      </c>
      <c r="F525" s="0" t="s">
        <v>324</v>
      </c>
    </row>
    <row r="526" customFormat="false" ht="15" hidden="false" customHeight="false" outlineLevel="0" collapsed="false">
      <c r="A526" s="1" t="s">
        <v>1055</v>
      </c>
      <c r="B526" s="1" t="s">
        <v>1065</v>
      </c>
      <c r="C526" s="1" t="s">
        <v>269</v>
      </c>
      <c r="D526" s="1" t="s">
        <v>1066</v>
      </c>
      <c r="E526" s="0" t="str">
        <f aca="false">HYPERLINK("https://api.digitale-sammlungen.de/iiif/presentation/v2/bsb10502037/canvas/494/view")</f>
        <v>https://api.digitale-sammlungen.de/iiif/presentation/v2/bsb10502037/canvas/494/view</v>
      </c>
      <c r="F526" s="0" t="s">
        <v>48</v>
      </c>
    </row>
    <row r="527" customFormat="false" ht="15" hidden="false" customHeight="false" outlineLevel="0" collapsed="false">
      <c r="A527" s="1" t="s">
        <v>1055</v>
      </c>
      <c r="B527" s="1" t="s">
        <v>1067</v>
      </c>
      <c r="C527" s="1" t="s">
        <v>348</v>
      </c>
      <c r="D527" s="1" t="s">
        <v>1068</v>
      </c>
      <c r="E527" s="0" t="str">
        <f aca="false">HYPERLINK("https://api.digitale-sammlungen.de/iiif/presentation/v2/bsb10502037/canvas/543/view")</f>
        <v>https://api.digitale-sammlungen.de/iiif/presentation/v2/bsb10502037/canvas/543/view</v>
      </c>
      <c r="F527" s="0" t="s">
        <v>321</v>
      </c>
    </row>
    <row r="528" customFormat="false" ht="15" hidden="false" customHeight="false" outlineLevel="0" collapsed="false">
      <c r="A528" s="1" t="s">
        <v>1055</v>
      </c>
      <c r="B528" s="1" t="s">
        <v>1067</v>
      </c>
      <c r="C528" s="1" t="s">
        <v>237</v>
      </c>
      <c r="D528" s="1" t="s">
        <v>1069</v>
      </c>
      <c r="E528" s="0" t="str">
        <f aca="false">HYPERLINK("https://api.digitale-sammlungen.de/iiif/presentation/v2/bsb10502037/canvas/543/view")</f>
        <v>https://api.digitale-sammlungen.de/iiif/presentation/v2/bsb10502037/canvas/543/view</v>
      </c>
      <c r="F528" s="0" t="s">
        <v>321</v>
      </c>
    </row>
    <row r="529" customFormat="false" ht="15" hidden="false" customHeight="false" outlineLevel="0" collapsed="false">
      <c r="A529" s="1" t="s">
        <v>1055</v>
      </c>
      <c r="B529" s="1" t="s">
        <v>1070</v>
      </c>
      <c r="C529" s="1" t="s">
        <v>15</v>
      </c>
      <c r="D529" s="1" t="s">
        <v>1071</v>
      </c>
      <c r="E529" s="0" t="str">
        <f aca="false">HYPERLINK("https://api.digitale-sammlungen.de/iiif/presentation/v2/bsb10502037/canvas/544/view")</f>
        <v>https://api.digitale-sammlungen.de/iiif/presentation/v2/bsb10502037/canvas/544/view</v>
      </c>
      <c r="F529" s="0" t="s">
        <v>321</v>
      </c>
    </row>
    <row r="530" customFormat="false" ht="15" hidden="false" customHeight="false" outlineLevel="0" collapsed="false">
      <c r="A530" s="1" t="s">
        <v>1072</v>
      </c>
      <c r="B530" s="1" t="s">
        <v>598</v>
      </c>
      <c r="C530" s="1" t="s">
        <v>19</v>
      </c>
      <c r="D530" s="1" t="s">
        <v>1073</v>
      </c>
      <c r="E530" s="0" t="str">
        <f aca="false">HYPERLINK("https://api.digitale-sammlungen.de/iiif/presentation/v2/bsb10502023/canvas/55/view")</f>
        <v>https://api.digitale-sammlungen.de/iiif/presentation/v2/bsb10502023/canvas/55/view</v>
      </c>
      <c r="F530" s="0" t="s">
        <v>427</v>
      </c>
    </row>
    <row r="531" customFormat="false" ht="15" hidden="false" customHeight="false" outlineLevel="0" collapsed="false">
      <c r="A531" s="1" t="s">
        <v>1072</v>
      </c>
      <c r="B531" s="1" t="s">
        <v>1074</v>
      </c>
      <c r="C531" s="1" t="s">
        <v>117</v>
      </c>
      <c r="D531" s="1" t="s">
        <v>1075</v>
      </c>
      <c r="E531" s="0" t="str">
        <f aca="false">HYPERLINK("https://api.digitale-sammlungen.de/iiif/presentation/v2/bsb10502023/canvas/69/view")</f>
        <v>https://api.digitale-sammlungen.de/iiif/presentation/v2/bsb10502023/canvas/69/view</v>
      </c>
      <c r="F531" s="0" t="s">
        <v>52</v>
      </c>
    </row>
    <row r="532" customFormat="false" ht="15" hidden="false" customHeight="false" outlineLevel="0" collapsed="false">
      <c r="A532" s="1" t="s">
        <v>1072</v>
      </c>
      <c r="B532" s="1" t="s">
        <v>233</v>
      </c>
      <c r="C532" s="1" t="s">
        <v>1076</v>
      </c>
      <c r="D532" s="1" t="s">
        <v>1077</v>
      </c>
      <c r="E532" s="0" t="str">
        <f aca="false">HYPERLINK("https://api.digitale-sammlungen.de/iiif/presentation/v2/bsb10502023/canvas/107/view")</f>
        <v>https://api.digitale-sammlungen.de/iiif/presentation/v2/bsb10502023/canvas/107/view</v>
      </c>
      <c r="F532" s="0" t="s">
        <v>52</v>
      </c>
    </row>
    <row r="533" customFormat="false" ht="15" hidden="false" customHeight="false" outlineLevel="0" collapsed="false">
      <c r="A533" s="1" t="s">
        <v>1072</v>
      </c>
      <c r="B533" s="1" t="s">
        <v>1078</v>
      </c>
      <c r="C533" s="1" t="s">
        <v>646</v>
      </c>
      <c r="D533" s="1" t="s">
        <v>1079</v>
      </c>
      <c r="E533" s="0" t="str">
        <f aca="false">HYPERLINK("https://api.digitale-sammlungen.de/iiif/presentation/v2/bsb10502023/canvas/185/view")</f>
        <v>https://api.digitale-sammlungen.de/iiif/presentation/v2/bsb10502023/canvas/185/view</v>
      </c>
      <c r="F533" s="0" t="s">
        <v>321</v>
      </c>
    </row>
    <row r="534" customFormat="false" ht="15" hidden="false" customHeight="false" outlineLevel="0" collapsed="false">
      <c r="A534" s="1" t="s">
        <v>1072</v>
      </c>
      <c r="B534" s="1" t="s">
        <v>535</v>
      </c>
      <c r="C534" s="1" t="s">
        <v>195</v>
      </c>
      <c r="D534" s="1" t="s">
        <v>1080</v>
      </c>
      <c r="E534" s="0" t="str">
        <f aca="false">HYPERLINK("https://api.digitale-sammlungen.de/iiif/presentation/v2/bsb10502023/canvas/295/view")</f>
        <v>https://api.digitale-sammlungen.de/iiif/presentation/v2/bsb10502023/canvas/295/view</v>
      </c>
      <c r="F534" s="0" t="s">
        <v>48</v>
      </c>
    </row>
    <row r="535" customFormat="false" ht="15" hidden="false" customHeight="false" outlineLevel="0" collapsed="false">
      <c r="A535" s="1" t="s">
        <v>1072</v>
      </c>
      <c r="B535" s="1" t="s">
        <v>1081</v>
      </c>
      <c r="C535" s="1" t="s">
        <v>993</v>
      </c>
      <c r="D535" s="1" t="s">
        <v>1082</v>
      </c>
      <c r="E535" s="0" t="str">
        <f aca="false">HYPERLINK("https://api.digitale-sammlungen.de/iiif/presentation/v2/bsb10502023/canvas/457/view")</f>
        <v>https://api.digitale-sammlungen.de/iiif/presentation/v2/bsb10502023/canvas/457/view</v>
      </c>
      <c r="F535" s="0" t="s">
        <v>1083</v>
      </c>
    </row>
    <row r="536" customFormat="false" ht="15" hidden="false" customHeight="false" outlineLevel="0" collapsed="false">
      <c r="A536" s="1" t="s">
        <v>1072</v>
      </c>
      <c r="B536" s="1" t="s">
        <v>1084</v>
      </c>
      <c r="C536" s="1" t="s">
        <v>1076</v>
      </c>
      <c r="D536" s="1" t="s">
        <v>1085</v>
      </c>
      <c r="E536" s="0" t="str">
        <f aca="false">HYPERLINK("https://api.digitale-sammlungen.de/iiif/presentation/v2/bsb10502023/canvas/499/view")</f>
        <v>https://api.digitale-sammlungen.de/iiif/presentation/v2/bsb10502023/canvas/499/view</v>
      </c>
      <c r="F536" s="0" t="s">
        <v>406</v>
      </c>
    </row>
    <row r="537" customFormat="false" ht="15" hidden="false" customHeight="false" outlineLevel="0" collapsed="false">
      <c r="A537" s="1" t="s">
        <v>1072</v>
      </c>
      <c r="B537" s="1" t="s">
        <v>387</v>
      </c>
      <c r="C537" s="1" t="s">
        <v>269</v>
      </c>
      <c r="D537" s="1" t="s">
        <v>1086</v>
      </c>
      <c r="E537" s="0" t="str">
        <f aca="false">HYPERLINK("https://api.digitale-sammlungen.de/iiif/presentation/v2/bsb10502023/canvas/518/view")</f>
        <v>https://api.digitale-sammlungen.de/iiif/presentation/v2/bsb10502023/canvas/518/view</v>
      </c>
      <c r="F537" s="0" t="s">
        <v>48</v>
      </c>
    </row>
    <row r="538" customFormat="false" ht="15" hidden="false" customHeight="false" outlineLevel="0" collapsed="false">
      <c r="A538" s="1" t="s">
        <v>1072</v>
      </c>
      <c r="B538" s="1" t="s">
        <v>1087</v>
      </c>
      <c r="C538" s="1" t="s">
        <v>531</v>
      </c>
      <c r="D538" s="1" t="s">
        <v>1088</v>
      </c>
      <c r="E538" s="0" t="str">
        <f aca="false">HYPERLINK("https://api.digitale-sammlungen.de/iiif/presentation/v2/bsb10502023/canvas/522/view")</f>
        <v>https://api.digitale-sammlungen.de/iiif/presentation/v2/bsb10502023/canvas/522/view</v>
      </c>
      <c r="F538" s="0" t="s">
        <v>48</v>
      </c>
    </row>
    <row r="539" customFormat="false" ht="15" hidden="false" customHeight="false" outlineLevel="0" collapsed="false">
      <c r="A539" s="1" t="s">
        <v>1072</v>
      </c>
      <c r="B539" s="1" t="s">
        <v>1089</v>
      </c>
      <c r="C539" s="1" t="s">
        <v>222</v>
      </c>
      <c r="D539" s="1" t="s">
        <v>1090</v>
      </c>
      <c r="E539" s="0" t="str">
        <f aca="false">HYPERLINK("https://api.digitale-sammlungen.de/iiif/presentation/v2/bsb10502023/canvas/561/view")</f>
        <v>https://api.digitale-sammlungen.de/iiif/presentation/v2/bsb10502023/canvas/561/view</v>
      </c>
      <c r="F539" s="0" t="s">
        <v>48</v>
      </c>
    </row>
    <row r="540" customFormat="false" ht="15" hidden="false" customHeight="false" outlineLevel="0" collapsed="false">
      <c r="A540" s="1" t="s">
        <v>1091</v>
      </c>
      <c r="B540" s="1" t="s">
        <v>608</v>
      </c>
      <c r="C540" s="1" t="s">
        <v>354</v>
      </c>
      <c r="D540" s="1" t="s">
        <v>1092</v>
      </c>
      <c r="E540" s="0" t="str">
        <f aca="false">HYPERLINK("https://api.digitale-sammlungen.de/iiif/presentation/v2/bsb10502027/canvas/64/view")</f>
        <v>https://api.digitale-sammlungen.de/iiif/presentation/v2/bsb10502027/canvas/64/view</v>
      </c>
      <c r="F540" s="0" t="s">
        <v>10</v>
      </c>
    </row>
    <row r="541" customFormat="false" ht="15" hidden="false" customHeight="false" outlineLevel="0" collapsed="false">
      <c r="A541" s="1" t="s">
        <v>1091</v>
      </c>
      <c r="B541" s="1" t="s">
        <v>861</v>
      </c>
      <c r="C541" s="1" t="s">
        <v>531</v>
      </c>
      <c r="D541" s="1" t="s">
        <v>1093</v>
      </c>
      <c r="E541" s="0" t="str">
        <f aca="false">HYPERLINK("https://api.digitale-sammlungen.de/iiif/presentation/v2/bsb10502027/canvas/142/view")</f>
        <v>https://api.digitale-sammlungen.de/iiif/presentation/v2/bsb10502027/canvas/142/view</v>
      </c>
      <c r="F541" s="0" t="s">
        <v>427</v>
      </c>
    </row>
    <row r="542" customFormat="false" ht="15" hidden="false" customHeight="false" outlineLevel="0" collapsed="false">
      <c r="A542" s="1" t="s">
        <v>1091</v>
      </c>
      <c r="B542" s="1" t="s">
        <v>861</v>
      </c>
      <c r="C542" s="1" t="s">
        <v>725</v>
      </c>
      <c r="D542" s="1" t="s">
        <v>1094</v>
      </c>
      <c r="E542" s="0" t="str">
        <f aca="false">HYPERLINK("https://api.digitale-sammlungen.de/iiif/presentation/v2/bsb10502027/canvas/142/view")</f>
        <v>https://api.digitale-sammlungen.de/iiif/presentation/v2/bsb10502027/canvas/142/view</v>
      </c>
      <c r="F542" s="0" t="s">
        <v>427</v>
      </c>
    </row>
    <row r="543" customFormat="false" ht="15" hidden="false" customHeight="false" outlineLevel="0" collapsed="false">
      <c r="A543" s="1" t="s">
        <v>1091</v>
      </c>
      <c r="B543" s="1" t="s">
        <v>861</v>
      </c>
      <c r="C543" s="1" t="s">
        <v>81</v>
      </c>
      <c r="D543" s="1" t="s">
        <v>1095</v>
      </c>
      <c r="E543" s="0" t="str">
        <f aca="false">HYPERLINK("https://api.digitale-sammlungen.de/iiif/presentation/v2/bsb10502027/canvas/142/view")</f>
        <v>https://api.digitale-sammlungen.de/iiif/presentation/v2/bsb10502027/canvas/142/view</v>
      </c>
      <c r="F543" s="0" t="s">
        <v>427</v>
      </c>
    </row>
    <row r="544" customFormat="false" ht="15" hidden="false" customHeight="false" outlineLevel="0" collapsed="false">
      <c r="A544" s="1" t="s">
        <v>1091</v>
      </c>
      <c r="B544" s="1" t="s">
        <v>1096</v>
      </c>
      <c r="C544" s="1" t="s">
        <v>250</v>
      </c>
      <c r="D544" s="1" t="s">
        <v>1097</v>
      </c>
      <c r="E544" s="0" t="str">
        <f aca="false">HYPERLINK("https://api.digitale-sammlungen.de/iiif/presentation/v2/bsb10502027/canvas/305/view")</f>
        <v>https://api.digitale-sammlungen.de/iiif/presentation/v2/bsb10502027/canvas/305/view</v>
      </c>
      <c r="F544" s="0" t="s">
        <v>10</v>
      </c>
    </row>
    <row r="545" customFormat="false" ht="15" hidden="false" customHeight="false" outlineLevel="0" collapsed="false">
      <c r="A545" s="1" t="s">
        <v>1091</v>
      </c>
      <c r="B545" s="1" t="s">
        <v>522</v>
      </c>
      <c r="C545" s="1" t="s">
        <v>491</v>
      </c>
      <c r="D545" s="1" t="s">
        <v>1098</v>
      </c>
      <c r="E545" s="0" t="str">
        <f aca="false">HYPERLINK("https://api.digitale-sammlungen.de/iiif/presentation/v2/bsb10502027/canvas/365/view")</f>
        <v>https://api.digitale-sammlungen.de/iiif/presentation/v2/bsb10502027/canvas/365/view</v>
      </c>
      <c r="F545" s="0" t="s">
        <v>273</v>
      </c>
    </row>
    <row r="546" customFormat="false" ht="15" hidden="false" customHeight="false" outlineLevel="0" collapsed="false">
      <c r="A546" s="1" t="s">
        <v>1091</v>
      </c>
      <c r="B546" s="1" t="s">
        <v>734</v>
      </c>
      <c r="C546" s="1" t="s">
        <v>250</v>
      </c>
      <c r="D546" s="1" t="s">
        <v>1099</v>
      </c>
      <c r="E546" s="0" t="str">
        <f aca="false">HYPERLINK("https://api.digitale-sammlungen.de/iiif/presentation/v2/bsb10502027/canvas/421/view")</f>
        <v>https://api.digitale-sammlungen.de/iiif/presentation/v2/bsb10502027/canvas/421/view</v>
      </c>
      <c r="F546" s="0" t="s">
        <v>37</v>
      </c>
    </row>
    <row r="547" customFormat="false" ht="15" hidden="false" customHeight="false" outlineLevel="0" collapsed="false">
      <c r="A547" s="1" t="s">
        <v>1091</v>
      </c>
      <c r="B547" s="1" t="s">
        <v>1004</v>
      </c>
      <c r="C547" s="1" t="s">
        <v>42</v>
      </c>
      <c r="D547" s="1" t="s">
        <v>1100</v>
      </c>
      <c r="E547" s="0" t="str">
        <f aca="false">HYPERLINK("https://api.digitale-sammlungen.de/iiif/presentation/v2/bsb10502027/canvas/485/view")</f>
        <v>https://api.digitale-sammlungen.de/iiif/presentation/v2/bsb10502027/canvas/485/view</v>
      </c>
      <c r="F547" s="0" t="s">
        <v>10</v>
      </c>
    </row>
    <row r="548" customFormat="false" ht="15" hidden="false" customHeight="false" outlineLevel="0" collapsed="false">
      <c r="A548" s="1" t="s">
        <v>1091</v>
      </c>
      <c r="B548" s="1" t="s">
        <v>1101</v>
      </c>
      <c r="C548" s="1" t="s">
        <v>454</v>
      </c>
      <c r="D548" s="1" t="s">
        <v>1102</v>
      </c>
      <c r="E548" s="0" t="str">
        <f aca="false">HYPERLINK("https://api.digitale-sammlungen.de/iiif/presentation/v2/bsb10502027/canvas/493/view")</f>
        <v>https://api.digitale-sammlungen.de/iiif/presentation/v2/bsb10502027/canvas/493/view</v>
      </c>
      <c r="F548" s="0" t="s">
        <v>97</v>
      </c>
    </row>
    <row r="549" customFormat="false" ht="15" hidden="false" customHeight="false" outlineLevel="0" collapsed="false">
      <c r="A549" s="1" t="s">
        <v>1091</v>
      </c>
      <c r="B549" s="1" t="s">
        <v>1101</v>
      </c>
      <c r="C549" s="1" t="s">
        <v>111</v>
      </c>
      <c r="D549" s="1" t="s">
        <v>1103</v>
      </c>
      <c r="E549" s="0" t="str">
        <f aca="false">HYPERLINK("https://api.digitale-sammlungen.de/iiif/presentation/v2/bsb10502027/canvas/493/view")</f>
        <v>https://api.digitale-sammlungen.de/iiif/presentation/v2/bsb10502027/canvas/493/view</v>
      </c>
      <c r="F549" s="0" t="s">
        <v>97</v>
      </c>
    </row>
    <row r="550" customFormat="false" ht="15" hidden="false" customHeight="false" outlineLevel="0" collapsed="false">
      <c r="A550" s="1" t="s">
        <v>1091</v>
      </c>
      <c r="B550" s="1" t="s">
        <v>1104</v>
      </c>
      <c r="C550" s="1" t="s">
        <v>664</v>
      </c>
      <c r="D550" s="1" t="s">
        <v>1105</v>
      </c>
      <c r="E550" s="0" t="str">
        <f aca="false">HYPERLINK("https://api.digitale-sammlungen.de/iiif/presentation/v2/bsb10502027/canvas/569/view")</f>
        <v>https://api.digitale-sammlungen.de/iiif/presentation/v2/bsb10502027/canvas/569/view</v>
      </c>
      <c r="F550" s="0" t="s">
        <v>97</v>
      </c>
    </row>
    <row r="551" customFormat="false" ht="15" hidden="false" customHeight="false" outlineLevel="0" collapsed="false">
      <c r="A551" s="1" t="s">
        <v>1091</v>
      </c>
      <c r="B551" s="1" t="s">
        <v>1106</v>
      </c>
      <c r="C551" s="1" t="s">
        <v>458</v>
      </c>
      <c r="D551" s="1" t="s">
        <v>1107</v>
      </c>
      <c r="E551" s="0" t="str">
        <f aca="false">HYPERLINK("https://api.digitale-sammlungen.de/iiif/presentation/v2/bsb10502027/canvas/667/view")</f>
        <v>https://api.digitale-sammlungen.de/iiif/presentation/v2/bsb10502027/canvas/667/view</v>
      </c>
      <c r="F551" s="0" t="s">
        <v>321</v>
      </c>
    </row>
    <row r="552" customFormat="false" ht="15" hidden="false" customHeight="false" outlineLevel="0" collapsed="false">
      <c r="A552" s="1" t="s">
        <v>1108</v>
      </c>
      <c r="B552" s="1" t="s">
        <v>465</v>
      </c>
      <c r="C552" s="1" t="s">
        <v>195</v>
      </c>
      <c r="D552" s="1" t="s">
        <v>1109</v>
      </c>
      <c r="E552" s="0" t="str">
        <f aca="false">HYPERLINK("https://api.digitale-sammlungen.de/iiif/presentation/v2/bsb10502033/canvas/21/view")</f>
        <v>https://api.digitale-sammlungen.de/iiif/presentation/v2/bsb10502033/canvas/21/view</v>
      </c>
      <c r="F552" s="0" t="s">
        <v>97</v>
      </c>
    </row>
    <row r="553" customFormat="false" ht="15" hidden="false" customHeight="false" outlineLevel="0" collapsed="false">
      <c r="A553" s="1" t="s">
        <v>1108</v>
      </c>
      <c r="B553" s="1" t="s">
        <v>1110</v>
      </c>
      <c r="C553" s="1" t="s">
        <v>139</v>
      </c>
      <c r="D553" s="1" t="s">
        <v>1111</v>
      </c>
      <c r="E553" s="0" t="str">
        <f aca="false">HYPERLINK("https://api.digitale-sammlungen.de/iiif/presentation/v2/bsb10502033/canvas/247/view")</f>
        <v>https://api.digitale-sammlungen.de/iiif/presentation/v2/bsb10502033/canvas/247/view</v>
      </c>
      <c r="F553" s="0" t="s">
        <v>97</v>
      </c>
    </row>
    <row r="554" customFormat="false" ht="15" hidden="false" customHeight="false" outlineLevel="0" collapsed="false">
      <c r="A554" s="1" t="s">
        <v>1108</v>
      </c>
      <c r="B554" s="1" t="s">
        <v>49</v>
      </c>
      <c r="C554" s="1" t="s">
        <v>70</v>
      </c>
      <c r="D554" s="1" t="s">
        <v>1112</v>
      </c>
      <c r="E554" s="0" t="str">
        <f aca="false">HYPERLINK("https://api.digitale-sammlungen.de/iiif/presentation/v2/bsb10502033/canvas/285/view")</f>
        <v>https://api.digitale-sammlungen.de/iiif/presentation/v2/bsb10502033/canvas/285/view</v>
      </c>
      <c r="F554" s="0" t="s">
        <v>1113</v>
      </c>
    </row>
    <row r="555" customFormat="false" ht="15" hidden="false" customHeight="false" outlineLevel="0" collapsed="false">
      <c r="A555" s="1" t="s">
        <v>1108</v>
      </c>
      <c r="B555" s="1" t="s">
        <v>439</v>
      </c>
      <c r="C555" s="1" t="s">
        <v>185</v>
      </c>
      <c r="D555" s="1" t="s">
        <v>1114</v>
      </c>
      <c r="E555" s="0" t="str">
        <f aca="false">HYPERLINK("https://api.digitale-sammlungen.de/iiif/presentation/v2/bsb10502033/canvas/304/view")</f>
        <v>https://api.digitale-sammlungen.de/iiif/presentation/v2/bsb10502033/canvas/304/view</v>
      </c>
      <c r="F555" s="0" t="s">
        <v>44</v>
      </c>
    </row>
    <row r="556" customFormat="false" ht="15" hidden="false" customHeight="false" outlineLevel="0" collapsed="false">
      <c r="A556" s="1" t="s">
        <v>1108</v>
      </c>
      <c r="B556" s="1" t="s">
        <v>626</v>
      </c>
      <c r="C556" s="1" t="s">
        <v>664</v>
      </c>
      <c r="D556" s="1" t="s">
        <v>1115</v>
      </c>
      <c r="E556" s="0" t="str">
        <f aca="false">HYPERLINK("https://api.digitale-sammlungen.de/iiif/presentation/v2/bsb10502033/canvas/364/view")</f>
        <v>https://api.digitale-sammlungen.de/iiif/presentation/v2/bsb10502033/canvas/364/view</v>
      </c>
      <c r="F556" s="0" t="s">
        <v>321</v>
      </c>
    </row>
    <row r="557" customFormat="false" ht="15" hidden="false" customHeight="false" outlineLevel="0" collapsed="false">
      <c r="A557" s="1" t="s">
        <v>1108</v>
      </c>
      <c r="B557" s="1" t="s">
        <v>94</v>
      </c>
      <c r="C557" s="1" t="s">
        <v>348</v>
      </c>
      <c r="D557" s="1" t="s">
        <v>1116</v>
      </c>
      <c r="E557" s="0" t="str">
        <f aca="false">HYPERLINK("https://api.digitale-sammlungen.de/iiif/presentation/v2/bsb10502033/canvas/463/view")</f>
        <v>https://api.digitale-sammlungen.de/iiif/presentation/v2/bsb10502033/canvas/463/view</v>
      </c>
      <c r="F557" s="0" t="s">
        <v>10</v>
      </c>
    </row>
    <row r="558" customFormat="false" ht="15" hidden="false" customHeight="false" outlineLevel="0" collapsed="false">
      <c r="A558" s="1" t="s">
        <v>1108</v>
      </c>
      <c r="B558" s="1" t="s">
        <v>94</v>
      </c>
      <c r="C558" s="1" t="s">
        <v>185</v>
      </c>
      <c r="D558" s="1" t="s">
        <v>1117</v>
      </c>
      <c r="E558" s="0" t="str">
        <f aca="false">HYPERLINK("https://api.digitale-sammlungen.de/iiif/presentation/v2/bsb10502033/canvas/463/view")</f>
        <v>https://api.digitale-sammlungen.de/iiif/presentation/v2/bsb10502033/canvas/463/view</v>
      </c>
      <c r="F558" s="0" t="s">
        <v>10</v>
      </c>
    </row>
    <row r="559" customFormat="false" ht="15" hidden="false" customHeight="false" outlineLevel="0" collapsed="false">
      <c r="A559" s="1" t="s">
        <v>1108</v>
      </c>
      <c r="B559" s="1" t="s">
        <v>94</v>
      </c>
      <c r="C559" s="1" t="s">
        <v>129</v>
      </c>
      <c r="D559" s="1" t="s">
        <v>1118</v>
      </c>
      <c r="E559" s="0" t="str">
        <f aca="false">HYPERLINK("https://api.digitale-sammlungen.de/iiif/presentation/v2/bsb10502033/canvas/463/view")</f>
        <v>https://api.digitale-sammlungen.de/iiif/presentation/v2/bsb10502033/canvas/463/view</v>
      </c>
      <c r="F559" s="0" t="s">
        <v>10</v>
      </c>
    </row>
    <row r="560" customFormat="false" ht="15" hidden="false" customHeight="false" outlineLevel="0" collapsed="false">
      <c r="A560" s="1" t="s">
        <v>1108</v>
      </c>
      <c r="B560" s="1" t="s">
        <v>94</v>
      </c>
      <c r="C560" s="1" t="s">
        <v>202</v>
      </c>
      <c r="D560" s="1" t="s">
        <v>1119</v>
      </c>
      <c r="E560" s="0" t="str">
        <f aca="false">HYPERLINK("https://api.digitale-sammlungen.de/iiif/presentation/v2/bsb10502033/canvas/463/view")</f>
        <v>https://api.digitale-sammlungen.de/iiif/presentation/v2/bsb10502033/canvas/463/view</v>
      </c>
      <c r="F560" s="0" t="s">
        <v>10</v>
      </c>
    </row>
    <row r="561" customFormat="false" ht="15" hidden="false" customHeight="false" outlineLevel="0" collapsed="false">
      <c r="A561" s="1" t="s">
        <v>1108</v>
      </c>
      <c r="B561" s="1" t="s">
        <v>94</v>
      </c>
      <c r="C561" s="1" t="s">
        <v>108</v>
      </c>
      <c r="D561" s="1" t="s">
        <v>1120</v>
      </c>
      <c r="E561" s="0" t="str">
        <f aca="false">HYPERLINK("https://api.digitale-sammlungen.de/iiif/presentation/v2/bsb10502033/canvas/463/view")</f>
        <v>https://api.digitale-sammlungen.de/iiif/presentation/v2/bsb10502033/canvas/463/view</v>
      </c>
      <c r="F561" s="0" t="s">
        <v>10</v>
      </c>
    </row>
    <row r="562" customFormat="false" ht="15" hidden="false" customHeight="false" outlineLevel="0" collapsed="false">
      <c r="A562" s="1" t="s">
        <v>1108</v>
      </c>
      <c r="B562" s="1" t="s">
        <v>94</v>
      </c>
      <c r="C562" s="1" t="s">
        <v>137</v>
      </c>
      <c r="D562" s="1" t="s">
        <v>1121</v>
      </c>
      <c r="E562" s="0" t="str">
        <f aca="false">HYPERLINK("https://api.digitale-sammlungen.de/iiif/presentation/v2/bsb10502033/canvas/463/view")</f>
        <v>https://api.digitale-sammlungen.de/iiif/presentation/v2/bsb10502033/canvas/463/view</v>
      </c>
      <c r="F562" s="0" t="s">
        <v>10</v>
      </c>
    </row>
    <row r="563" customFormat="false" ht="15" hidden="false" customHeight="false" outlineLevel="0" collapsed="false">
      <c r="A563" s="1" t="s">
        <v>1108</v>
      </c>
      <c r="B563" s="1" t="s">
        <v>1122</v>
      </c>
      <c r="C563" s="1" t="s">
        <v>485</v>
      </c>
      <c r="D563" s="1" t="s">
        <v>1123</v>
      </c>
      <c r="E563" s="0" t="str">
        <f aca="false">HYPERLINK("https://api.digitale-sammlungen.de/iiif/presentation/v2/bsb10502033/canvas/464/view")</f>
        <v>https://api.digitale-sammlungen.de/iiif/presentation/v2/bsb10502033/canvas/464/view</v>
      </c>
      <c r="F563" s="0" t="s">
        <v>10</v>
      </c>
    </row>
    <row r="564" customFormat="false" ht="15" hidden="false" customHeight="false" outlineLevel="0" collapsed="false">
      <c r="A564" s="1" t="s">
        <v>1108</v>
      </c>
      <c r="B564" s="1" t="s">
        <v>1122</v>
      </c>
      <c r="C564" s="1" t="s">
        <v>209</v>
      </c>
      <c r="D564" s="1" t="s">
        <v>1124</v>
      </c>
      <c r="E564" s="0" t="str">
        <f aca="false">HYPERLINK("https://api.digitale-sammlungen.de/iiif/presentation/v2/bsb10502033/canvas/464/view")</f>
        <v>https://api.digitale-sammlungen.de/iiif/presentation/v2/bsb10502033/canvas/464/view</v>
      </c>
      <c r="F564" s="0" t="s">
        <v>10</v>
      </c>
    </row>
    <row r="565" customFormat="false" ht="15" hidden="false" customHeight="false" outlineLevel="0" collapsed="false">
      <c r="A565" s="1" t="s">
        <v>1108</v>
      </c>
      <c r="B565" s="1" t="s">
        <v>1122</v>
      </c>
      <c r="C565" s="1" t="s">
        <v>163</v>
      </c>
      <c r="D565" s="1" t="s">
        <v>1125</v>
      </c>
      <c r="E565" s="0" t="str">
        <f aca="false">HYPERLINK("https://api.digitale-sammlungen.de/iiif/presentation/v2/bsb10502033/canvas/464/view")</f>
        <v>https://api.digitale-sammlungen.de/iiif/presentation/v2/bsb10502033/canvas/464/view</v>
      </c>
      <c r="F565" s="0" t="s">
        <v>10</v>
      </c>
    </row>
    <row r="566" customFormat="false" ht="15" hidden="false" customHeight="false" outlineLevel="0" collapsed="false">
      <c r="A566" s="1" t="s">
        <v>1108</v>
      </c>
      <c r="B566" s="1" t="s">
        <v>1122</v>
      </c>
      <c r="C566" s="1" t="s">
        <v>24</v>
      </c>
      <c r="D566" s="1" t="s">
        <v>1126</v>
      </c>
      <c r="E566" s="0" t="str">
        <f aca="false">HYPERLINK("https://api.digitale-sammlungen.de/iiif/presentation/v2/bsb10502033/canvas/464/view")</f>
        <v>https://api.digitale-sammlungen.de/iiif/presentation/v2/bsb10502033/canvas/464/view</v>
      </c>
      <c r="F566" s="0" t="s">
        <v>10</v>
      </c>
    </row>
    <row r="567" customFormat="false" ht="15" hidden="false" customHeight="false" outlineLevel="0" collapsed="false">
      <c r="A567" s="1" t="s">
        <v>1108</v>
      </c>
      <c r="B567" s="1" t="s">
        <v>1122</v>
      </c>
      <c r="C567" s="1" t="s">
        <v>35</v>
      </c>
      <c r="D567" s="1" t="s">
        <v>1127</v>
      </c>
      <c r="E567" s="0" t="str">
        <f aca="false">HYPERLINK("https://api.digitale-sammlungen.de/iiif/presentation/v2/bsb10502033/canvas/464/view")</f>
        <v>https://api.digitale-sammlungen.de/iiif/presentation/v2/bsb10502033/canvas/464/view</v>
      </c>
      <c r="F567" s="0" t="s">
        <v>10</v>
      </c>
    </row>
    <row r="568" customFormat="false" ht="15" hidden="false" customHeight="false" outlineLevel="0" collapsed="false">
      <c r="A568" s="1" t="s">
        <v>1108</v>
      </c>
      <c r="B568" s="1" t="s">
        <v>1128</v>
      </c>
      <c r="C568" s="1" t="s">
        <v>90</v>
      </c>
      <c r="D568" s="1" t="s">
        <v>1129</v>
      </c>
      <c r="E568" s="0" t="str">
        <f aca="false">HYPERLINK("https://api.digitale-sammlungen.de/iiif/presentation/v2/bsb10502033/canvas/475/view")</f>
        <v>https://api.digitale-sammlungen.de/iiif/presentation/v2/bsb10502033/canvas/475/view</v>
      </c>
      <c r="F568" s="0" t="s">
        <v>1113</v>
      </c>
    </row>
    <row r="569" customFormat="false" ht="15" hidden="false" customHeight="false" outlineLevel="0" collapsed="false">
      <c r="A569" s="1" t="s">
        <v>1108</v>
      </c>
      <c r="B569" s="1" t="s">
        <v>1130</v>
      </c>
      <c r="C569" s="1" t="s">
        <v>593</v>
      </c>
      <c r="D569" s="1" t="s">
        <v>1131</v>
      </c>
      <c r="E569" s="0" t="str">
        <f aca="false">HYPERLINK("https://api.digitale-sammlungen.de/iiif/presentation/v2/bsb10502033/canvas/492/view")</f>
        <v>https://api.digitale-sammlungen.de/iiif/presentation/v2/bsb10502033/canvas/492/view</v>
      </c>
      <c r="F569" s="0" t="s">
        <v>52</v>
      </c>
    </row>
    <row r="570" customFormat="false" ht="15" hidden="false" customHeight="false" outlineLevel="0" collapsed="false">
      <c r="A570" s="1" t="s">
        <v>1108</v>
      </c>
      <c r="B570" s="1" t="s">
        <v>1132</v>
      </c>
      <c r="C570" s="1" t="s">
        <v>230</v>
      </c>
      <c r="D570" s="1" t="s">
        <v>1133</v>
      </c>
      <c r="E570" s="0" t="str">
        <f aca="false">HYPERLINK("https://api.digitale-sammlungen.de/iiif/presentation/v2/bsb10502033/canvas/653/view")</f>
        <v>https://api.digitale-sammlungen.de/iiif/presentation/v2/bsb10502033/canvas/653/view</v>
      </c>
      <c r="F570" s="0" t="s">
        <v>37</v>
      </c>
    </row>
    <row r="571" customFormat="false" ht="15" hidden="false" customHeight="false" outlineLevel="0" collapsed="false">
      <c r="A571" s="1" t="s">
        <v>1134</v>
      </c>
      <c r="B571" s="1" t="s">
        <v>192</v>
      </c>
      <c r="C571" s="1" t="s">
        <v>250</v>
      </c>
      <c r="D571" s="1" t="s">
        <v>1135</v>
      </c>
      <c r="E571" s="0" t="str">
        <f aca="false">HYPERLINK("https://api.digitale-sammlungen.de/iiif/presentation/v2/bsb10541081/canvas/103/view")</f>
        <v>https://api.digitale-sammlungen.de/iiif/presentation/v2/bsb10541081/canvas/103/view</v>
      </c>
      <c r="F571" s="0" t="s">
        <v>761</v>
      </c>
    </row>
    <row r="572" customFormat="false" ht="15" hidden="false" customHeight="false" outlineLevel="0" collapsed="false">
      <c r="A572" s="1" t="s">
        <v>1134</v>
      </c>
      <c r="B572" s="1" t="s">
        <v>832</v>
      </c>
      <c r="C572" s="1" t="s">
        <v>72</v>
      </c>
      <c r="D572" s="1" t="s">
        <v>1136</v>
      </c>
      <c r="E572" s="0" t="str">
        <f aca="false">HYPERLINK("https://api.digitale-sammlungen.de/iiif/presentation/v2/bsb10541081/canvas/197/view")</f>
        <v>https://api.digitale-sammlungen.de/iiif/presentation/v2/bsb10541081/canvas/197/view</v>
      </c>
      <c r="F572" s="0" t="s">
        <v>603</v>
      </c>
    </row>
    <row r="573" customFormat="false" ht="15" hidden="false" customHeight="false" outlineLevel="0" collapsed="false">
      <c r="A573" s="1" t="s">
        <v>1134</v>
      </c>
      <c r="B573" s="1" t="s">
        <v>1137</v>
      </c>
      <c r="C573" s="1" t="s">
        <v>491</v>
      </c>
      <c r="D573" s="1" t="s">
        <v>1138</v>
      </c>
      <c r="E573" s="0" t="str">
        <f aca="false">HYPERLINK("https://api.digitale-sammlungen.de/iiif/presentation/v2/bsb10541081/canvas/202/view")</f>
        <v>https://api.digitale-sammlungen.de/iiif/presentation/v2/bsb10541081/canvas/202/view</v>
      </c>
      <c r="F573" s="0" t="s">
        <v>557</v>
      </c>
    </row>
    <row r="574" customFormat="false" ht="15" hidden="false" customHeight="false" outlineLevel="0" collapsed="false">
      <c r="A574" s="1" t="s">
        <v>1134</v>
      </c>
      <c r="B574" s="1" t="s">
        <v>1110</v>
      </c>
      <c r="C574" s="1" t="s">
        <v>212</v>
      </c>
      <c r="D574" s="1" t="s">
        <v>1139</v>
      </c>
      <c r="E574" s="0" t="str">
        <f aca="false">HYPERLINK("https://api.digitale-sammlungen.de/iiif/presentation/v2/bsb10541081/canvas/247/view")</f>
        <v>https://api.digitale-sammlungen.de/iiif/presentation/v2/bsb10541081/canvas/247/view</v>
      </c>
      <c r="F574" s="0" t="s">
        <v>560</v>
      </c>
    </row>
    <row r="575" customFormat="false" ht="15" hidden="false" customHeight="false" outlineLevel="0" collapsed="false">
      <c r="A575" s="1" t="s">
        <v>1134</v>
      </c>
      <c r="B575" s="1" t="s">
        <v>45</v>
      </c>
      <c r="C575" s="1" t="s">
        <v>129</v>
      </c>
      <c r="D575" s="1" t="s">
        <v>1140</v>
      </c>
      <c r="E575" s="0" t="str">
        <f aca="false">HYPERLINK("https://api.digitale-sammlungen.de/iiif/presentation/v2/bsb10541081/canvas/253/view")</f>
        <v>https://api.digitale-sammlungen.de/iiif/presentation/v2/bsb10541081/canvas/253/view</v>
      </c>
      <c r="F575" s="0" t="s">
        <v>101</v>
      </c>
    </row>
    <row r="576" customFormat="false" ht="15" hidden="false" customHeight="false" outlineLevel="0" collapsed="false">
      <c r="A576" s="1" t="s">
        <v>1134</v>
      </c>
      <c r="B576" s="1" t="s">
        <v>378</v>
      </c>
      <c r="C576" s="1" t="s">
        <v>485</v>
      </c>
      <c r="D576" s="1" t="s">
        <v>1141</v>
      </c>
      <c r="E576" s="0" t="str">
        <f aca="false">HYPERLINK("https://api.digitale-sammlungen.de/iiif/presentation/v2/bsb10541081/canvas/282/view")</f>
        <v>https://api.digitale-sammlungen.de/iiif/presentation/v2/bsb10541081/canvas/282/view</v>
      </c>
      <c r="F576" s="0" t="s">
        <v>33</v>
      </c>
    </row>
    <row r="577" customFormat="false" ht="15" hidden="false" customHeight="false" outlineLevel="0" collapsed="false">
      <c r="A577" s="1" t="s">
        <v>1134</v>
      </c>
      <c r="B577" s="1" t="s">
        <v>693</v>
      </c>
      <c r="C577" s="1" t="s">
        <v>269</v>
      </c>
      <c r="D577" s="1" t="s">
        <v>1142</v>
      </c>
      <c r="E577" s="0" t="str">
        <f aca="false">HYPERLINK("https://api.digitale-sammlungen.de/iiif/presentation/v2/bsb10541081/canvas/321/view")</f>
        <v>https://api.digitale-sammlungen.de/iiif/presentation/v2/bsb10541081/canvas/321/view</v>
      </c>
      <c r="F577" s="0" t="s">
        <v>48</v>
      </c>
    </row>
    <row r="578" customFormat="false" ht="15" hidden="false" customHeight="false" outlineLevel="0" collapsed="false">
      <c r="A578" s="1" t="s">
        <v>1134</v>
      </c>
      <c r="B578" s="1" t="s">
        <v>1143</v>
      </c>
      <c r="C578" s="1" t="s">
        <v>237</v>
      </c>
      <c r="D578" s="1" t="s">
        <v>1144</v>
      </c>
      <c r="E578" s="0" t="str">
        <f aca="false">HYPERLINK("https://api.digitale-sammlungen.de/iiif/presentation/v2/bsb10541081/canvas/327/view")</f>
        <v>https://api.digitale-sammlungen.de/iiif/presentation/v2/bsb10541081/canvas/327/view</v>
      </c>
      <c r="F578" s="0" t="s">
        <v>48</v>
      </c>
    </row>
    <row r="579" customFormat="false" ht="15" hidden="false" customHeight="false" outlineLevel="0" collapsed="false">
      <c r="A579" s="1" t="s">
        <v>1134</v>
      </c>
      <c r="B579" s="1" t="s">
        <v>1145</v>
      </c>
      <c r="C579" s="1" t="s">
        <v>368</v>
      </c>
      <c r="D579" s="1" t="s">
        <v>1146</v>
      </c>
      <c r="E579" s="0" t="str">
        <f aca="false">HYPERLINK("https://api.digitale-sammlungen.de/iiif/presentation/v2/bsb10541081/canvas/328/view")</f>
        <v>https://api.digitale-sammlungen.de/iiif/presentation/v2/bsb10541081/canvas/328/view</v>
      </c>
      <c r="F579" s="0" t="s">
        <v>48</v>
      </c>
    </row>
    <row r="580" customFormat="false" ht="15" hidden="false" customHeight="false" outlineLevel="0" collapsed="false">
      <c r="A580" s="1" t="s">
        <v>1134</v>
      </c>
      <c r="B580" s="1" t="s">
        <v>1145</v>
      </c>
      <c r="C580" s="1" t="s">
        <v>111</v>
      </c>
      <c r="D580" s="1" t="s">
        <v>1147</v>
      </c>
      <c r="E580" s="0" t="str">
        <f aca="false">HYPERLINK("https://api.digitale-sammlungen.de/iiif/presentation/v2/bsb10541081/canvas/328/view")</f>
        <v>https://api.digitale-sammlungen.de/iiif/presentation/v2/bsb10541081/canvas/328/view</v>
      </c>
      <c r="F580" s="0" t="s">
        <v>48</v>
      </c>
    </row>
    <row r="581" customFormat="false" ht="15" hidden="false" customHeight="false" outlineLevel="0" collapsed="false">
      <c r="A581" s="1" t="s">
        <v>1148</v>
      </c>
      <c r="B581" s="1" t="s">
        <v>1149</v>
      </c>
      <c r="C581" s="1" t="s">
        <v>50</v>
      </c>
      <c r="D581" s="1" t="s">
        <v>1150</v>
      </c>
      <c r="E581" s="0" t="str">
        <f aca="false">HYPERLINK("https://api.digitale-sammlungen.de/iiif/presentation/v2/bsb10502032/canvas/119/view")</f>
        <v>https://api.digitale-sammlungen.de/iiif/presentation/v2/bsb10502032/canvas/119/view</v>
      </c>
      <c r="F581" s="0" t="s">
        <v>10</v>
      </c>
    </row>
    <row r="582" customFormat="false" ht="15" hidden="false" customHeight="false" outlineLevel="0" collapsed="false">
      <c r="A582" s="1" t="s">
        <v>1148</v>
      </c>
      <c r="B582" s="1" t="s">
        <v>683</v>
      </c>
      <c r="C582" s="1" t="s">
        <v>240</v>
      </c>
      <c r="D582" s="1" t="s">
        <v>1151</v>
      </c>
      <c r="E582" s="0" t="str">
        <f aca="false">HYPERLINK("https://api.digitale-sammlungen.de/iiif/presentation/v2/bsb10502032/canvas/120/view")</f>
        <v>https://api.digitale-sammlungen.de/iiif/presentation/v2/bsb10502032/canvas/120/view</v>
      </c>
      <c r="F582" s="0" t="s">
        <v>10</v>
      </c>
    </row>
    <row r="583" customFormat="false" ht="15" hidden="false" customHeight="false" outlineLevel="0" collapsed="false">
      <c r="A583" s="1" t="s">
        <v>1148</v>
      </c>
      <c r="B583" s="1" t="s">
        <v>41</v>
      </c>
      <c r="C583" s="1" t="s">
        <v>838</v>
      </c>
      <c r="D583" s="1" t="s">
        <v>1152</v>
      </c>
      <c r="E583" s="0" t="str">
        <f aca="false">HYPERLINK("https://api.digitale-sammlungen.de/iiif/presentation/v2/bsb10502032/canvas/241/view")</f>
        <v>https://api.digitale-sammlungen.de/iiif/presentation/v2/bsb10502032/canvas/241/view</v>
      </c>
      <c r="F583" s="0" t="s">
        <v>48</v>
      </c>
    </row>
    <row r="584" customFormat="false" ht="15" hidden="false" customHeight="false" outlineLevel="0" collapsed="false">
      <c r="A584" s="1" t="s">
        <v>1148</v>
      </c>
      <c r="B584" s="1" t="s">
        <v>1153</v>
      </c>
      <c r="C584" s="1" t="s">
        <v>222</v>
      </c>
      <c r="D584" s="1" t="s">
        <v>1154</v>
      </c>
      <c r="E584" s="0" t="str">
        <f aca="false">HYPERLINK("https://api.digitale-sammlungen.de/iiif/presentation/v2/bsb10502032/canvas/246/view")</f>
        <v>https://api.digitale-sammlungen.de/iiif/presentation/v2/bsb10502032/canvas/246/view</v>
      </c>
      <c r="F584" s="0" t="s">
        <v>48</v>
      </c>
    </row>
    <row r="585" customFormat="false" ht="15" hidden="false" customHeight="false" outlineLevel="0" collapsed="false">
      <c r="A585" s="1" t="s">
        <v>1148</v>
      </c>
      <c r="B585" s="1" t="s">
        <v>1155</v>
      </c>
      <c r="C585" s="1" t="s">
        <v>295</v>
      </c>
      <c r="D585" s="1" t="s">
        <v>1156</v>
      </c>
      <c r="E585" s="0" t="str">
        <f aca="false">HYPERLINK("https://api.digitale-sammlungen.de/iiif/presentation/v2/bsb10502032/canvas/292/view")</f>
        <v>https://api.digitale-sammlungen.de/iiif/presentation/v2/bsb10502032/canvas/292/view</v>
      </c>
      <c r="F585" s="0" t="s">
        <v>56</v>
      </c>
    </row>
    <row r="586" customFormat="false" ht="15" hidden="false" customHeight="false" outlineLevel="0" collapsed="false">
      <c r="A586" s="1" t="s">
        <v>1148</v>
      </c>
      <c r="B586" s="1" t="s">
        <v>1157</v>
      </c>
      <c r="C586" s="1" t="s">
        <v>513</v>
      </c>
      <c r="D586" s="1" t="s">
        <v>1158</v>
      </c>
      <c r="E586" s="0" t="str">
        <f aca="false">HYPERLINK("https://api.digitale-sammlungen.de/iiif/presentation/v2/bsb10502032/canvas/345/view")</f>
        <v>https://api.digitale-sammlungen.de/iiif/presentation/v2/bsb10502032/canvas/345/view</v>
      </c>
      <c r="F586" s="0" t="s">
        <v>37</v>
      </c>
    </row>
    <row r="587" customFormat="false" ht="15" hidden="false" customHeight="false" outlineLevel="0" collapsed="false">
      <c r="A587" s="1" t="s">
        <v>1148</v>
      </c>
      <c r="B587" s="1" t="s">
        <v>1159</v>
      </c>
      <c r="C587" s="1" t="s">
        <v>27</v>
      </c>
      <c r="D587" s="1" t="s">
        <v>1160</v>
      </c>
      <c r="E587" s="0" t="str">
        <f aca="false">HYPERLINK("https://api.digitale-sammlungen.de/iiif/presentation/v2/bsb10502032/canvas/497/view")</f>
        <v>https://api.digitale-sammlungen.de/iiif/presentation/v2/bsb10502032/canvas/497/view</v>
      </c>
      <c r="F587" s="0" t="s">
        <v>10</v>
      </c>
    </row>
    <row r="588" customFormat="false" ht="15" hidden="false" customHeight="false" outlineLevel="0" collapsed="false">
      <c r="A588" s="1" t="s">
        <v>1148</v>
      </c>
      <c r="B588" s="1" t="s">
        <v>1159</v>
      </c>
      <c r="C588" s="1" t="s">
        <v>725</v>
      </c>
      <c r="D588" s="1" t="s">
        <v>1161</v>
      </c>
      <c r="E588" s="0" t="str">
        <f aca="false">HYPERLINK("https://api.digitale-sammlungen.de/iiif/presentation/v2/bsb10502032/canvas/497/view")</f>
        <v>https://api.digitale-sammlungen.de/iiif/presentation/v2/bsb10502032/canvas/497/view</v>
      </c>
      <c r="F588" s="0" t="s">
        <v>10</v>
      </c>
    </row>
    <row r="589" customFormat="false" ht="15" hidden="false" customHeight="false" outlineLevel="0" collapsed="false">
      <c r="A589" s="1" t="s">
        <v>1148</v>
      </c>
      <c r="B589" s="1" t="s">
        <v>1159</v>
      </c>
      <c r="C589" s="1" t="s">
        <v>115</v>
      </c>
      <c r="D589" s="1" t="s">
        <v>1162</v>
      </c>
      <c r="E589" s="0" t="str">
        <f aca="false">HYPERLINK("https://api.digitale-sammlungen.de/iiif/presentation/v2/bsb10502032/canvas/497/view")</f>
        <v>https://api.digitale-sammlungen.de/iiif/presentation/v2/bsb10502032/canvas/497/view</v>
      </c>
      <c r="F589" s="0" t="s">
        <v>10</v>
      </c>
    </row>
    <row r="590" customFormat="false" ht="15" hidden="false" customHeight="false" outlineLevel="0" collapsed="false">
      <c r="A590" s="1" t="s">
        <v>1163</v>
      </c>
      <c r="B590" s="1" t="s">
        <v>1164</v>
      </c>
      <c r="C590" s="1" t="s">
        <v>27</v>
      </c>
      <c r="D590" s="1" t="s">
        <v>1165</v>
      </c>
      <c r="E590" s="0" t="str">
        <f aca="false">HYPERLINK("https://api.digitale-sammlungen.de/iiif/presentation/v2/bsb10502026/canvas/24/view")</f>
        <v>https://api.digitale-sammlungen.de/iiif/presentation/v2/bsb10502026/canvas/24/view</v>
      </c>
      <c r="F590" s="0" t="s">
        <v>10</v>
      </c>
    </row>
    <row r="591" customFormat="false" ht="15" hidden="false" customHeight="false" outlineLevel="0" collapsed="false">
      <c r="A591" s="1" t="s">
        <v>1163</v>
      </c>
      <c r="B591" s="1" t="s">
        <v>478</v>
      </c>
      <c r="C591" s="1" t="s">
        <v>195</v>
      </c>
      <c r="D591" s="1" t="s">
        <v>1166</v>
      </c>
      <c r="E591" s="0" t="str">
        <f aca="false">HYPERLINK("https://api.digitale-sammlungen.de/iiif/presentation/v2/bsb10502026/canvas/289/view")</f>
        <v>https://api.digitale-sammlungen.de/iiif/presentation/v2/bsb10502026/canvas/289/view</v>
      </c>
      <c r="F591" s="0" t="s">
        <v>48</v>
      </c>
    </row>
    <row r="592" customFormat="false" ht="15" hidden="false" customHeight="false" outlineLevel="0" collapsed="false">
      <c r="A592" s="1" t="s">
        <v>1167</v>
      </c>
      <c r="B592" s="1" t="s">
        <v>1168</v>
      </c>
      <c r="C592" s="1" t="s">
        <v>664</v>
      </c>
      <c r="D592" s="1" t="s">
        <v>1169</v>
      </c>
      <c r="E592" s="0" t="str">
        <f aca="false">HYPERLINK("https://api.digitale-sammlungen.de/iiif/presentation/v2/bsb10502018/canvas/61/view")</f>
        <v>https://api.digitale-sammlungen.de/iiif/presentation/v2/bsb10502018/canvas/61/view</v>
      </c>
      <c r="F592" s="0" t="s">
        <v>427</v>
      </c>
    </row>
    <row r="593" customFormat="false" ht="15" hidden="false" customHeight="false" outlineLevel="0" collapsed="false">
      <c r="A593" s="1" t="s">
        <v>1167</v>
      </c>
      <c r="B593" s="1" t="s">
        <v>312</v>
      </c>
      <c r="C593" s="1" t="s">
        <v>137</v>
      </c>
      <c r="D593" s="1" t="s">
        <v>1170</v>
      </c>
      <c r="E593" s="0" t="str">
        <f aca="false">HYPERLINK("https://api.digitale-sammlungen.de/iiif/presentation/v2/bsb10502018/canvas/65/view")</f>
        <v>https://api.digitale-sammlungen.de/iiif/presentation/v2/bsb10502018/canvas/65/view</v>
      </c>
      <c r="F593" s="0" t="s">
        <v>427</v>
      </c>
      <c r="G593" s="0" t="s">
        <v>655</v>
      </c>
    </row>
    <row r="594" customFormat="false" ht="15" hidden="false" customHeight="false" outlineLevel="0" collapsed="false">
      <c r="A594" s="1" t="s">
        <v>1167</v>
      </c>
      <c r="B594" s="1" t="s">
        <v>1171</v>
      </c>
      <c r="C594" s="1" t="s">
        <v>95</v>
      </c>
      <c r="D594" s="1" t="s">
        <v>1172</v>
      </c>
      <c r="E594" s="0" t="str">
        <f aca="false">HYPERLINK("https://api.digitale-sammlungen.de/iiif/presentation/v2/bsb10502018/canvas/67/view")</f>
        <v>https://api.digitale-sammlungen.de/iiif/presentation/v2/bsb10502018/canvas/67/view</v>
      </c>
      <c r="F594" s="0" t="s">
        <v>427</v>
      </c>
    </row>
    <row r="595" customFormat="false" ht="15" hidden="false" customHeight="false" outlineLevel="0" collapsed="false">
      <c r="A595" s="1" t="s">
        <v>1167</v>
      </c>
      <c r="B595" s="1" t="s">
        <v>271</v>
      </c>
      <c r="C595" s="1" t="s">
        <v>491</v>
      </c>
      <c r="D595" s="1" t="s">
        <v>1173</v>
      </c>
      <c r="E595" s="0" t="str">
        <f aca="false">HYPERLINK("https://api.digitale-sammlungen.de/iiif/presentation/v2/bsb10502018/canvas/237/view")</f>
        <v>https://api.digitale-sammlungen.de/iiif/presentation/v2/bsb10502018/canvas/237/view</v>
      </c>
      <c r="F595" s="0" t="s">
        <v>44</v>
      </c>
    </row>
    <row r="596" customFormat="false" ht="15" hidden="false" customHeight="false" outlineLevel="0" collapsed="false">
      <c r="A596" s="1" t="s">
        <v>1167</v>
      </c>
      <c r="B596" s="1" t="s">
        <v>1153</v>
      </c>
      <c r="C596" s="1" t="s">
        <v>81</v>
      </c>
      <c r="D596" s="1" t="s">
        <v>1174</v>
      </c>
      <c r="E596" s="0" t="str">
        <f aca="false">HYPERLINK("https://api.digitale-sammlungen.de/iiif/presentation/v2/bsb10502018/canvas/246/view")</f>
        <v>https://api.digitale-sammlungen.de/iiif/presentation/v2/bsb10502018/canvas/246/view</v>
      </c>
      <c r="F596" s="0" t="s">
        <v>10</v>
      </c>
    </row>
    <row r="597" customFormat="false" ht="15" hidden="false" customHeight="false" outlineLevel="0" collapsed="false">
      <c r="A597" s="1" t="s">
        <v>1167</v>
      </c>
      <c r="B597" s="1" t="s">
        <v>1153</v>
      </c>
      <c r="C597" s="1" t="s">
        <v>21</v>
      </c>
      <c r="D597" s="1" t="s">
        <v>1175</v>
      </c>
      <c r="E597" s="0" t="str">
        <f aca="false">HYPERLINK("https://api.digitale-sammlungen.de/iiif/presentation/v2/bsb10502018/canvas/246/view")</f>
        <v>https://api.digitale-sammlungen.de/iiif/presentation/v2/bsb10502018/canvas/246/view</v>
      </c>
      <c r="F597" s="0" t="s">
        <v>10</v>
      </c>
    </row>
    <row r="598" customFormat="false" ht="15" hidden="false" customHeight="false" outlineLevel="0" collapsed="false">
      <c r="A598" s="1" t="s">
        <v>1167</v>
      </c>
      <c r="B598" s="1" t="s">
        <v>1176</v>
      </c>
      <c r="C598" s="1" t="s">
        <v>432</v>
      </c>
      <c r="D598" s="1" t="s">
        <v>1177</v>
      </c>
      <c r="E598" s="0" t="str">
        <f aca="false">HYPERLINK("https://api.digitale-sammlungen.de/iiif/presentation/v2/bsb10502018/canvas/270/view")</f>
        <v>https://api.digitale-sammlungen.de/iiif/presentation/v2/bsb10502018/canvas/270/view</v>
      </c>
      <c r="F598" s="0" t="s">
        <v>560</v>
      </c>
    </row>
    <row r="599" customFormat="false" ht="15" hidden="false" customHeight="false" outlineLevel="0" collapsed="false">
      <c r="A599" s="1" t="s">
        <v>1167</v>
      </c>
      <c r="B599" s="1" t="s">
        <v>274</v>
      </c>
      <c r="C599" s="1" t="s">
        <v>230</v>
      </c>
      <c r="D599" s="1" t="s">
        <v>1178</v>
      </c>
      <c r="E599" s="0" t="str">
        <f aca="false">HYPERLINK("https://api.digitale-sammlungen.de/iiif/presentation/v2/bsb10502018/canvas/287/view")</f>
        <v>https://api.digitale-sammlungen.de/iiif/presentation/v2/bsb10502018/canvas/287/view</v>
      </c>
      <c r="F599" s="0" t="s">
        <v>33</v>
      </c>
    </row>
    <row r="600" customFormat="false" ht="15" hidden="false" customHeight="false" outlineLevel="0" collapsed="false">
      <c r="A600" s="1" t="s">
        <v>1167</v>
      </c>
      <c r="B600" s="1" t="s">
        <v>1179</v>
      </c>
      <c r="C600" s="1" t="s">
        <v>166</v>
      </c>
      <c r="D600" s="1" t="s">
        <v>1180</v>
      </c>
      <c r="E600" s="0" t="str">
        <f aca="false">HYPERLINK("https://api.digitale-sammlungen.de/iiif/presentation/v2/bsb10502018/canvas/317/view")</f>
        <v>https://api.digitale-sammlungen.de/iiif/presentation/v2/bsb10502018/canvas/317/view</v>
      </c>
      <c r="F600" s="0" t="s">
        <v>33</v>
      </c>
    </row>
    <row r="601" customFormat="false" ht="15" hidden="false" customHeight="false" outlineLevel="0" collapsed="false">
      <c r="A601" s="1" t="s">
        <v>1167</v>
      </c>
      <c r="B601" s="1" t="s">
        <v>1181</v>
      </c>
      <c r="C601" s="1" t="s">
        <v>54</v>
      </c>
      <c r="D601" s="1" t="s">
        <v>1182</v>
      </c>
      <c r="E601" s="0" t="str">
        <f aca="false">HYPERLINK("https://api.digitale-sammlungen.de/iiif/presentation/v2/bsb10502018/canvas/318/view")</f>
        <v>https://api.digitale-sammlungen.de/iiif/presentation/v2/bsb10502018/canvas/318/view</v>
      </c>
      <c r="F601" s="0" t="s">
        <v>33</v>
      </c>
    </row>
    <row r="602" customFormat="false" ht="15" hidden="false" customHeight="false" outlineLevel="0" collapsed="false">
      <c r="A602" s="1" t="s">
        <v>1167</v>
      </c>
      <c r="B602" s="1" t="s">
        <v>262</v>
      </c>
      <c r="C602" s="1" t="s">
        <v>230</v>
      </c>
      <c r="D602" s="1" t="s">
        <v>1183</v>
      </c>
      <c r="E602" s="0" t="str">
        <f aca="false">HYPERLINK("https://api.digitale-sammlungen.de/iiif/presentation/v2/bsb10502018/canvas/379/view")</f>
        <v>https://api.digitale-sammlungen.de/iiif/presentation/v2/bsb10502018/canvas/379/view</v>
      </c>
      <c r="F602" s="0" t="s">
        <v>321</v>
      </c>
    </row>
    <row r="603" customFormat="false" ht="15" hidden="false" customHeight="false" outlineLevel="0" collapsed="false">
      <c r="A603" s="1" t="s">
        <v>1167</v>
      </c>
      <c r="B603" s="1" t="s">
        <v>85</v>
      </c>
      <c r="C603" s="1" t="s">
        <v>39</v>
      </c>
      <c r="D603" s="1" t="s">
        <v>1184</v>
      </c>
      <c r="E603" s="0" t="str">
        <f aca="false">HYPERLINK("https://api.digitale-sammlungen.de/iiif/presentation/v2/bsb10502018/canvas/416/view")</f>
        <v>https://api.digitale-sammlungen.de/iiif/presentation/v2/bsb10502018/canvas/416/view</v>
      </c>
      <c r="F603" s="0" t="s">
        <v>48</v>
      </c>
    </row>
    <row r="604" customFormat="false" ht="15" hidden="false" customHeight="false" outlineLevel="0" collapsed="false">
      <c r="A604" s="1" t="s">
        <v>1167</v>
      </c>
      <c r="B604" s="1" t="s">
        <v>1101</v>
      </c>
      <c r="C604" s="1" t="s">
        <v>163</v>
      </c>
      <c r="D604" s="1" t="s">
        <v>1185</v>
      </c>
      <c r="E604" s="0" t="str">
        <f aca="false">HYPERLINK("https://api.digitale-sammlungen.de/iiif/presentation/v2/bsb10502018/canvas/493/view")</f>
        <v>https://api.digitale-sammlungen.de/iiif/presentation/v2/bsb10502018/canvas/493/view</v>
      </c>
      <c r="F604" s="0" t="s">
        <v>10</v>
      </c>
    </row>
    <row r="605" customFormat="false" ht="15" hidden="false" customHeight="false" outlineLevel="0" collapsed="false">
      <c r="A605" s="1" t="s">
        <v>1167</v>
      </c>
      <c r="B605" s="1" t="s">
        <v>1101</v>
      </c>
      <c r="C605" s="1" t="s">
        <v>153</v>
      </c>
      <c r="D605" s="1" t="s">
        <v>1186</v>
      </c>
      <c r="E605" s="0" t="str">
        <f aca="false">HYPERLINK("https://api.digitale-sammlungen.de/iiif/presentation/v2/bsb10502018/canvas/493/view")</f>
        <v>https://api.digitale-sammlungen.de/iiif/presentation/v2/bsb10502018/canvas/493/view</v>
      </c>
      <c r="F605" s="0" t="s">
        <v>10</v>
      </c>
    </row>
    <row r="606" customFormat="false" ht="15" hidden="false" customHeight="false" outlineLevel="0" collapsed="false">
      <c r="A606" s="1" t="s">
        <v>1167</v>
      </c>
      <c r="B606" s="1" t="s">
        <v>576</v>
      </c>
      <c r="C606" s="1" t="s">
        <v>163</v>
      </c>
      <c r="D606" s="1" t="s">
        <v>1187</v>
      </c>
      <c r="E606" s="0" t="str">
        <f aca="false">HYPERLINK("https://api.digitale-sammlungen.de/iiif/presentation/v2/bsb10502018/canvas/526/view")</f>
        <v>https://api.digitale-sammlungen.de/iiif/presentation/v2/bsb10502018/canvas/526/view</v>
      </c>
      <c r="F606" s="0" t="s">
        <v>10</v>
      </c>
    </row>
    <row r="607" customFormat="false" ht="15" hidden="false" customHeight="false" outlineLevel="0" collapsed="false">
      <c r="A607" s="1" t="s">
        <v>1188</v>
      </c>
      <c r="B607" s="1" t="s">
        <v>1189</v>
      </c>
      <c r="C607" s="1" t="s">
        <v>123</v>
      </c>
      <c r="D607" s="1" t="s">
        <v>1190</v>
      </c>
      <c r="E607" s="0" t="str">
        <f aca="false">HYPERLINK("https://api.digitale-sammlungen.de/iiif/presentation/v2/bsb10502030/canvas/84/view")</f>
        <v>https://api.digitale-sammlungen.de/iiif/presentation/v2/bsb10502030/canvas/84/view</v>
      </c>
      <c r="F607" s="0" t="s">
        <v>10</v>
      </c>
    </row>
    <row r="608" customFormat="false" ht="15" hidden="false" customHeight="false" outlineLevel="0" collapsed="false">
      <c r="A608" s="1" t="s">
        <v>1188</v>
      </c>
      <c r="B608" s="1" t="s">
        <v>1191</v>
      </c>
      <c r="C608" s="1" t="s">
        <v>27</v>
      </c>
      <c r="D608" s="1" t="s">
        <v>1192</v>
      </c>
      <c r="E608" s="0" t="str">
        <f aca="false">HYPERLINK("https://api.digitale-sammlungen.de/iiif/presentation/v2/bsb10502030/canvas/98/view")</f>
        <v>https://api.digitale-sammlungen.de/iiif/presentation/v2/bsb10502030/canvas/98/view</v>
      </c>
      <c r="F608" s="0" t="s">
        <v>52</v>
      </c>
    </row>
    <row r="609" customFormat="false" ht="15" hidden="false" customHeight="false" outlineLevel="0" collapsed="false">
      <c r="A609" s="1" t="s">
        <v>1188</v>
      </c>
      <c r="B609" s="1" t="s">
        <v>1193</v>
      </c>
      <c r="C609" s="1" t="s">
        <v>230</v>
      </c>
      <c r="D609" s="1" t="s">
        <v>1194</v>
      </c>
      <c r="E609" s="0" t="str">
        <f aca="false">HYPERLINK("https://api.digitale-sammlungen.de/iiif/presentation/v2/bsb10502030/canvas/105/view")</f>
        <v>https://api.digitale-sammlungen.de/iiif/presentation/v2/bsb10502030/canvas/105/view</v>
      </c>
      <c r="F609" s="0" t="s">
        <v>48</v>
      </c>
    </row>
    <row r="610" customFormat="false" ht="15" hidden="false" customHeight="false" outlineLevel="0" collapsed="false">
      <c r="A610" s="1" t="s">
        <v>1188</v>
      </c>
      <c r="B610" s="1" t="s">
        <v>1193</v>
      </c>
      <c r="C610" s="1" t="s">
        <v>237</v>
      </c>
      <c r="D610" s="1" t="s">
        <v>1195</v>
      </c>
      <c r="E610" s="0" t="str">
        <f aca="false">HYPERLINK("https://api.digitale-sammlungen.de/iiif/presentation/v2/bsb10502030/canvas/105/view")</f>
        <v>https://api.digitale-sammlungen.de/iiif/presentation/v2/bsb10502030/canvas/105/view</v>
      </c>
      <c r="F610" s="0" t="s">
        <v>48</v>
      </c>
    </row>
    <row r="611" customFormat="false" ht="15" hidden="false" customHeight="false" outlineLevel="0" collapsed="false">
      <c r="A611" s="1" t="s">
        <v>1188</v>
      </c>
      <c r="B611" s="1" t="s">
        <v>738</v>
      </c>
      <c r="C611" s="1" t="s">
        <v>728</v>
      </c>
      <c r="D611" s="1" t="s">
        <v>1196</v>
      </c>
      <c r="E611" s="0" t="str">
        <f aca="false">HYPERLINK("https://api.digitale-sammlungen.de/iiif/presentation/v2/bsb10502030/canvas/503/view")</f>
        <v>https://api.digitale-sammlungen.de/iiif/presentation/v2/bsb10502030/canvas/503/view</v>
      </c>
      <c r="F611" s="0" t="s">
        <v>273</v>
      </c>
    </row>
    <row r="612" customFormat="false" ht="15" hidden="false" customHeight="false" outlineLevel="0" collapsed="false">
      <c r="A612" s="1" t="s">
        <v>1188</v>
      </c>
      <c r="B612" s="1" t="s">
        <v>977</v>
      </c>
      <c r="C612" s="1" t="s">
        <v>253</v>
      </c>
      <c r="D612" s="1" t="s">
        <v>1197</v>
      </c>
      <c r="E612" s="0" t="str">
        <f aca="false">HYPERLINK("https://api.digitale-sammlungen.de/iiif/presentation/v2/bsb10502030/canvas/512/view")</f>
        <v>https://api.digitale-sammlungen.de/iiif/presentation/v2/bsb10502030/canvas/512/view</v>
      </c>
      <c r="F612" s="0" t="s">
        <v>97</v>
      </c>
    </row>
    <row r="613" customFormat="false" ht="15" hidden="false" customHeight="false" outlineLevel="0" collapsed="false">
      <c r="A613" s="1" t="s">
        <v>1188</v>
      </c>
      <c r="B613" s="1" t="s">
        <v>977</v>
      </c>
      <c r="C613" s="1" t="s">
        <v>127</v>
      </c>
      <c r="D613" s="1" t="s">
        <v>1198</v>
      </c>
      <c r="E613" s="0" t="str">
        <f aca="false">HYPERLINK("https://api.digitale-sammlungen.de/iiif/presentation/v2/bsb10502030/canvas/512/view")</f>
        <v>https://api.digitale-sammlungen.de/iiif/presentation/v2/bsb10502030/canvas/512/view</v>
      </c>
      <c r="F613" s="0" t="s">
        <v>97</v>
      </c>
    </row>
    <row r="614" customFormat="false" ht="15" hidden="false" customHeight="false" outlineLevel="0" collapsed="false">
      <c r="A614" s="1" t="s">
        <v>1188</v>
      </c>
      <c r="B614" s="1" t="s">
        <v>1199</v>
      </c>
      <c r="C614" s="1" t="s">
        <v>132</v>
      </c>
      <c r="D614" s="1" t="s">
        <v>1200</v>
      </c>
      <c r="E614" s="0" t="str">
        <f aca="false">HYPERLINK("https://api.digitale-sammlungen.de/iiif/presentation/v2/bsb10502030/canvas/643/view")</f>
        <v>https://api.digitale-sammlungen.de/iiif/presentation/v2/bsb10502030/canvas/643/view</v>
      </c>
      <c r="F614" s="0" t="s">
        <v>37</v>
      </c>
    </row>
    <row r="615" customFormat="false" ht="15" hidden="false" customHeight="false" outlineLevel="0" collapsed="false">
      <c r="A615" s="1" t="s">
        <v>1201</v>
      </c>
      <c r="B615" s="1" t="s">
        <v>1202</v>
      </c>
      <c r="C615" s="1" t="s">
        <v>218</v>
      </c>
      <c r="D615" s="1" t="s">
        <v>1203</v>
      </c>
      <c r="E615" s="0" t="str">
        <f aca="false">HYPERLINK("https://api.digitale-sammlungen.de/iiif/presentation/v2/bsb10502024/canvas/48/view")</f>
        <v>https://api.digitale-sammlungen.de/iiif/presentation/v2/bsb10502024/canvas/48/view</v>
      </c>
      <c r="F615" s="0" t="s">
        <v>29</v>
      </c>
    </row>
    <row r="616" customFormat="false" ht="15" hidden="false" customHeight="false" outlineLevel="0" collapsed="false">
      <c r="A616" s="1" t="s">
        <v>1201</v>
      </c>
      <c r="B616" s="1" t="s">
        <v>1204</v>
      </c>
      <c r="C616" s="1" t="s">
        <v>728</v>
      </c>
      <c r="D616" s="1" t="s">
        <v>1205</v>
      </c>
      <c r="E616" s="0" t="str">
        <f aca="false">HYPERLINK("https://api.digitale-sammlungen.de/iiif/presentation/v2/bsb10502024/canvas/239/view")</f>
        <v>https://api.digitale-sammlungen.de/iiif/presentation/v2/bsb10502024/canvas/239/view</v>
      </c>
      <c r="F616" s="0" t="s">
        <v>10</v>
      </c>
    </row>
    <row r="617" customFormat="false" ht="15" hidden="false" customHeight="false" outlineLevel="0" collapsed="false">
      <c r="A617" s="1" t="s">
        <v>1201</v>
      </c>
      <c r="B617" s="1" t="s">
        <v>1204</v>
      </c>
      <c r="C617" s="1" t="s">
        <v>35</v>
      </c>
      <c r="D617" s="1" t="s">
        <v>1206</v>
      </c>
      <c r="E617" s="0" t="str">
        <f aca="false">HYPERLINK("https://api.digitale-sammlungen.de/iiif/presentation/v2/bsb10502024/canvas/239/view")</f>
        <v>https://api.digitale-sammlungen.de/iiif/presentation/v2/bsb10502024/canvas/239/view</v>
      </c>
      <c r="F617" s="0" t="s">
        <v>10</v>
      </c>
    </row>
    <row r="618" customFormat="false" ht="15" hidden="false" customHeight="false" outlineLevel="0" collapsed="false">
      <c r="A618" s="1" t="s">
        <v>1201</v>
      </c>
      <c r="B618" s="1" t="s">
        <v>922</v>
      </c>
      <c r="C618" s="1" t="s">
        <v>135</v>
      </c>
      <c r="D618" s="1" t="s">
        <v>1207</v>
      </c>
      <c r="E618" s="0" t="str">
        <f aca="false">HYPERLINK("https://api.digitale-sammlungen.de/iiif/presentation/v2/bsb10502024/canvas/269/view")</f>
        <v>https://api.digitale-sammlungen.de/iiif/presentation/v2/bsb10502024/canvas/269/view</v>
      </c>
      <c r="F618" s="0" t="s">
        <v>1208</v>
      </c>
    </row>
    <row r="619" customFormat="false" ht="15" hidden="false" customHeight="false" outlineLevel="0" collapsed="false">
      <c r="A619" s="1" t="s">
        <v>1201</v>
      </c>
      <c r="B619" s="1" t="s">
        <v>1209</v>
      </c>
      <c r="C619" s="1" t="s">
        <v>1076</v>
      </c>
      <c r="D619" s="1" t="s">
        <v>1210</v>
      </c>
      <c r="E619" s="0" t="str">
        <f aca="false">HYPERLINK("https://api.digitale-sammlungen.de/iiif/presentation/v2/bsb10502024/canvas/291/view")</f>
        <v>https://api.digitale-sammlungen.de/iiif/presentation/v2/bsb10502024/canvas/291/view</v>
      </c>
      <c r="F619" s="0" t="s">
        <v>10</v>
      </c>
    </row>
    <row r="620" customFormat="false" ht="15" hidden="false" customHeight="false" outlineLevel="0" collapsed="false">
      <c r="A620" s="1" t="s">
        <v>1201</v>
      </c>
      <c r="B620" s="1" t="s">
        <v>483</v>
      </c>
      <c r="C620" s="1" t="s">
        <v>72</v>
      </c>
      <c r="D620" s="1" t="s">
        <v>1211</v>
      </c>
      <c r="E620" s="0" t="str">
        <f aca="false">HYPERLINK("https://api.digitale-sammlungen.de/iiif/presentation/v2/bsb10502024/canvas/333/view")</f>
        <v>https://api.digitale-sammlungen.de/iiif/presentation/v2/bsb10502024/canvas/333/view</v>
      </c>
      <c r="F620" s="0" t="s">
        <v>97</v>
      </c>
    </row>
    <row r="621" customFormat="false" ht="15" hidden="false" customHeight="false" outlineLevel="0" collapsed="false">
      <c r="A621" s="1" t="s">
        <v>1201</v>
      </c>
      <c r="B621" s="1" t="s">
        <v>483</v>
      </c>
      <c r="C621" s="1" t="s">
        <v>185</v>
      </c>
      <c r="D621" s="1" t="s">
        <v>1212</v>
      </c>
      <c r="E621" s="0" t="str">
        <f aca="false">HYPERLINK("https://api.digitale-sammlungen.de/iiif/presentation/v2/bsb10502024/canvas/333/view")</f>
        <v>https://api.digitale-sammlungen.de/iiif/presentation/v2/bsb10502024/canvas/333/view</v>
      </c>
      <c r="F621" s="0" t="s">
        <v>97</v>
      </c>
    </row>
    <row r="622" customFormat="false" ht="15" hidden="false" customHeight="false" outlineLevel="0" collapsed="false">
      <c r="A622" s="1" t="s">
        <v>1201</v>
      </c>
      <c r="B622" s="1" t="s">
        <v>1213</v>
      </c>
      <c r="C622" s="1" t="s">
        <v>46</v>
      </c>
      <c r="D622" s="1" t="s">
        <v>1214</v>
      </c>
      <c r="E622" s="0" t="str">
        <f aca="false">HYPERLINK("https://api.digitale-sammlungen.de/iiif/presentation/v2/bsb10502024/canvas/348/view")</f>
        <v>https://api.digitale-sammlungen.de/iiif/presentation/v2/bsb10502024/canvas/348/view</v>
      </c>
      <c r="F622" s="0" t="s">
        <v>10</v>
      </c>
    </row>
    <row r="623" customFormat="false" ht="15" hidden="false" customHeight="false" outlineLevel="0" collapsed="false">
      <c r="A623" s="1" t="s">
        <v>1201</v>
      </c>
      <c r="B623" s="1" t="s">
        <v>1213</v>
      </c>
      <c r="C623" s="1" t="s">
        <v>147</v>
      </c>
      <c r="D623" s="1" t="s">
        <v>1215</v>
      </c>
      <c r="E623" s="0" t="str">
        <f aca="false">HYPERLINK("https://api.digitale-sammlungen.de/iiif/presentation/v2/bsb10502024/canvas/348/view")</f>
        <v>https://api.digitale-sammlungen.de/iiif/presentation/v2/bsb10502024/canvas/348/view</v>
      </c>
      <c r="F623" s="0" t="s">
        <v>10</v>
      </c>
    </row>
    <row r="624" customFormat="false" ht="15" hidden="false" customHeight="false" outlineLevel="0" collapsed="false">
      <c r="A624" s="1" t="s">
        <v>1201</v>
      </c>
      <c r="B624" s="1" t="s">
        <v>1213</v>
      </c>
      <c r="C624" s="1" t="s">
        <v>209</v>
      </c>
      <c r="D624" s="1" t="s">
        <v>1216</v>
      </c>
      <c r="E624" s="0" t="str">
        <f aca="false">HYPERLINK("https://api.digitale-sammlungen.de/iiif/presentation/v2/bsb10502024/canvas/348/view")</f>
        <v>https://api.digitale-sammlungen.de/iiif/presentation/v2/bsb10502024/canvas/348/view</v>
      </c>
      <c r="F624" s="0" t="s">
        <v>10</v>
      </c>
    </row>
    <row r="625" customFormat="false" ht="15" hidden="false" customHeight="false" outlineLevel="0" collapsed="false">
      <c r="A625" s="1" t="s">
        <v>1201</v>
      </c>
      <c r="B625" s="1" t="s">
        <v>637</v>
      </c>
      <c r="C625" s="1" t="s">
        <v>129</v>
      </c>
      <c r="D625" s="1" t="s">
        <v>1217</v>
      </c>
      <c r="E625" s="0" t="str">
        <f aca="false">HYPERLINK("https://api.digitale-sammlungen.de/iiif/presentation/v2/bsb10502024/canvas/612/view")</f>
        <v>https://api.digitale-sammlungen.de/iiif/presentation/v2/bsb10502024/canvas/612/view</v>
      </c>
      <c r="F625" s="0" t="s">
        <v>1218</v>
      </c>
    </row>
    <row r="626" customFormat="false" ht="15" hidden="false" customHeight="false" outlineLevel="0" collapsed="false">
      <c r="A626" s="1" t="s">
        <v>1219</v>
      </c>
      <c r="B626" s="1" t="s">
        <v>1220</v>
      </c>
      <c r="C626" s="1" t="s">
        <v>1076</v>
      </c>
      <c r="D626" s="1" t="s">
        <v>1221</v>
      </c>
      <c r="E626" s="0" t="str">
        <f aca="false">HYPERLINK("https://api.digitale-sammlungen.de/iiif/presentation/v2/bsb10541082/canvas/108/view")</f>
        <v>https://api.digitale-sammlungen.de/iiif/presentation/v2/bsb10541082/canvas/108/view</v>
      </c>
      <c r="F626" s="0" t="s">
        <v>33</v>
      </c>
    </row>
    <row r="627" customFormat="false" ht="15" hidden="false" customHeight="false" outlineLevel="0" collapsed="false">
      <c r="A627" s="1" t="s">
        <v>1219</v>
      </c>
      <c r="B627" s="1" t="s">
        <v>1222</v>
      </c>
      <c r="C627" s="1" t="s">
        <v>19</v>
      </c>
      <c r="D627" s="1" t="s">
        <v>1223</v>
      </c>
      <c r="E627" s="0" t="str">
        <f aca="false">HYPERLINK("https://api.digitale-sammlungen.de/iiif/presentation/v2/bsb10541082/canvas/112/view")</f>
        <v>https://api.digitale-sammlungen.de/iiif/presentation/v2/bsb10541082/canvas/112/view</v>
      </c>
      <c r="F627" s="0" t="s">
        <v>560</v>
      </c>
    </row>
    <row r="628" customFormat="false" ht="15" hidden="false" customHeight="false" outlineLevel="0" collapsed="false">
      <c r="A628" s="1" t="s">
        <v>1219</v>
      </c>
      <c r="B628" s="1" t="s">
        <v>208</v>
      </c>
      <c r="C628" s="1" t="s">
        <v>664</v>
      </c>
      <c r="D628" s="1" t="s">
        <v>1224</v>
      </c>
      <c r="E628" s="0" t="str">
        <f aca="false">HYPERLINK("https://api.digitale-sammlungen.de/iiif/presentation/v2/bsb10541082/canvas/178/view")</f>
        <v>https://api.digitale-sammlungen.de/iiif/presentation/v2/bsb10541082/canvas/178/view</v>
      </c>
      <c r="F628" s="0" t="s">
        <v>557</v>
      </c>
    </row>
    <row r="629" customFormat="false" ht="15" hidden="false" customHeight="false" outlineLevel="0" collapsed="false">
      <c r="A629" s="1" t="s">
        <v>1219</v>
      </c>
      <c r="B629" s="1" t="s">
        <v>1225</v>
      </c>
      <c r="C629" s="1" t="s">
        <v>127</v>
      </c>
      <c r="D629" s="1" t="s">
        <v>1226</v>
      </c>
      <c r="E629" s="0" t="str">
        <f aca="false">HYPERLINK("https://api.digitale-sammlungen.de/iiif/presentation/v2/bsb10541082/canvas/242/view")</f>
        <v>https://api.digitale-sammlungen.de/iiif/presentation/v2/bsb10541082/canvas/242/view</v>
      </c>
      <c r="F629" s="0" t="s">
        <v>48</v>
      </c>
    </row>
    <row r="630" customFormat="false" ht="15" hidden="false" customHeight="false" outlineLevel="0" collapsed="false">
      <c r="A630" s="1" t="s">
        <v>1219</v>
      </c>
      <c r="B630" s="1" t="s">
        <v>845</v>
      </c>
      <c r="C630" s="1" t="s">
        <v>139</v>
      </c>
      <c r="D630" s="1" t="s">
        <v>1227</v>
      </c>
      <c r="E630" s="0" t="str">
        <f aca="false">HYPERLINK("https://api.digitale-sammlungen.de/iiif/presentation/v2/bsb10541082/canvas/274/view")</f>
        <v>https://api.digitale-sammlungen.de/iiif/presentation/v2/bsb10541082/canvas/274/view</v>
      </c>
      <c r="F630" s="0" t="s">
        <v>557</v>
      </c>
    </row>
    <row r="631" customFormat="false" ht="15" hidden="false" customHeight="false" outlineLevel="0" collapsed="false">
      <c r="A631" s="1" t="s">
        <v>1219</v>
      </c>
      <c r="B631" s="1" t="s">
        <v>1228</v>
      </c>
      <c r="C631" s="1" t="s">
        <v>67</v>
      </c>
      <c r="D631" s="1" t="s">
        <v>1229</v>
      </c>
      <c r="E631" s="0" t="str">
        <f aca="false">HYPERLINK("https://api.digitale-sammlungen.de/iiif/presentation/v2/bsb10541082/canvas/314/view")</f>
        <v>https://api.digitale-sammlungen.de/iiif/presentation/v2/bsb10541082/canvas/314/view</v>
      </c>
      <c r="F631" s="0" t="s">
        <v>10</v>
      </c>
    </row>
    <row r="632" customFormat="false" ht="15" hidden="false" customHeight="false" outlineLevel="0" collapsed="false">
      <c r="A632" s="1" t="s">
        <v>1219</v>
      </c>
      <c r="B632" s="1" t="s">
        <v>1230</v>
      </c>
      <c r="C632" s="1" t="s">
        <v>35</v>
      </c>
      <c r="D632" s="1" t="s">
        <v>1231</v>
      </c>
      <c r="E632" s="0" t="str">
        <f aca="false">HYPERLINK("https://api.digitale-sammlungen.de/iiif/presentation/v2/bsb10541082/canvas/378/view")</f>
        <v>https://api.digitale-sammlungen.de/iiif/presentation/v2/bsb10541082/canvas/378/view</v>
      </c>
      <c r="F632" s="0" t="s">
        <v>48</v>
      </c>
    </row>
    <row r="633" customFormat="false" ht="15" hidden="false" customHeight="false" outlineLevel="0" collapsed="false">
      <c r="A633" s="1" t="s">
        <v>1232</v>
      </c>
      <c r="B633" s="1" t="s">
        <v>1233</v>
      </c>
      <c r="C633" s="1" t="s">
        <v>381</v>
      </c>
      <c r="D633" s="1" t="s">
        <v>1234</v>
      </c>
      <c r="E633" s="0" t="str">
        <f aca="false">HYPERLINK("https://api.digitale-sammlungen.de/iiif/presentation/v2/bsb10541055/canvas/131/view")</f>
        <v>https://api.digitale-sammlungen.de/iiif/presentation/v2/bsb10541055/canvas/131/view</v>
      </c>
      <c r="F633" s="0" t="s">
        <v>37</v>
      </c>
    </row>
    <row r="634" customFormat="false" ht="15" hidden="false" customHeight="false" outlineLevel="0" collapsed="false">
      <c r="A634" s="1" t="s">
        <v>1232</v>
      </c>
      <c r="B634" s="1" t="s">
        <v>1235</v>
      </c>
      <c r="C634" s="1" t="s">
        <v>302</v>
      </c>
      <c r="D634" s="1" t="s">
        <v>1236</v>
      </c>
      <c r="E634" s="0" t="str">
        <f aca="false">HYPERLINK("https://api.digitale-sammlungen.de/iiif/presentation/v2/bsb10541055/canvas/293/view")</f>
        <v>https://api.digitale-sammlungen.de/iiif/presentation/v2/bsb10541055/canvas/293/view</v>
      </c>
      <c r="F634" s="0" t="s">
        <v>321</v>
      </c>
    </row>
    <row r="635" customFormat="false" ht="15" hidden="false" customHeight="false" outlineLevel="0" collapsed="false">
      <c r="A635" s="1" t="s">
        <v>1232</v>
      </c>
      <c r="B635" s="1" t="s">
        <v>1237</v>
      </c>
      <c r="C635" s="1" t="s">
        <v>993</v>
      </c>
      <c r="D635" s="1" t="s">
        <v>1238</v>
      </c>
      <c r="E635" s="0" t="str">
        <f aca="false">HYPERLINK("https://api.digitale-sammlungen.de/iiif/presentation/v2/bsb10541055/canvas/567/view")</f>
        <v>https://api.digitale-sammlungen.de/iiif/presentation/v2/bsb10541055/canvas/567/view</v>
      </c>
      <c r="F635" s="0" t="s">
        <v>37</v>
      </c>
    </row>
    <row r="636" customFormat="false" ht="15" hidden="false" customHeight="false" outlineLevel="0" collapsed="false">
      <c r="A636" s="1" t="s">
        <v>1232</v>
      </c>
      <c r="B636" s="1" t="s">
        <v>1239</v>
      </c>
      <c r="C636" s="1" t="s">
        <v>695</v>
      </c>
      <c r="D636" s="1" t="s">
        <v>1240</v>
      </c>
      <c r="E636" s="0" t="str">
        <f aca="false">HYPERLINK("https://api.digitale-sammlungen.de/iiif/presentation/v2/bsb10541055/canvas/638/view")</f>
        <v>https://api.digitale-sammlungen.de/iiif/presentation/v2/bsb10541055/canvas/638/view</v>
      </c>
      <c r="F636" s="0" t="s">
        <v>321</v>
      </c>
    </row>
    <row r="637" customFormat="false" ht="15" hidden="false" customHeight="false" outlineLevel="0" collapsed="false">
      <c r="A637" s="1" t="s">
        <v>1232</v>
      </c>
      <c r="B637" s="1" t="s">
        <v>1239</v>
      </c>
      <c r="C637" s="1" t="s">
        <v>305</v>
      </c>
      <c r="D637" s="1" t="s">
        <v>1241</v>
      </c>
      <c r="E637" s="0" t="str">
        <f aca="false">HYPERLINK("https://api.digitale-sammlungen.de/iiif/presentation/v2/bsb10541055/canvas/638/view")</f>
        <v>https://api.digitale-sammlungen.de/iiif/presentation/v2/bsb10541055/canvas/638/view</v>
      </c>
      <c r="F637" s="0" t="s">
        <v>321</v>
      </c>
    </row>
    <row r="638" customFormat="false" ht="15" hidden="false" customHeight="false" outlineLevel="0" collapsed="false">
      <c r="A638" s="1" t="s">
        <v>1232</v>
      </c>
      <c r="B638" s="1" t="s">
        <v>1242</v>
      </c>
      <c r="C638" s="1" t="s">
        <v>524</v>
      </c>
      <c r="D638" s="1" t="s">
        <v>1243</v>
      </c>
      <c r="E638" s="0" t="str">
        <f aca="false">HYPERLINK("https://api.digitale-sammlungen.de/iiif/presentation/v2/bsb10541055/canvas/665/view")</f>
        <v>https://api.digitale-sammlungen.de/iiif/presentation/v2/bsb10541055/canvas/665/view</v>
      </c>
      <c r="F638" s="0" t="s">
        <v>321</v>
      </c>
    </row>
    <row r="639" customFormat="false" ht="15" hidden="false" customHeight="false" outlineLevel="0" collapsed="false">
      <c r="A639" s="1" t="s">
        <v>1232</v>
      </c>
      <c r="B639" s="1" t="s">
        <v>1244</v>
      </c>
      <c r="C639" s="1" t="s">
        <v>222</v>
      </c>
      <c r="D639" s="1" t="s">
        <v>1245</v>
      </c>
      <c r="E639" s="0" t="str">
        <f aca="false">HYPERLINK("https://api.digitale-sammlungen.de/iiif/presentation/v2/bsb10541055/canvas/717/view")</f>
        <v>https://api.digitale-sammlungen.de/iiif/presentation/v2/bsb10541055/canvas/717/view</v>
      </c>
      <c r="F639" s="0" t="s">
        <v>321</v>
      </c>
    </row>
    <row r="640" customFormat="false" ht="15" hidden="false" customHeight="false" outlineLevel="0" collapsed="false">
      <c r="A640" s="1" t="s">
        <v>1246</v>
      </c>
      <c r="B640" s="1" t="s">
        <v>146</v>
      </c>
      <c r="C640" s="1" t="s">
        <v>106</v>
      </c>
      <c r="D640" s="1" t="s">
        <v>1247</v>
      </c>
      <c r="E640" s="0" t="str">
        <f aca="false">HYPERLINK("https://api.digitale-sammlungen.de/iiif/presentation/v2/bsb10541083/canvas/15/view")</f>
        <v>https://api.digitale-sammlungen.de/iiif/presentation/v2/bsb10541083/canvas/15/view</v>
      </c>
      <c r="F640" s="0" t="s">
        <v>1083</v>
      </c>
    </row>
    <row r="641" customFormat="false" ht="15" hidden="false" customHeight="false" outlineLevel="0" collapsed="false">
      <c r="A641" s="1" t="s">
        <v>1246</v>
      </c>
      <c r="B641" s="1" t="s">
        <v>642</v>
      </c>
      <c r="C641" s="1" t="s">
        <v>601</v>
      </c>
      <c r="D641" s="1" t="s">
        <v>1248</v>
      </c>
      <c r="E641" s="0" t="str">
        <f aca="false">HYPERLINK("https://api.digitale-sammlungen.de/iiif/presentation/v2/bsb10541083/canvas/28/view")</f>
        <v>https://api.digitale-sammlungen.de/iiif/presentation/v2/bsb10541083/canvas/28/view</v>
      </c>
      <c r="F641" s="0" t="s">
        <v>48</v>
      </c>
    </row>
    <row r="642" customFormat="false" ht="15" hidden="false" customHeight="false" outlineLevel="0" collapsed="false">
      <c r="A642" s="1" t="s">
        <v>1246</v>
      </c>
      <c r="B642" s="1" t="s">
        <v>1249</v>
      </c>
      <c r="C642" s="1" t="s">
        <v>531</v>
      </c>
      <c r="D642" s="1" t="s">
        <v>1250</v>
      </c>
      <c r="E642" s="0" t="str">
        <f aca="false">HYPERLINK("https://api.digitale-sammlungen.de/iiif/presentation/v2/bsb10541083/canvas/29/view")</f>
        <v>https://api.digitale-sammlungen.de/iiif/presentation/v2/bsb10541083/canvas/29/view</v>
      </c>
      <c r="F642" s="0" t="s">
        <v>48</v>
      </c>
    </row>
    <row r="643" customFormat="false" ht="15" hidden="false" customHeight="false" outlineLevel="0" collapsed="false">
      <c r="A643" s="1" t="s">
        <v>1246</v>
      </c>
      <c r="B643" s="1" t="s">
        <v>7</v>
      </c>
      <c r="C643" s="1" t="s">
        <v>432</v>
      </c>
      <c r="D643" s="1" t="s">
        <v>1251</v>
      </c>
      <c r="E643" s="0" t="str">
        <f aca="false">HYPERLINK("https://api.digitale-sammlungen.de/iiif/presentation/v2/bsb10541083/canvas/33/view")</f>
        <v>https://api.digitale-sammlungen.de/iiif/presentation/v2/bsb10541083/canvas/33/view</v>
      </c>
      <c r="F643" s="0" t="s">
        <v>603</v>
      </c>
    </row>
    <row r="644" customFormat="false" ht="15" hidden="false" customHeight="false" outlineLevel="0" collapsed="false">
      <c r="A644" s="1" t="s">
        <v>1246</v>
      </c>
      <c r="B644" s="1" t="s">
        <v>1252</v>
      </c>
      <c r="C644" s="1" t="s">
        <v>599</v>
      </c>
      <c r="D644" s="1" t="s">
        <v>1253</v>
      </c>
      <c r="E644" s="0" t="str">
        <f aca="false">HYPERLINK("https://api.digitale-sammlungen.de/iiif/presentation/v2/bsb10541083/canvas/68/view")</f>
        <v>https://api.digitale-sammlungen.de/iiif/presentation/v2/bsb10541083/canvas/68/view</v>
      </c>
      <c r="F644" s="0" t="s">
        <v>56</v>
      </c>
    </row>
    <row r="645" customFormat="false" ht="15" hidden="false" customHeight="false" outlineLevel="0" collapsed="false">
      <c r="A645" s="1" t="s">
        <v>1246</v>
      </c>
      <c r="B645" s="1" t="s">
        <v>1254</v>
      </c>
      <c r="C645" s="1" t="s">
        <v>728</v>
      </c>
      <c r="D645" s="1" t="s">
        <v>1255</v>
      </c>
      <c r="E645" s="0" t="str">
        <f aca="false">HYPERLINK("https://api.digitale-sammlungen.de/iiif/presentation/v2/bsb10541083/canvas/191/view")</f>
        <v>https://api.digitale-sammlungen.de/iiif/presentation/v2/bsb10541083/canvas/191/view</v>
      </c>
      <c r="F645" s="0" t="s">
        <v>560</v>
      </c>
    </row>
    <row r="646" customFormat="false" ht="15" hidden="false" customHeight="false" outlineLevel="0" collapsed="false">
      <c r="A646" s="1" t="s">
        <v>1246</v>
      </c>
      <c r="B646" s="1" t="s">
        <v>1254</v>
      </c>
      <c r="C646" s="1" t="s">
        <v>117</v>
      </c>
      <c r="D646" s="1" t="s">
        <v>1256</v>
      </c>
      <c r="E646" s="0" t="str">
        <f aca="false">HYPERLINK("https://api.digitale-sammlungen.de/iiif/presentation/v2/bsb10541083/canvas/191/view")</f>
        <v>https://api.digitale-sammlungen.de/iiif/presentation/v2/bsb10541083/canvas/191/view</v>
      </c>
      <c r="F646" s="0" t="s">
        <v>560</v>
      </c>
    </row>
    <row r="647" customFormat="false" ht="15" hidden="false" customHeight="false" outlineLevel="0" collapsed="false">
      <c r="A647" s="1" t="s">
        <v>1246</v>
      </c>
      <c r="B647" s="1" t="s">
        <v>1257</v>
      </c>
      <c r="C647" s="1" t="s">
        <v>209</v>
      </c>
      <c r="D647" s="1" t="s">
        <v>1258</v>
      </c>
      <c r="E647" s="0" t="str">
        <f aca="false">HYPERLINK("https://api.digitale-sammlungen.de/iiif/presentation/v2/bsb10541083/canvas/210/view")</f>
        <v>https://api.digitale-sammlungen.de/iiif/presentation/v2/bsb10541083/canvas/210/view</v>
      </c>
      <c r="F647" s="0" t="s">
        <v>10</v>
      </c>
    </row>
    <row r="648" customFormat="false" ht="15" hidden="false" customHeight="false" outlineLevel="0" collapsed="false">
      <c r="A648" s="1" t="s">
        <v>1246</v>
      </c>
      <c r="B648" s="1" t="s">
        <v>1259</v>
      </c>
      <c r="C648" s="1" t="s">
        <v>70</v>
      </c>
      <c r="D648" s="1" t="s">
        <v>1260</v>
      </c>
      <c r="E648" s="0" t="str">
        <f aca="false">HYPERLINK("https://api.digitale-sammlungen.de/iiif/presentation/v2/bsb10541083/canvas/218/view")</f>
        <v>https://api.digitale-sammlungen.de/iiif/presentation/v2/bsb10541083/canvas/218/view</v>
      </c>
      <c r="F648" s="0" t="s">
        <v>10</v>
      </c>
    </row>
    <row r="649" customFormat="false" ht="15" hidden="false" customHeight="false" outlineLevel="0" collapsed="false">
      <c r="A649" s="1" t="s">
        <v>1246</v>
      </c>
      <c r="B649" s="1" t="s">
        <v>85</v>
      </c>
      <c r="C649" s="1" t="s">
        <v>798</v>
      </c>
      <c r="D649" s="1" t="s">
        <v>1261</v>
      </c>
      <c r="E649" s="0" t="str">
        <f aca="false">HYPERLINK("https://api.digitale-sammlungen.de/iiif/presentation/v2/bsb10541083/canvas/416/view")</f>
        <v>https://api.digitale-sammlungen.de/iiif/presentation/v2/bsb10541083/canvas/416/view</v>
      </c>
      <c r="F649" s="0" t="s">
        <v>10</v>
      </c>
    </row>
    <row r="650" customFormat="false" ht="15" hidden="false" customHeight="false" outlineLevel="0" collapsed="false">
      <c r="A650" s="1" t="s">
        <v>1246</v>
      </c>
      <c r="B650" s="1" t="s">
        <v>410</v>
      </c>
      <c r="C650" s="1" t="s">
        <v>117</v>
      </c>
      <c r="D650" s="1" t="s">
        <v>1262</v>
      </c>
      <c r="E650" s="0" t="str">
        <f aca="false">HYPERLINK("https://api.digitale-sammlungen.de/iiif/presentation/v2/bsb10541083/canvas/418/view")</f>
        <v>https://api.digitale-sammlungen.de/iiif/presentation/v2/bsb10541083/canvas/418/view</v>
      </c>
      <c r="F650" s="0" t="s">
        <v>10</v>
      </c>
    </row>
    <row r="651" customFormat="false" ht="15" hidden="false" customHeight="false" outlineLevel="0" collapsed="false">
      <c r="A651" s="1" t="s">
        <v>1246</v>
      </c>
      <c r="B651" s="1" t="s">
        <v>412</v>
      </c>
      <c r="C651" s="1" t="s">
        <v>209</v>
      </c>
      <c r="D651" s="1" t="s">
        <v>1263</v>
      </c>
      <c r="E651" s="0" t="str">
        <f aca="false">HYPERLINK("https://api.digitale-sammlungen.de/iiif/presentation/v2/bsb10541083/canvas/419/view")</f>
        <v>https://api.digitale-sammlungen.de/iiif/presentation/v2/bsb10541083/canvas/419/view</v>
      </c>
      <c r="F651" s="0" t="s">
        <v>10</v>
      </c>
    </row>
    <row r="652" customFormat="false" ht="15" hidden="false" customHeight="false" outlineLevel="0" collapsed="false">
      <c r="A652" s="1" t="s">
        <v>1246</v>
      </c>
      <c r="B652" s="1" t="s">
        <v>356</v>
      </c>
      <c r="C652" s="1" t="s">
        <v>993</v>
      </c>
      <c r="D652" s="1" t="s">
        <v>1264</v>
      </c>
      <c r="E652" s="0" t="str">
        <f aca="false">HYPERLINK("https://api.digitale-sammlungen.de/iiif/presentation/v2/bsb10541083/canvas/423/view")</f>
        <v>https://api.digitale-sammlungen.de/iiif/presentation/v2/bsb10541083/canvas/423/view</v>
      </c>
      <c r="F652" s="0" t="s">
        <v>1048</v>
      </c>
    </row>
    <row r="653" customFormat="false" ht="15" hidden="false" customHeight="false" outlineLevel="0" collapsed="false">
      <c r="A653" s="1" t="s">
        <v>1265</v>
      </c>
      <c r="B653" s="1" t="s">
        <v>530</v>
      </c>
      <c r="C653" s="1" t="s">
        <v>1266</v>
      </c>
      <c r="D653" s="1" t="s">
        <v>1267</v>
      </c>
      <c r="E653" s="0" t="str">
        <f aca="false">HYPERLINK("https://api.digitale-sammlungen.de/iiif/presentation/v2/bsb10541097/canvas/236/view")</f>
        <v>https://api.digitale-sammlungen.de/iiif/presentation/v2/bsb10541097/canvas/236/view</v>
      </c>
      <c r="F653" s="0" t="s">
        <v>557</v>
      </c>
    </row>
    <row r="654" customFormat="false" ht="15" hidden="false" customHeight="false" outlineLevel="0" collapsed="false">
      <c r="A654" s="1" t="s">
        <v>1265</v>
      </c>
      <c r="B654" s="1" t="s">
        <v>937</v>
      </c>
      <c r="C654" s="1" t="s">
        <v>99</v>
      </c>
      <c r="D654" s="1" t="s">
        <v>1268</v>
      </c>
      <c r="E654" s="0" t="str">
        <f aca="false">HYPERLINK("https://api.digitale-sammlungen.de/iiif/presentation/v2/bsb10541097/canvas/254/view")</f>
        <v>https://api.digitale-sammlungen.de/iiif/presentation/v2/bsb10541097/canvas/254/view</v>
      </c>
      <c r="F654" s="0" t="s">
        <v>56</v>
      </c>
    </row>
    <row r="655" customFormat="false" ht="15" hidden="false" customHeight="false" outlineLevel="0" collapsed="false">
      <c r="A655" s="1" t="s">
        <v>1265</v>
      </c>
      <c r="B655" s="1" t="s">
        <v>176</v>
      </c>
      <c r="C655" s="1" t="s">
        <v>78</v>
      </c>
      <c r="D655" s="1" t="s">
        <v>1269</v>
      </c>
      <c r="E655" s="0" t="str">
        <f aca="false">HYPERLINK("https://api.digitale-sammlungen.de/iiif/presentation/v2/bsb10541097/canvas/298/view")</f>
        <v>https://api.digitale-sammlungen.de/iiif/presentation/v2/bsb10541097/canvas/298/view</v>
      </c>
      <c r="F655" s="0" t="s">
        <v>352</v>
      </c>
    </row>
    <row r="656" customFormat="false" ht="15" hidden="false" customHeight="false" outlineLevel="0" collapsed="false">
      <c r="A656" s="1" t="s">
        <v>1265</v>
      </c>
      <c r="B656" s="1" t="s">
        <v>1143</v>
      </c>
      <c r="C656" s="1" t="s">
        <v>487</v>
      </c>
      <c r="D656" s="1" t="s">
        <v>1270</v>
      </c>
      <c r="E656" s="0" t="str">
        <f aca="false">HYPERLINK("https://api.digitale-sammlungen.de/iiif/presentation/v2/bsb10541097/canvas/327/view")</f>
        <v>https://api.digitale-sammlungen.de/iiif/presentation/v2/bsb10541097/canvas/327/view</v>
      </c>
      <c r="F656" s="0" t="s">
        <v>1208</v>
      </c>
    </row>
    <row r="657" customFormat="false" ht="15" hidden="false" customHeight="false" outlineLevel="0" collapsed="false">
      <c r="A657" s="1" t="s">
        <v>1265</v>
      </c>
      <c r="B657" s="1" t="s">
        <v>773</v>
      </c>
      <c r="C657" s="1" t="s">
        <v>237</v>
      </c>
      <c r="D657" s="1" t="s">
        <v>1271</v>
      </c>
      <c r="E657" s="0" t="str">
        <f aca="false">HYPERLINK("https://api.digitale-sammlungen.de/iiif/presentation/v2/bsb10541097/canvas/376/view")</f>
        <v>https://api.digitale-sammlungen.de/iiif/presentation/v2/bsb10541097/canvas/376/view</v>
      </c>
      <c r="F657" s="0" t="s">
        <v>352</v>
      </c>
    </row>
    <row r="658" customFormat="false" ht="15" hidden="false" customHeight="false" outlineLevel="0" collapsed="false">
      <c r="A658" s="1" t="s">
        <v>1265</v>
      </c>
      <c r="B658" s="1" t="s">
        <v>1002</v>
      </c>
      <c r="C658" s="1" t="s">
        <v>99</v>
      </c>
      <c r="D658" s="1" t="s">
        <v>1272</v>
      </c>
      <c r="E658" s="0" t="str">
        <f aca="false">HYPERLINK("https://api.digitale-sammlungen.de/iiif/presentation/v2/bsb10541097/canvas/407/view")</f>
        <v>https://api.digitale-sammlungen.de/iiif/presentation/v2/bsb10541097/canvas/407/view</v>
      </c>
      <c r="F658" s="0" t="s">
        <v>97</v>
      </c>
    </row>
    <row r="659" customFormat="false" ht="15" hidden="false" customHeight="false" outlineLevel="0" collapsed="false">
      <c r="A659" s="1" t="s">
        <v>1265</v>
      </c>
      <c r="B659" s="1" t="s">
        <v>205</v>
      </c>
      <c r="C659" s="1" t="s">
        <v>19</v>
      </c>
      <c r="D659" s="1" t="s">
        <v>1273</v>
      </c>
      <c r="E659" s="0" t="str">
        <f aca="false">HYPERLINK("https://api.digitale-sammlungen.de/iiif/presentation/v2/bsb10541097/canvas/408/view")</f>
        <v>https://api.digitale-sammlungen.de/iiif/presentation/v2/bsb10541097/canvas/408/view</v>
      </c>
      <c r="F659" s="0" t="s">
        <v>557</v>
      </c>
    </row>
    <row r="660" customFormat="false" ht="15" hidden="false" customHeight="false" outlineLevel="0" collapsed="false">
      <c r="A660" s="1" t="s">
        <v>1265</v>
      </c>
      <c r="B660" s="1" t="s">
        <v>410</v>
      </c>
      <c r="C660" s="1" t="s">
        <v>119</v>
      </c>
      <c r="D660" s="1" t="s">
        <v>1274</v>
      </c>
      <c r="E660" s="0" t="str">
        <f aca="false">HYPERLINK("https://api.digitale-sammlungen.de/iiif/presentation/v2/bsb10541097/canvas/418/view")</f>
        <v>https://api.digitale-sammlungen.de/iiif/presentation/v2/bsb10541097/canvas/418/view</v>
      </c>
      <c r="F660" s="0" t="s">
        <v>48</v>
      </c>
    </row>
    <row r="661" customFormat="false" ht="15" hidden="false" customHeight="false" outlineLevel="0" collapsed="false">
      <c r="A661" s="1" t="s">
        <v>1265</v>
      </c>
      <c r="B661" s="1" t="s">
        <v>412</v>
      </c>
      <c r="C661" s="1" t="s">
        <v>17</v>
      </c>
      <c r="D661" s="1" t="s">
        <v>1275</v>
      </c>
      <c r="E661" s="0" t="str">
        <f aca="false">HYPERLINK("https://api.digitale-sammlungen.de/iiif/presentation/v2/bsb10541097/canvas/419/view")</f>
        <v>https://api.digitale-sammlungen.de/iiif/presentation/v2/bsb10541097/canvas/419/view</v>
      </c>
      <c r="F661" s="0" t="s">
        <v>48</v>
      </c>
    </row>
    <row r="662" customFormat="false" ht="15" hidden="false" customHeight="false" outlineLevel="0" collapsed="false">
      <c r="A662" s="1" t="s">
        <v>1265</v>
      </c>
      <c r="B662" s="1" t="s">
        <v>356</v>
      </c>
      <c r="C662" s="1" t="s">
        <v>42</v>
      </c>
      <c r="D662" s="1" t="s">
        <v>1276</v>
      </c>
      <c r="E662" s="0" t="str">
        <f aca="false">HYPERLINK("https://api.digitale-sammlungen.de/iiif/presentation/v2/bsb10541097/canvas/423/view")</f>
        <v>https://api.digitale-sammlungen.de/iiif/presentation/v2/bsb10541097/canvas/423/view</v>
      </c>
      <c r="F662" s="0" t="s">
        <v>956</v>
      </c>
    </row>
    <row r="663" customFormat="false" ht="15" hidden="false" customHeight="false" outlineLevel="0" collapsed="false">
      <c r="A663" s="1" t="s">
        <v>1277</v>
      </c>
      <c r="B663" s="1" t="s">
        <v>1278</v>
      </c>
      <c r="C663" s="1" t="s">
        <v>269</v>
      </c>
      <c r="D663" s="1" t="s">
        <v>1279</v>
      </c>
      <c r="E663" s="0" t="str">
        <f aca="false">HYPERLINK("https://api.digitale-sammlungen.de/iiif/presentation/v2/bsb10502025/canvas/41/view")</f>
        <v>https://api.digitale-sammlungen.de/iiif/presentation/v2/bsb10502025/canvas/41/view</v>
      </c>
      <c r="F663" s="0" t="s">
        <v>97</v>
      </c>
    </row>
    <row r="664" customFormat="false" ht="15" hidden="false" customHeight="false" outlineLevel="0" collapsed="false">
      <c r="A664" s="1" t="s">
        <v>1277</v>
      </c>
      <c r="B664" s="1" t="s">
        <v>778</v>
      </c>
      <c r="C664" s="1" t="s">
        <v>27</v>
      </c>
      <c r="D664" s="1" t="s">
        <v>1280</v>
      </c>
      <c r="E664" s="0" t="str">
        <f aca="false">HYPERLINK("https://api.digitale-sammlungen.de/iiif/presentation/v2/bsb10502025/canvas/42/view")</f>
        <v>https://api.digitale-sammlungen.de/iiif/presentation/v2/bsb10502025/canvas/42/view</v>
      </c>
      <c r="F664" s="0" t="s">
        <v>97</v>
      </c>
    </row>
    <row r="665" customFormat="false" ht="15" hidden="false" customHeight="false" outlineLevel="0" collapsed="false">
      <c r="A665" s="1" t="s">
        <v>1277</v>
      </c>
      <c r="B665" s="1" t="s">
        <v>1281</v>
      </c>
      <c r="C665" s="1" t="s">
        <v>302</v>
      </c>
      <c r="D665" s="1" t="s">
        <v>1282</v>
      </c>
      <c r="E665" s="0" t="str">
        <f aca="false">HYPERLINK("https://api.digitale-sammlungen.de/iiif/presentation/v2/bsb10502025/canvas/49/view")</f>
        <v>https://api.digitale-sammlungen.de/iiif/presentation/v2/bsb10502025/canvas/49/view</v>
      </c>
      <c r="F665" s="0" t="s">
        <v>44</v>
      </c>
    </row>
    <row r="666" customFormat="false" ht="15" hidden="false" customHeight="false" outlineLevel="0" collapsed="false">
      <c r="A666" s="1" t="s">
        <v>1277</v>
      </c>
      <c r="B666" s="1" t="s">
        <v>608</v>
      </c>
      <c r="C666" s="1" t="s">
        <v>123</v>
      </c>
      <c r="D666" s="1" t="s">
        <v>1283</v>
      </c>
      <c r="E666" s="0" t="str">
        <f aca="false">HYPERLINK("https://api.digitale-sammlungen.de/iiif/presentation/v2/bsb10502025/canvas/64/view")</f>
        <v>https://api.digitale-sammlungen.de/iiif/presentation/v2/bsb10502025/canvas/64/view</v>
      </c>
      <c r="F666" s="0" t="s">
        <v>406</v>
      </c>
    </row>
    <row r="667" customFormat="false" ht="15" hidden="false" customHeight="false" outlineLevel="0" collapsed="false">
      <c r="A667" s="1" t="s">
        <v>1277</v>
      </c>
      <c r="B667" s="1" t="s">
        <v>1284</v>
      </c>
      <c r="C667" s="1" t="s">
        <v>90</v>
      </c>
      <c r="D667" s="1" t="s">
        <v>1285</v>
      </c>
      <c r="E667" s="0" t="str">
        <f aca="false">HYPERLINK("https://api.digitale-sammlungen.de/iiif/presentation/v2/bsb10502025/canvas/78/view")</f>
        <v>https://api.digitale-sammlungen.de/iiif/presentation/v2/bsb10502025/canvas/78/view</v>
      </c>
      <c r="F667" s="0" t="s">
        <v>1113</v>
      </c>
    </row>
    <row r="668" customFormat="false" ht="15" hidden="false" customHeight="false" outlineLevel="0" collapsed="false">
      <c r="A668" s="1" t="s">
        <v>1277</v>
      </c>
      <c r="B668" s="1" t="s">
        <v>1286</v>
      </c>
      <c r="C668" s="1" t="s">
        <v>348</v>
      </c>
      <c r="D668" s="1" t="s">
        <v>1287</v>
      </c>
      <c r="E668" s="0" t="str">
        <f aca="false">HYPERLINK("https://api.digitale-sammlungen.de/iiif/presentation/v2/bsb10502025/canvas/154/view")</f>
        <v>https://api.digitale-sammlungen.de/iiif/presentation/v2/bsb10502025/canvas/154/view</v>
      </c>
      <c r="F668" s="0" t="s">
        <v>48</v>
      </c>
    </row>
    <row r="669" customFormat="false" ht="15" hidden="false" customHeight="false" outlineLevel="0" collapsed="false">
      <c r="A669" s="1" t="s">
        <v>1277</v>
      </c>
      <c r="B669" s="1" t="s">
        <v>1288</v>
      </c>
      <c r="C669" s="1" t="s">
        <v>295</v>
      </c>
      <c r="D669" s="1" t="s">
        <v>1289</v>
      </c>
      <c r="E669" s="0" t="str">
        <f aca="false">HYPERLINK("https://api.digitale-sammlungen.de/iiif/presentation/v2/bsb10502025/canvas/160/view")</f>
        <v>https://api.digitale-sammlungen.de/iiif/presentation/v2/bsb10502025/canvas/160/view</v>
      </c>
      <c r="F669" s="0" t="s">
        <v>427</v>
      </c>
    </row>
    <row r="670" customFormat="false" ht="15" hidden="false" customHeight="false" outlineLevel="0" collapsed="false">
      <c r="A670" s="1" t="s">
        <v>1277</v>
      </c>
      <c r="B670" s="1" t="s">
        <v>299</v>
      </c>
      <c r="C670" s="1" t="s">
        <v>802</v>
      </c>
      <c r="D670" s="1" t="s">
        <v>1290</v>
      </c>
      <c r="E670" s="0" t="str">
        <f aca="false">HYPERLINK("https://api.digitale-sammlungen.de/iiif/presentation/v2/bsb10502025/canvas/271/view")</f>
        <v>https://api.digitale-sammlungen.de/iiif/presentation/v2/bsb10502025/canvas/271/view</v>
      </c>
      <c r="F670" s="0" t="s">
        <v>808</v>
      </c>
    </row>
    <row r="671" customFormat="false" ht="15" hidden="false" customHeight="false" outlineLevel="0" collapsed="false">
      <c r="A671" s="1" t="s">
        <v>1277</v>
      </c>
      <c r="B671" s="1" t="s">
        <v>1062</v>
      </c>
      <c r="C671" s="1" t="s">
        <v>8</v>
      </c>
      <c r="D671" s="1" t="s">
        <v>1291</v>
      </c>
      <c r="E671" s="0" t="str">
        <f aca="false">HYPERLINK("https://api.digitale-sammlungen.de/iiif/presentation/v2/bsb10502025/canvas/272/view")</f>
        <v>https://api.digitale-sammlungen.de/iiif/presentation/v2/bsb10502025/canvas/272/view</v>
      </c>
      <c r="F671" s="0" t="s">
        <v>808</v>
      </c>
    </row>
    <row r="672" customFormat="false" ht="15" hidden="false" customHeight="false" outlineLevel="0" collapsed="false">
      <c r="A672" s="1" t="s">
        <v>1277</v>
      </c>
      <c r="B672" s="1" t="s">
        <v>1292</v>
      </c>
      <c r="C672" s="1" t="s">
        <v>78</v>
      </c>
      <c r="D672" s="1" t="s">
        <v>1293</v>
      </c>
      <c r="E672" s="0" t="str">
        <f aca="false">HYPERLINK("https://api.digitale-sammlungen.de/iiif/presentation/v2/bsb10502025/canvas/437/view")</f>
        <v>https://api.digitale-sammlungen.de/iiif/presentation/v2/bsb10502025/canvas/437/view</v>
      </c>
      <c r="F672" s="0" t="s">
        <v>97</v>
      </c>
    </row>
    <row r="673" customFormat="false" ht="15" hidden="false" customHeight="false" outlineLevel="0" collapsed="false">
      <c r="A673" s="1" t="s">
        <v>1277</v>
      </c>
      <c r="B673" s="1" t="s">
        <v>1294</v>
      </c>
      <c r="C673" s="1" t="s">
        <v>493</v>
      </c>
      <c r="D673" s="1" t="s">
        <v>1295</v>
      </c>
      <c r="E673" s="0" t="str">
        <f aca="false">HYPERLINK("https://api.digitale-sammlungen.de/iiif/presentation/v2/bsb10502025/canvas/648/view")</f>
        <v>https://api.digitale-sammlungen.de/iiif/presentation/v2/bsb10502025/canvas/648/view</v>
      </c>
      <c r="F673" s="0" t="s">
        <v>37</v>
      </c>
    </row>
    <row r="674" customFormat="false" ht="15" hidden="false" customHeight="false" outlineLevel="0" collapsed="false">
      <c r="A674" s="1" t="s">
        <v>1296</v>
      </c>
      <c r="B674" s="1" t="s">
        <v>260</v>
      </c>
      <c r="C674" s="1" t="s">
        <v>222</v>
      </c>
      <c r="D674" s="1" t="s">
        <v>1297</v>
      </c>
      <c r="E674" s="0" t="str">
        <f aca="false">HYPERLINK("https://api.digitale-sammlungen.de/iiif/presentation/v2/bsb10502031/canvas/30/view")</f>
        <v>https://api.digitale-sammlungen.de/iiif/presentation/v2/bsb10502031/canvas/30/view</v>
      </c>
      <c r="F674" s="0" t="s">
        <v>10</v>
      </c>
    </row>
    <row r="675" customFormat="false" ht="15" hidden="false" customHeight="false" outlineLevel="0" collapsed="false">
      <c r="A675" s="1" t="s">
        <v>1296</v>
      </c>
      <c r="B675" s="1" t="s">
        <v>260</v>
      </c>
      <c r="C675" s="1" t="s">
        <v>15</v>
      </c>
      <c r="D675" s="1" t="s">
        <v>1298</v>
      </c>
      <c r="E675" s="0" t="str">
        <f aca="false">HYPERLINK("https://api.digitale-sammlungen.de/iiif/presentation/v2/bsb10502031/canvas/30/view")</f>
        <v>https://api.digitale-sammlungen.de/iiif/presentation/v2/bsb10502031/canvas/30/view</v>
      </c>
      <c r="F675" s="0" t="s">
        <v>10</v>
      </c>
    </row>
    <row r="676" customFormat="false" ht="15" hidden="false" customHeight="false" outlineLevel="0" collapsed="false">
      <c r="A676" s="1" t="s">
        <v>1296</v>
      </c>
      <c r="B676" s="1" t="s">
        <v>260</v>
      </c>
      <c r="C676" s="1" t="s">
        <v>19</v>
      </c>
      <c r="D676" s="1" t="s">
        <v>1299</v>
      </c>
      <c r="E676" s="0" t="str">
        <f aca="false">HYPERLINK("https://api.digitale-sammlungen.de/iiif/presentation/v2/bsb10502031/canvas/30/view")</f>
        <v>https://api.digitale-sammlungen.de/iiif/presentation/v2/bsb10502031/canvas/30/view</v>
      </c>
      <c r="F676" s="0" t="s">
        <v>10</v>
      </c>
    </row>
    <row r="677" customFormat="false" ht="15" hidden="false" customHeight="false" outlineLevel="0" collapsed="false">
      <c r="A677" s="1" t="s">
        <v>1296</v>
      </c>
      <c r="B677" s="1" t="s">
        <v>260</v>
      </c>
      <c r="C677" s="1" t="s">
        <v>75</v>
      </c>
      <c r="D677" s="1" t="s">
        <v>1300</v>
      </c>
      <c r="E677" s="0" t="str">
        <f aca="false">HYPERLINK("https://api.digitale-sammlungen.de/iiif/presentation/v2/bsb10502031/canvas/30/view")</f>
        <v>https://api.digitale-sammlungen.de/iiif/presentation/v2/bsb10502031/canvas/30/view</v>
      </c>
      <c r="F677" s="0" t="s">
        <v>10</v>
      </c>
    </row>
    <row r="678" customFormat="false" ht="15" hidden="false" customHeight="false" outlineLevel="0" collapsed="false">
      <c r="A678" s="1" t="s">
        <v>1296</v>
      </c>
      <c r="B678" s="1" t="s">
        <v>260</v>
      </c>
      <c r="C678" s="1" t="s">
        <v>99</v>
      </c>
      <c r="D678" s="1" t="s">
        <v>1301</v>
      </c>
      <c r="E678" s="0" t="str">
        <f aca="false">HYPERLINK("https://api.digitale-sammlungen.de/iiif/presentation/v2/bsb10502031/canvas/30/view")</f>
        <v>https://api.digitale-sammlungen.de/iiif/presentation/v2/bsb10502031/canvas/30/view</v>
      </c>
      <c r="F678" s="0" t="s">
        <v>10</v>
      </c>
    </row>
    <row r="679" customFormat="false" ht="15" hidden="false" customHeight="false" outlineLevel="0" collapsed="false">
      <c r="A679" s="1" t="s">
        <v>1296</v>
      </c>
      <c r="B679" s="1" t="s">
        <v>1302</v>
      </c>
      <c r="C679" s="1" t="s">
        <v>487</v>
      </c>
      <c r="D679" s="1" t="s">
        <v>1303</v>
      </c>
      <c r="E679" s="0" t="str">
        <f aca="false">HYPERLINK("https://api.digitale-sammlungen.de/iiif/presentation/v2/bsb10502031/canvas/31/view")</f>
        <v>https://api.digitale-sammlungen.de/iiif/presentation/v2/bsb10502031/canvas/31/view</v>
      </c>
      <c r="F679" s="0" t="s">
        <v>10</v>
      </c>
    </row>
    <row r="680" customFormat="false" ht="15" hidden="false" customHeight="false" outlineLevel="0" collapsed="false">
      <c r="A680" s="1" t="s">
        <v>1296</v>
      </c>
      <c r="B680" s="1" t="s">
        <v>7</v>
      </c>
      <c r="C680" s="1" t="s">
        <v>163</v>
      </c>
      <c r="D680" s="1" t="s">
        <v>1304</v>
      </c>
      <c r="E680" s="0" t="str">
        <f aca="false">HYPERLINK("https://api.digitale-sammlungen.de/iiif/presentation/v2/bsb10502031/canvas/33/view")</f>
        <v>https://api.digitale-sammlungen.de/iiif/presentation/v2/bsb10502031/canvas/33/view</v>
      </c>
      <c r="F680" s="0" t="s">
        <v>10</v>
      </c>
    </row>
    <row r="681" customFormat="false" ht="15" hidden="false" customHeight="false" outlineLevel="0" collapsed="false">
      <c r="A681" s="1" t="s">
        <v>1296</v>
      </c>
      <c r="B681" s="1" t="s">
        <v>11</v>
      </c>
      <c r="C681" s="1" t="s">
        <v>454</v>
      </c>
      <c r="D681" s="1" t="s">
        <v>1305</v>
      </c>
      <c r="E681" s="0" t="str">
        <f aca="false">HYPERLINK("https://api.digitale-sammlungen.de/iiif/presentation/v2/bsb10502031/canvas/34/view")</f>
        <v>https://api.digitale-sammlungen.de/iiif/presentation/v2/bsb10502031/canvas/34/view</v>
      </c>
      <c r="F681" s="0" t="s">
        <v>10</v>
      </c>
    </row>
    <row r="682" customFormat="false" ht="15" hidden="false" customHeight="false" outlineLevel="0" collapsed="false">
      <c r="A682" s="1" t="s">
        <v>1296</v>
      </c>
      <c r="B682" s="1" t="s">
        <v>1306</v>
      </c>
      <c r="C682" s="1" t="s">
        <v>104</v>
      </c>
      <c r="D682" s="1" t="s">
        <v>1307</v>
      </c>
      <c r="E682" s="0" t="str">
        <f aca="false">HYPERLINK("https://api.digitale-sammlungen.de/iiif/presentation/v2/bsb10502031/canvas/118/view")</f>
        <v>https://api.digitale-sammlungen.de/iiif/presentation/v2/bsb10502031/canvas/118/view</v>
      </c>
      <c r="F682" s="0" t="s">
        <v>56</v>
      </c>
    </row>
    <row r="683" customFormat="false" ht="15" hidden="false" customHeight="false" outlineLevel="0" collapsed="false">
      <c r="A683" s="1" t="s">
        <v>1296</v>
      </c>
      <c r="B683" s="1" t="s">
        <v>1149</v>
      </c>
      <c r="C683" s="1" t="s">
        <v>432</v>
      </c>
      <c r="D683" s="1" t="s">
        <v>1308</v>
      </c>
      <c r="E683" s="0" t="str">
        <f aca="false">HYPERLINK("https://api.digitale-sammlungen.de/iiif/presentation/v2/bsb10502031/canvas/119/view")</f>
        <v>https://api.digitale-sammlungen.de/iiif/presentation/v2/bsb10502031/canvas/119/view</v>
      </c>
      <c r="F683" s="0" t="s">
        <v>56</v>
      </c>
    </row>
    <row r="684" customFormat="false" ht="15" hidden="false" customHeight="false" outlineLevel="0" collapsed="false">
      <c r="A684" s="1" t="s">
        <v>1296</v>
      </c>
      <c r="B684" s="1" t="s">
        <v>1309</v>
      </c>
      <c r="C684" s="1" t="s">
        <v>90</v>
      </c>
      <c r="D684" s="1" t="s">
        <v>1310</v>
      </c>
      <c r="E684" s="0" t="str">
        <f aca="false">HYPERLINK("https://api.digitale-sammlungen.de/iiif/presentation/v2/bsb10502031/canvas/121/view")</f>
        <v>https://api.digitale-sammlungen.de/iiif/presentation/v2/bsb10502031/canvas/121/view</v>
      </c>
      <c r="F684" s="0" t="s">
        <v>56</v>
      </c>
    </row>
    <row r="685" customFormat="false" ht="15" hidden="false" customHeight="false" outlineLevel="0" collapsed="false">
      <c r="A685" s="1" t="s">
        <v>1296</v>
      </c>
      <c r="B685" s="1" t="s">
        <v>242</v>
      </c>
      <c r="C685" s="1" t="s">
        <v>135</v>
      </c>
      <c r="D685" s="1" t="s">
        <v>1311</v>
      </c>
      <c r="E685" s="0" t="str">
        <f aca="false">HYPERLINK("https://api.digitale-sammlungen.de/iiif/presentation/v2/bsb10502031/canvas/266/view")</f>
        <v>https://api.digitale-sammlungen.de/iiif/presentation/v2/bsb10502031/canvas/266/view</v>
      </c>
      <c r="F685" s="0" t="s">
        <v>48</v>
      </c>
    </row>
    <row r="686" customFormat="false" ht="15" hidden="false" customHeight="false" outlineLevel="0" collapsed="false">
      <c r="A686" s="1" t="s">
        <v>1296</v>
      </c>
      <c r="B686" s="1" t="s">
        <v>1312</v>
      </c>
      <c r="C686" s="1" t="s">
        <v>75</v>
      </c>
      <c r="D686" s="1" t="s">
        <v>1313</v>
      </c>
      <c r="E686" s="0" t="str">
        <f aca="false">HYPERLINK("https://api.digitale-sammlungen.de/iiif/presentation/v2/bsb10502031/canvas/267/view")</f>
        <v>https://api.digitale-sammlungen.de/iiif/presentation/v2/bsb10502031/canvas/267/view</v>
      </c>
      <c r="F686" s="0" t="s">
        <v>48</v>
      </c>
    </row>
    <row r="687" customFormat="false" ht="15" hidden="false" customHeight="false" outlineLevel="0" collapsed="false">
      <c r="A687" s="1" t="s">
        <v>1296</v>
      </c>
      <c r="B687" s="1" t="s">
        <v>1312</v>
      </c>
      <c r="C687" s="1" t="s">
        <v>237</v>
      </c>
      <c r="D687" s="1" t="s">
        <v>1314</v>
      </c>
      <c r="E687" s="0" t="str">
        <f aca="false">HYPERLINK("https://api.digitale-sammlungen.de/iiif/presentation/v2/bsb10502031/canvas/267/view")</f>
        <v>https://api.digitale-sammlungen.de/iiif/presentation/v2/bsb10502031/canvas/267/view</v>
      </c>
      <c r="F687" s="0" t="s">
        <v>48</v>
      </c>
    </row>
    <row r="688" customFormat="false" ht="15" hidden="false" customHeight="false" outlineLevel="0" collapsed="false">
      <c r="A688" s="1" t="s">
        <v>1296</v>
      </c>
      <c r="B688" s="1" t="s">
        <v>69</v>
      </c>
      <c r="C688" s="1" t="s">
        <v>72</v>
      </c>
      <c r="D688" s="1" t="s">
        <v>1315</v>
      </c>
      <c r="E688" s="0" t="str">
        <f aca="false">HYPERLINK("https://api.digitale-sammlungen.de/iiif/presentation/v2/bsb10502031/canvas/413/view")</f>
        <v>https://api.digitale-sammlungen.de/iiif/presentation/v2/bsb10502031/canvas/413/view</v>
      </c>
      <c r="F688" s="0" t="s">
        <v>37</v>
      </c>
    </row>
    <row r="689" customFormat="false" ht="15" hidden="false" customHeight="false" outlineLevel="0" collapsed="false">
      <c r="A689" s="1" t="s">
        <v>1296</v>
      </c>
      <c r="B689" s="1" t="s">
        <v>572</v>
      </c>
      <c r="C689" s="1" t="s">
        <v>798</v>
      </c>
      <c r="D689" s="1" t="s">
        <v>1316</v>
      </c>
      <c r="E689" s="0" t="str">
        <f aca="false">HYPERLINK("https://api.digitale-sammlungen.de/iiif/presentation/v2/bsb10502031/canvas/466/view")</f>
        <v>https://api.digitale-sammlungen.de/iiif/presentation/v2/bsb10502031/canvas/466/view</v>
      </c>
      <c r="F689" s="0" t="s">
        <v>10</v>
      </c>
    </row>
    <row r="690" customFormat="false" ht="15" hidden="false" customHeight="false" outlineLevel="0" collapsed="false">
      <c r="A690" s="1" t="s">
        <v>1296</v>
      </c>
      <c r="B690" s="1" t="s">
        <v>572</v>
      </c>
      <c r="C690" s="1" t="s">
        <v>137</v>
      </c>
      <c r="D690" s="1" t="s">
        <v>1317</v>
      </c>
      <c r="E690" s="0" t="str">
        <f aca="false">HYPERLINK("https://api.digitale-sammlungen.de/iiif/presentation/v2/bsb10502031/canvas/466/view")</f>
        <v>https://api.digitale-sammlungen.de/iiif/presentation/v2/bsb10502031/canvas/466/view</v>
      </c>
      <c r="F690" s="0" t="s">
        <v>10</v>
      </c>
    </row>
    <row r="691" customFormat="false" ht="15" hidden="false" customHeight="false" outlineLevel="0" collapsed="false">
      <c r="A691" s="1" t="s">
        <v>1296</v>
      </c>
      <c r="B691" s="1" t="s">
        <v>572</v>
      </c>
      <c r="C691" s="1" t="s">
        <v>491</v>
      </c>
      <c r="D691" s="1" t="s">
        <v>1318</v>
      </c>
      <c r="E691" s="0" t="str">
        <f aca="false">HYPERLINK("https://api.digitale-sammlungen.de/iiif/presentation/v2/bsb10502031/canvas/466/view")</f>
        <v>https://api.digitale-sammlungen.de/iiif/presentation/v2/bsb10502031/canvas/466/view</v>
      </c>
      <c r="F691" s="0" t="s">
        <v>10</v>
      </c>
    </row>
    <row r="692" customFormat="false" ht="15" hidden="false" customHeight="false" outlineLevel="0" collapsed="false">
      <c r="A692" s="1" t="s">
        <v>1296</v>
      </c>
      <c r="B692" s="1" t="s">
        <v>1319</v>
      </c>
      <c r="C692" s="1" t="s">
        <v>177</v>
      </c>
      <c r="D692" s="1" t="s">
        <v>1320</v>
      </c>
      <c r="E692" s="0" t="str">
        <f aca="false">HYPERLINK("https://api.digitale-sammlungen.de/iiif/presentation/v2/bsb10502031/canvas/467/view")</f>
        <v>https://api.digitale-sammlungen.de/iiif/presentation/v2/bsb10502031/canvas/467/view</v>
      </c>
      <c r="F692" s="0" t="s">
        <v>10</v>
      </c>
    </row>
    <row r="693" customFormat="false" ht="15" hidden="false" customHeight="false" outlineLevel="0" collapsed="false">
      <c r="A693" s="1" t="s">
        <v>1296</v>
      </c>
      <c r="B693" s="1" t="s">
        <v>837</v>
      </c>
      <c r="C693" s="1" t="s">
        <v>24</v>
      </c>
      <c r="D693" s="1" t="s">
        <v>1321</v>
      </c>
      <c r="E693" s="0" t="str">
        <f aca="false">HYPERLINK("https://api.digitale-sammlungen.de/iiif/presentation/v2/bsb10502031/canvas/474/view")</f>
        <v>https://api.digitale-sammlungen.de/iiif/presentation/v2/bsb10502031/canvas/474/view</v>
      </c>
      <c r="F693" s="0" t="s">
        <v>324</v>
      </c>
    </row>
    <row r="694" customFormat="false" ht="15" hidden="false" customHeight="false" outlineLevel="0" collapsed="false">
      <c r="A694" s="1" t="s">
        <v>1296</v>
      </c>
      <c r="B694" s="1" t="s">
        <v>736</v>
      </c>
      <c r="C694" s="1" t="s">
        <v>35</v>
      </c>
      <c r="D694" s="1" t="s">
        <v>1322</v>
      </c>
      <c r="E694" s="0" t="str">
        <f aca="false">HYPERLINK("https://api.digitale-sammlungen.de/iiif/presentation/v2/bsb10502031/canvas/486/view")</f>
        <v>https://api.digitale-sammlungen.de/iiif/presentation/v2/bsb10502031/canvas/486/view</v>
      </c>
      <c r="F694" s="0" t="s">
        <v>273</v>
      </c>
    </row>
    <row r="695" customFormat="false" ht="15" hidden="false" customHeight="false" outlineLevel="0" collapsed="false">
      <c r="A695" s="1" t="s">
        <v>1296</v>
      </c>
      <c r="B695" s="1" t="s">
        <v>1101</v>
      </c>
      <c r="C695" s="1" t="s">
        <v>202</v>
      </c>
      <c r="D695" s="1" t="s">
        <v>1323</v>
      </c>
      <c r="E695" s="0" t="str">
        <f aca="false">HYPERLINK("https://api.digitale-sammlungen.de/iiif/presentation/v2/bsb10502031/canvas/493/view")</f>
        <v>https://api.digitale-sammlungen.de/iiif/presentation/v2/bsb10502031/canvas/493/view</v>
      </c>
      <c r="F695" s="0" t="s">
        <v>97</v>
      </c>
    </row>
    <row r="696" customFormat="false" ht="15" hidden="false" customHeight="false" outlineLevel="0" collapsed="false">
      <c r="A696" s="1" t="s">
        <v>1296</v>
      </c>
      <c r="B696" s="1" t="s">
        <v>1019</v>
      </c>
      <c r="C696" s="1" t="s">
        <v>798</v>
      </c>
      <c r="D696" s="1" t="s">
        <v>1324</v>
      </c>
      <c r="E696" s="0" t="str">
        <f aca="false">HYPERLINK("https://api.digitale-sammlungen.de/iiif/presentation/v2/bsb10502031/canvas/553/view")</f>
        <v>https://api.digitale-sammlungen.de/iiif/presentation/v2/bsb10502031/canvas/553/view</v>
      </c>
      <c r="F696" s="0" t="s">
        <v>44</v>
      </c>
    </row>
    <row r="697" customFormat="false" ht="15" hidden="false" customHeight="false" outlineLevel="0" collapsed="false">
      <c r="A697" s="1" t="s">
        <v>1296</v>
      </c>
      <c r="B697" s="1" t="s">
        <v>929</v>
      </c>
      <c r="C697" s="1" t="s">
        <v>115</v>
      </c>
      <c r="D697" s="1" t="s">
        <v>1325</v>
      </c>
      <c r="E697" s="0" t="str">
        <f aca="false">HYPERLINK("https://api.digitale-sammlungen.de/iiif/presentation/v2/bsb10502031/canvas/554/view")</f>
        <v>https://api.digitale-sammlungen.de/iiif/presentation/v2/bsb10502031/canvas/554/view</v>
      </c>
      <c r="F697" s="0" t="s">
        <v>44</v>
      </c>
    </row>
    <row r="698" customFormat="false" ht="15" hidden="false" customHeight="false" outlineLevel="0" collapsed="false">
      <c r="A698" s="1" t="s">
        <v>1296</v>
      </c>
      <c r="B698" s="1" t="s">
        <v>1326</v>
      </c>
      <c r="C698" s="1" t="s">
        <v>284</v>
      </c>
      <c r="D698" s="1" t="s">
        <v>1327</v>
      </c>
      <c r="E698" s="0" t="str">
        <f aca="false">HYPERLINK("https://api.digitale-sammlungen.de/iiif/presentation/v2/bsb10502031/canvas/558/view")</f>
        <v>https://api.digitale-sammlungen.de/iiif/presentation/v2/bsb10502031/canvas/558/view</v>
      </c>
      <c r="F698" s="0" t="s">
        <v>44</v>
      </c>
    </row>
    <row r="699" customFormat="false" ht="15" hidden="false" customHeight="false" outlineLevel="0" collapsed="false">
      <c r="A699" s="1" t="s">
        <v>1328</v>
      </c>
      <c r="B699" s="1" t="s">
        <v>1329</v>
      </c>
      <c r="C699" s="1" t="s">
        <v>798</v>
      </c>
      <c r="D699" s="1" t="s">
        <v>1330</v>
      </c>
      <c r="E699" s="0" t="str">
        <f aca="false">HYPERLINK("https://api.digitale-sammlungen.de/iiif/presentation/v2/bsb10502019/canvas/75/view")</f>
        <v>https://api.digitale-sammlungen.de/iiif/presentation/v2/bsb10502019/canvas/75/view</v>
      </c>
      <c r="F699" s="0" t="s">
        <v>10</v>
      </c>
    </row>
    <row r="700" customFormat="false" ht="15" hidden="false" customHeight="false" outlineLevel="0" collapsed="false">
      <c r="A700" s="1" t="s">
        <v>1328</v>
      </c>
      <c r="B700" s="1" t="s">
        <v>1331</v>
      </c>
      <c r="C700" s="1" t="s">
        <v>649</v>
      </c>
      <c r="D700" s="1" t="s">
        <v>1332</v>
      </c>
      <c r="E700" s="0" t="str">
        <f aca="false">HYPERLINK("https://api.digitale-sammlungen.de/iiif/presentation/v2/bsb10502019/canvas/94/view")</f>
        <v>https://api.digitale-sammlungen.de/iiif/presentation/v2/bsb10502019/canvas/94/view</v>
      </c>
      <c r="F700" s="0" t="s">
        <v>560</v>
      </c>
    </row>
    <row r="701" customFormat="false" ht="15" hidden="false" customHeight="false" outlineLevel="0" collapsed="false">
      <c r="A701" s="1" t="s">
        <v>1328</v>
      </c>
      <c r="B701" s="1" t="s">
        <v>1333</v>
      </c>
      <c r="C701" s="1" t="s">
        <v>432</v>
      </c>
      <c r="D701" s="1" t="s">
        <v>1334</v>
      </c>
      <c r="E701" s="0" t="str">
        <f aca="false">HYPERLINK("https://api.digitale-sammlungen.de/iiif/presentation/v2/bsb10502019/canvas/140/view")</f>
        <v>https://api.digitale-sammlungen.de/iiif/presentation/v2/bsb10502019/canvas/140/view</v>
      </c>
      <c r="F701" s="0" t="s">
        <v>557</v>
      </c>
    </row>
    <row r="702" customFormat="false" ht="15" hidden="false" customHeight="false" outlineLevel="0" collapsed="false">
      <c r="A702" s="1" t="s">
        <v>1328</v>
      </c>
      <c r="B702" s="1" t="s">
        <v>417</v>
      </c>
      <c r="C702" s="1" t="s">
        <v>54</v>
      </c>
      <c r="D702" s="1" t="s">
        <v>1335</v>
      </c>
      <c r="E702" s="0" t="str">
        <f aca="false">HYPERLINK("https://api.digitale-sammlungen.de/iiif/presentation/v2/bsb10502019/canvas/171/view")</f>
        <v>https://api.digitale-sammlungen.de/iiif/presentation/v2/bsb10502019/canvas/171/view</v>
      </c>
      <c r="F702" s="0" t="s">
        <v>37</v>
      </c>
    </row>
    <row r="703" customFormat="false" ht="15" hidden="false" customHeight="false" outlineLevel="0" collapsed="false">
      <c r="A703" s="1" t="s">
        <v>1328</v>
      </c>
      <c r="B703" s="1" t="s">
        <v>1336</v>
      </c>
      <c r="C703" s="1" t="s">
        <v>601</v>
      </c>
      <c r="D703" s="1" t="s">
        <v>1337</v>
      </c>
      <c r="E703" s="0" t="str">
        <f aca="false">HYPERLINK("https://api.digitale-sammlungen.de/iiif/presentation/v2/bsb10502019/canvas/244/view")</f>
        <v>https://api.digitale-sammlungen.de/iiif/presentation/v2/bsb10502019/canvas/244/view</v>
      </c>
      <c r="F703" s="0" t="s">
        <v>560</v>
      </c>
    </row>
    <row r="704" customFormat="false" ht="15" hidden="false" customHeight="false" outlineLevel="0" collapsed="false">
      <c r="A704" s="1" t="s">
        <v>1328</v>
      </c>
      <c r="B704" s="1" t="s">
        <v>347</v>
      </c>
      <c r="C704" s="1" t="s">
        <v>664</v>
      </c>
      <c r="D704" s="1" t="s">
        <v>1338</v>
      </c>
      <c r="E704" s="0" t="str">
        <f aca="false">HYPERLINK("https://api.digitale-sammlungen.de/iiif/presentation/v2/bsb10502019/canvas/303/view")</f>
        <v>https://api.digitale-sammlungen.de/iiif/presentation/v2/bsb10502019/canvas/303/view</v>
      </c>
      <c r="F704" s="0" t="s">
        <v>1083</v>
      </c>
    </row>
    <row r="705" customFormat="false" ht="15" hidden="false" customHeight="false" outlineLevel="0" collapsed="false">
      <c r="A705" s="1" t="s">
        <v>1328</v>
      </c>
      <c r="B705" s="1" t="s">
        <v>383</v>
      </c>
      <c r="C705" s="1" t="s">
        <v>838</v>
      </c>
      <c r="D705" s="1" t="s">
        <v>1339</v>
      </c>
      <c r="E705" s="0" t="str">
        <f aca="false">HYPERLINK("https://api.digitale-sammlungen.de/iiif/presentation/v2/bsb10502019/canvas/351/view")</f>
        <v>https://api.digitale-sammlungen.de/iiif/presentation/v2/bsb10502019/canvas/351/view</v>
      </c>
      <c r="F705" s="0" t="s">
        <v>52</v>
      </c>
    </row>
    <row r="706" customFormat="false" ht="15" hidden="false" customHeight="false" outlineLevel="0" collapsed="false">
      <c r="A706" s="1" t="s">
        <v>1328</v>
      </c>
      <c r="B706" s="1" t="s">
        <v>383</v>
      </c>
      <c r="C706" s="1" t="s">
        <v>19</v>
      </c>
      <c r="D706" s="1" t="s">
        <v>1340</v>
      </c>
      <c r="E706" s="0" t="str">
        <f aca="false">HYPERLINK("https://api.digitale-sammlungen.de/iiif/presentation/v2/bsb10502019/canvas/351/view")</f>
        <v>https://api.digitale-sammlungen.de/iiif/presentation/v2/bsb10502019/canvas/351/view</v>
      </c>
      <c r="F706" s="0" t="s">
        <v>52</v>
      </c>
    </row>
    <row r="707" customFormat="false" ht="15" hidden="false" customHeight="false" outlineLevel="0" collapsed="false">
      <c r="A707" s="1" t="s">
        <v>1328</v>
      </c>
      <c r="B707" s="1" t="s">
        <v>1341</v>
      </c>
      <c r="C707" s="1" t="s">
        <v>212</v>
      </c>
      <c r="D707" s="1" t="s">
        <v>1342</v>
      </c>
      <c r="E707" s="0" t="str">
        <f aca="false">HYPERLINK("https://api.digitale-sammlungen.de/iiif/presentation/v2/bsb10502019/canvas/352/view")</f>
        <v>https://api.digitale-sammlungen.de/iiif/presentation/v2/bsb10502019/canvas/352/view</v>
      </c>
      <c r="F707" s="0" t="s">
        <v>52</v>
      </c>
    </row>
    <row r="708" customFormat="false" ht="15" hidden="false" customHeight="false" outlineLevel="0" collapsed="false">
      <c r="A708" s="1" t="s">
        <v>1328</v>
      </c>
      <c r="B708" s="1" t="s">
        <v>1341</v>
      </c>
      <c r="C708" s="1" t="s">
        <v>106</v>
      </c>
      <c r="D708" s="1" t="s">
        <v>1343</v>
      </c>
      <c r="E708" s="0" t="str">
        <f aca="false">HYPERLINK("https://api.digitale-sammlungen.de/iiif/presentation/v2/bsb10502019/canvas/352/view")</f>
        <v>https://api.digitale-sammlungen.de/iiif/presentation/v2/bsb10502019/canvas/352/view</v>
      </c>
      <c r="F708" s="0" t="s">
        <v>52</v>
      </c>
    </row>
    <row r="709" customFormat="false" ht="15" hidden="false" customHeight="false" outlineLevel="0" collapsed="false">
      <c r="A709" s="1" t="s">
        <v>1328</v>
      </c>
      <c r="B709" s="1" t="s">
        <v>540</v>
      </c>
      <c r="C709" s="1" t="s">
        <v>454</v>
      </c>
      <c r="D709" s="1" t="s">
        <v>1344</v>
      </c>
      <c r="E709" s="0" t="str">
        <f aca="false">HYPERLINK("https://api.digitale-sammlungen.de/iiif/presentation/v2/bsb10502019/canvas/468/view")</f>
        <v>https://api.digitale-sammlungen.de/iiif/presentation/v2/bsb10502019/canvas/468/view</v>
      </c>
      <c r="F709" s="0" t="s">
        <v>321</v>
      </c>
    </row>
    <row r="710" customFormat="false" ht="15" hidden="false" customHeight="false" outlineLevel="0" collapsed="false">
      <c r="A710" s="1" t="s">
        <v>1328</v>
      </c>
      <c r="B710" s="1" t="s">
        <v>1130</v>
      </c>
      <c r="C710" s="1" t="s">
        <v>127</v>
      </c>
      <c r="D710" s="1" t="s">
        <v>1345</v>
      </c>
      <c r="E710" s="0" t="str">
        <f aca="false">HYPERLINK("https://api.digitale-sammlungen.de/iiif/presentation/v2/bsb10502019/canvas/492/view")</f>
        <v>https://api.digitale-sammlungen.de/iiif/presentation/v2/bsb10502019/canvas/492/view</v>
      </c>
      <c r="F710" s="0" t="s">
        <v>48</v>
      </c>
    </row>
    <row r="711" customFormat="false" ht="15" hidden="false" customHeight="false" outlineLevel="0" collapsed="false">
      <c r="A711" s="1" t="s">
        <v>1328</v>
      </c>
      <c r="B711" s="1" t="s">
        <v>1346</v>
      </c>
      <c r="C711" s="1" t="s">
        <v>8</v>
      </c>
      <c r="D711" s="1" t="s">
        <v>1347</v>
      </c>
      <c r="E711" s="0" t="str">
        <f aca="false">HYPERLINK("https://api.digitale-sammlungen.de/iiif/presentation/v2/bsb10502019/canvas/509/view")</f>
        <v>https://api.digitale-sammlungen.de/iiif/presentation/v2/bsb10502019/canvas/509/view</v>
      </c>
      <c r="F711" s="0" t="s">
        <v>48</v>
      </c>
    </row>
    <row r="712" customFormat="false" ht="15" hidden="false" customHeight="false" outlineLevel="0" collapsed="false">
      <c r="A712" s="1" t="s">
        <v>1328</v>
      </c>
      <c r="B712" s="1" t="s">
        <v>1348</v>
      </c>
      <c r="C712" s="1" t="s">
        <v>240</v>
      </c>
      <c r="D712" s="1" t="s">
        <v>1349</v>
      </c>
      <c r="E712" s="0" t="str">
        <f aca="false">HYPERLINK("https://api.digitale-sammlungen.de/iiif/presentation/v2/bsb10502019/canvas/517/view")</f>
        <v>https://api.digitale-sammlungen.de/iiif/presentation/v2/bsb10502019/canvas/517/view</v>
      </c>
      <c r="F712" s="0" t="s">
        <v>1350</v>
      </c>
    </row>
    <row r="713" customFormat="false" ht="15" hidden="false" customHeight="false" outlineLevel="0" collapsed="false">
      <c r="A713" s="1" t="s">
        <v>1328</v>
      </c>
      <c r="B713" s="1" t="s">
        <v>1351</v>
      </c>
      <c r="C713" s="1" t="s">
        <v>227</v>
      </c>
      <c r="D713" s="1" t="s">
        <v>1352</v>
      </c>
      <c r="E713" s="0" t="str">
        <f aca="false">HYPERLINK("https://api.digitale-sammlungen.de/iiif/presentation/v2/bsb10502019/canvas/559/view")</f>
        <v>https://api.digitale-sammlungen.de/iiif/presentation/v2/bsb10502019/canvas/559/view</v>
      </c>
      <c r="F713" s="0" t="s">
        <v>48</v>
      </c>
    </row>
    <row r="714" customFormat="false" ht="15" hidden="false" customHeight="false" outlineLevel="0" collapsed="false">
      <c r="A714" s="1" t="s">
        <v>1328</v>
      </c>
      <c r="B714" s="1" t="s">
        <v>1028</v>
      </c>
      <c r="C714" s="1" t="s">
        <v>728</v>
      </c>
      <c r="D714" s="1" t="s">
        <v>1353</v>
      </c>
      <c r="E714" s="0" t="str">
        <f aca="false">HYPERLINK("https://api.digitale-sammlungen.de/iiif/presentation/v2/bsb10502019/canvas/600/view")</f>
        <v>https://api.digitale-sammlungen.de/iiif/presentation/v2/bsb10502019/canvas/600/view</v>
      </c>
      <c r="F714" s="0" t="s">
        <v>273</v>
      </c>
    </row>
    <row r="715" customFormat="false" ht="15" hidden="false" customHeight="false" outlineLevel="0" collapsed="false">
      <c r="A715" s="1" t="s">
        <v>1328</v>
      </c>
      <c r="B715" s="1" t="s">
        <v>1354</v>
      </c>
      <c r="C715" s="1" t="s">
        <v>106</v>
      </c>
      <c r="D715" s="1" t="s">
        <v>1355</v>
      </c>
      <c r="E715" s="0" t="str">
        <f aca="false">HYPERLINK("https://api.digitale-sammlungen.de/iiif/presentation/v2/bsb10502019/canvas/605/view")</f>
        <v>https://api.digitale-sammlungen.de/iiif/presentation/v2/bsb10502019/canvas/605/view</v>
      </c>
      <c r="F715" s="0" t="s">
        <v>48</v>
      </c>
    </row>
    <row r="716" customFormat="false" ht="15" hidden="false" customHeight="false" outlineLevel="0" collapsed="false">
      <c r="A716" s="1" t="s">
        <v>1356</v>
      </c>
      <c r="B716" s="1" t="s">
        <v>512</v>
      </c>
      <c r="C716" s="1" t="s">
        <v>646</v>
      </c>
      <c r="D716" s="1" t="s">
        <v>1357</v>
      </c>
      <c r="E716" s="0" t="str">
        <f aca="false">HYPERLINK("https://api.digitale-sammlungen.de/iiif/presentation/v2/bsb10502000/canvas/60/view")</f>
        <v>https://api.digitale-sammlungen.de/iiif/presentation/v2/bsb10502000/canvas/60/view</v>
      </c>
      <c r="F716" s="0" t="s">
        <v>97</v>
      </c>
    </row>
    <row r="717" customFormat="false" ht="15" hidden="false" customHeight="false" outlineLevel="0" collapsed="false">
      <c r="A717" s="1" t="s">
        <v>1356</v>
      </c>
      <c r="B717" s="1" t="s">
        <v>26</v>
      </c>
      <c r="C717" s="1" t="s">
        <v>212</v>
      </c>
      <c r="D717" s="1" t="s">
        <v>1358</v>
      </c>
      <c r="E717" s="0" t="str">
        <f aca="false">HYPERLINK("https://api.digitale-sammlungen.de/iiif/presentation/v2/bsb10502000/canvas/62/view")</f>
        <v>https://api.digitale-sammlungen.de/iiif/presentation/v2/bsb10502000/canvas/62/view</v>
      </c>
      <c r="F717" s="0" t="s">
        <v>97</v>
      </c>
    </row>
    <row r="718" customFormat="false" ht="15" hidden="false" customHeight="false" outlineLevel="0" collapsed="false">
      <c r="A718" s="1" t="s">
        <v>1356</v>
      </c>
      <c r="B718" s="1" t="s">
        <v>314</v>
      </c>
      <c r="C718" s="1" t="s">
        <v>139</v>
      </c>
      <c r="D718" s="1" t="s">
        <v>1359</v>
      </c>
      <c r="E718" s="0" t="str">
        <f aca="false">HYPERLINK("https://api.digitale-sammlungen.de/iiif/presentation/v2/bsb10502000/canvas/73/view")</f>
        <v>https://api.digitale-sammlungen.de/iiif/presentation/v2/bsb10502000/canvas/73/view</v>
      </c>
      <c r="F718" s="0" t="s">
        <v>101</v>
      </c>
    </row>
    <row r="719" customFormat="false" ht="15" hidden="false" customHeight="false" outlineLevel="0" collapsed="false">
      <c r="A719" s="1" t="s">
        <v>1356</v>
      </c>
      <c r="B719" s="1" t="s">
        <v>449</v>
      </c>
      <c r="C719" s="1" t="s">
        <v>54</v>
      </c>
      <c r="D719" s="1" t="s">
        <v>1360</v>
      </c>
      <c r="E719" s="0" t="str">
        <f aca="false">HYPERLINK("https://api.digitale-sammlungen.de/iiif/presentation/v2/bsb10502000/canvas/109/view")</f>
        <v>https://api.digitale-sammlungen.de/iiif/presentation/v2/bsb10502000/canvas/109/view</v>
      </c>
      <c r="F719" s="0" t="s">
        <v>48</v>
      </c>
    </row>
    <row r="720" customFormat="false" ht="15" hidden="false" customHeight="false" outlineLevel="0" collapsed="false">
      <c r="A720" s="1" t="s">
        <v>1356</v>
      </c>
      <c r="B720" s="1" t="s">
        <v>1361</v>
      </c>
      <c r="C720" s="1" t="s">
        <v>458</v>
      </c>
      <c r="D720" s="1" t="s">
        <v>1362</v>
      </c>
      <c r="E720" s="0" t="str">
        <f aca="false">HYPERLINK("https://api.digitale-sammlungen.de/iiif/presentation/v2/bsb10502000/canvas/156/view")</f>
        <v>https://api.digitale-sammlungen.de/iiif/presentation/v2/bsb10502000/canvas/156/view</v>
      </c>
      <c r="F720" s="0" t="s">
        <v>33</v>
      </c>
    </row>
    <row r="721" customFormat="false" ht="15" hidden="false" customHeight="false" outlineLevel="0" collapsed="false">
      <c r="A721" s="1" t="s">
        <v>1356</v>
      </c>
      <c r="B721" s="1" t="s">
        <v>685</v>
      </c>
      <c r="C721" s="1" t="s">
        <v>92</v>
      </c>
      <c r="D721" s="1" t="s">
        <v>1363</v>
      </c>
      <c r="E721" s="0" t="str">
        <f aca="false">HYPERLINK("https://api.digitale-sammlungen.de/iiif/presentation/v2/bsb10502000/canvas/184/view")</f>
        <v>https://api.digitale-sammlungen.de/iiif/presentation/v2/bsb10502000/canvas/184/view</v>
      </c>
      <c r="F721" s="0" t="s">
        <v>1083</v>
      </c>
    </row>
    <row r="722" customFormat="false" ht="15" hidden="false" customHeight="false" outlineLevel="0" collapsed="false">
      <c r="A722" s="1" t="s">
        <v>1356</v>
      </c>
      <c r="B722" s="1" t="s">
        <v>685</v>
      </c>
      <c r="C722" s="1" t="s">
        <v>348</v>
      </c>
      <c r="D722" s="1" t="s">
        <v>1364</v>
      </c>
      <c r="E722" s="0" t="str">
        <f aca="false">HYPERLINK("https://api.digitale-sammlungen.de/iiif/presentation/v2/bsb10502000/canvas/184/view")</f>
        <v>https://api.digitale-sammlungen.de/iiif/presentation/v2/bsb10502000/canvas/184/view</v>
      </c>
      <c r="F722" s="0" t="s">
        <v>1083</v>
      </c>
    </row>
    <row r="723" customFormat="false" ht="15" hidden="false" customHeight="false" outlineLevel="0" collapsed="false">
      <c r="A723" s="1" t="s">
        <v>1356</v>
      </c>
      <c r="B723" s="1" t="s">
        <v>1078</v>
      </c>
      <c r="C723" s="1" t="s">
        <v>15</v>
      </c>
      <c r="D723" s="1" t="s">
        <v>1365</v>
      </c>
      <c r="E723" s="0" t="str">
        <f aca="false">HYPERLINK("https://api.digitale-sammlungen.de/iiif/presentation/v2/bsb10502000/canvas/185/view")</f>
        <v>https://api.digitale-sammlungen.de/iiif/presentation/v2/bsb10502000/canvas/185/view</v>
      </c>
      <c r="F723" s="0" t="s">
        <v>1083</v>
      </c>
    </row>
    <row r="724" customFormat="false" ht="15" hidden="false" customHeight="false" outlineLevel="0" collapsed="false">
      <c r="A724" s="1" t="s">
        <v>1356</v>
      </c>
      <c r="B724" s="1" t="s">
        <v>1366</v>
      </c>
      <c r="C724" s="1" t="s">
        <v>599</v>
      </c>
      <c r="D724" s="1" t="s">
        <v>1367</v>
      </c>
      <c r="E724" s="0" t="str">
        <f aca="false">HYPERLINK("https://api.digitale-sammlungen.de/iiif/presentation/v2/bsb10502000/canvas/261/view")</f>
        <v>https://api.digitale-sammlungen.de/iiif/presentation/v2/bsb10502000/canvas/261/view</v>
      </c>
      <c r="F724" s="0" t="s">
        <v>10</v>
      </c>
    </row>
    <row r="725" customFormat="false" ht="15" hidden="false" customHeight="false" outlineLevel="0" collapsed="false">
      <c r="A725" s="1" t="s">
        <v>1356</v>
      </c>
      <c r="B725" s="1" t="s">
        <v>49</v>
      </c>
      <c r="C725" s="1" t="s">
        <v>166</v>
      </c>
      <c r="D725" s="1" t="s">
        <v>1368</v>
      </c>
      <c r="E725" s="0" t="str">
        <f aca="false">HYPERLINK("https://api.digitale-sammlungen.de/iiif/presentation/v2/bsb10502000/canvas/285/view")</f>
        <v>https://api.digitale-sammlungen.de/iiif/presentation/v2/bsb10502000/canvas/285/view</v>
      </c>
      <c r="F725" s="0" t="s">
        <v>571</v>
      </c>
    </row>
    <row r="726" customFormat="false" ht="15" hidden="false" customHeight="false" outlineLevel="0" collapsed="false">
      <c r="A726" s="1" t="s">
        <v>1356</v>
      </c>
      <c r="B726" s="1" t="s">
        <v>1052</v>
      </c>
      <c r="C726" s="1" t="s">
        <v>17</v>
      </c>
      <c r="D726" s="1" t="s">
        <v>1369</v>
      </c>
      <c r="E726" s="0" t="str">
        <f aca="false">HYPERLINK("https://api.digitale-sammlungen.de/iiif/presentation/v2/bsb10502000/canvas/313/view")</f>
        <v>https://api.digitale-sammlungen.de/iiif/presentation/v2/bsb10502000/canvas/313/view</v>
      </c>
      <c r="F726" s="0" t="s">
        <v>97</v>
      </c>
    </row>
    <row r="727" customFormat="false" ht="15" hidden="false" customHeight="false" outlineLevel="0" collapsed="false">
      <c r="A727" s="1" t="s">
        <v>1356</v>
      </c>
      <c r="B727" s="1" t="s">
        <v>1228</v>
      </c>
      <c r="C727" s="1" t="s">
        <v>284</v>
      </c>
      <c r="D727" s="1" t="s">
        <v>1370</v>
      </c>
      <c r="E727" s="0" t="str">
        <f aca="false">HYPERLINK("https://api.digitale-sammlungen.de/iiif/presentation/v2/bsb10502000/canvas/314/view")</f>
        <v>https://api.digitale-sammlungen.de/iiif/presentation/v2/bsb10502000/canvas/314/view</v>
      </c>
      <c r="F727" s="0" t="s">
        <v>97</v>
      </c>
    </row>
    <row r="728" customFormat="false" ht="15" hidden="false" customHeight="false" outlineLevel="0" collapsed="false">
      <c r="A728" s="1" t="s">
        <v>1356</v>
      </c>
      <c r="B728" s="1" t="s">
        <v>1371</v>
      </c>
      <c r="C728" s="1" t="s">
        <v>141</v>
      </c>
      <c r="D728" s="1" t="s">
        <v>1372</v>
      </c>
      <c r="E728" s="0" t="str">
        <f aca="false">HYPERLINK("https://api.digitale-sammlungen.de/iiif/presentation/v2/bsb10502000/canvas/346/view")</f>
        <v>https://api.digitale-sammlungen.de/iiif/presentation/v2/bsb10502000/canvas/346/view</v>
      </c>
      <c r="F728" s="0" t="s">
        <v>557</v>
      </c>
    </row>
    <row r="729" customFormat="false" ht="15" hidden="false" customHeight="false" outlineLevel="0" collapsed="false">
      <c r="A729" s="1" t="s">
        <v>1356</v>
      </c>
      <c r="B729" s="1" t="s">
        <v>1373</v>
      </c>
      <c r="C729" s="1" t="s">
        <v>725</v>
      </c>
      <c r="D729" s="1" t="s">
        <v>1374</v>
      </c>
      <c r="E729" s="0" t="str">
        <f aca="false">HYPERLINK("https://api.digitale-sammlungen.de/iiif/presentation/v2/bsb10502000/canvas/359/view")</f>
        <v>https://api.digitale-sammlungen.de/iiif/presentation/v2/bsb10502000/canvas/359/view</v>
      </c>
      <c r="F729" s="0" t="s">
        <v>10</v>
      </c>
    </row>
    <row r="730" customFormat="false" ht="15" hidden="false" customHeight="false" outlineLevel="0" collapsed="false">
      <c r="A730" s="1" t="s">
        <v>1356</v>
      </c>
      <c r="B730" s="1" t="s">
        <v>926</v>
      </c>
      <c r="C730" s="1" t="s">
        <v>250</v>
      </c>
      <c r="D730" s="1" t="s">
        <v>1375</v>
      </c>
      <c r="E730" s="0" t="str">
        <f aca="false">HYPERLINK("https://api.digitale-sammlungen.de/iiif/presentation/v2/bsb10502000/canvas/361/view")</f>
        <v>https://api.digitale-sammlungen.de/iiif/presentation/v2/bsb10502000/canvas/361/view</v>
      </c>
      <c r="F730" s="0" t="s">
        <v>10</v>
      </c>
    </row>
    <row r="731" customFormat="false" ht="15" hidden="false" customHeight="false" outlineLevel="0" collapsed="false">
      <c r="A731" s="1" t="s">
        <v>1356</v>
      </c>
      <c r="B731" s="1" t="s">
        <v>327</v>
      </c>
      <c r="C731" s="1" t="s">
        <v>348</v>
      </c>
      <c r="D731" s="1" t="s">
        <v>1376</v>
      </c>
      <c r="E731" s="0" t="str">
        <f aca="false">HYPERLINK("https://api.digitale-sammlungen.de/iiif/presentation/v2/bsb10502000/canvas/362/view")</f>
        <v>https://api.digitale-sammlungen.de/iiif/presentation/v2/bsb10502000/canvas/362/view</v>
      </c>
      <c r="F731" s="0" t="s">
        <v>10</v>
      </c>
    </row>
    <row r="732" customFormat="false" ht="15" hidden="false" customHeight="false" outlineLevel="0" collapsed="false">
      <c r="A732" s="1" t="s">
        <v>1356</v>
      </c>
      <c r="B732" s="1" t="s">
        <v>881</v>
      </c>
      <c r="C732" s="1" t="s">
        <v>65</v>
      </c>
      <c r="D732" s="1" t="s">
        <v>1377</v>
      </c>
      <c r="E732" s="0" t="str">
        <f aca="false">HYPERLINK("https://api.digitale-sammlungen.de/iiif/presentation/v2/bsb10502000/canvas/456/view")</f>
        <v>https://api.digitale-sammlungen.de/iiif/presentation/v2/bsb10502000/canvas/456/view</v>
      </c>
      <c r="F732" s="0" t="s">
        <v>37</v>
      </c>
    </row>
    <row r="733" customFormat="false" ht="15" hidden="false" customHeight="false" outlineLevel="0" collapsed="false">
      <c r="A733" s="1" t="s">
        <v>1356</v>
      </c>
      <c r="B733" s="1" t="s">
        <v>881</v>
      </c>
      <c r="C733" s="1" t="s">
        <v>50</v>
      </c>
      <c r="D733" s="1" t="s">
        <v>1378</v>
      </c>
      <c r="E733" s="0" t="str">
        <f aca="false">HYPERLINK("https://api.digitale-sammlungen.de/iiif/presentation/v2/bsb10502000/canvas/456/view")</f>
        <v>https://api.digitale-sammlungen.de/iiif/presentation/v2/bsb10502000/canvas/456/view</v>
      </c>
      <c r="F733" s="0" t="s">
        <v>37</v>
      </c>
    </row>
    <row r="734" customFormat="false" ht="15" hidden="false" customHeight="false" outlineLevel="0" collapsed="false">
      <c r="A734" s="1" t="s">
        <v>1379</v>
      </c>
      <c r="B734" s="1" t="s">
        <v>7</v>
      </c>
      <c r="C734" s="1" t="s">
        <v>250</v>
      </c>
      <c r="D734" s="1" t="s">
        <v>1380</v>
      </c>
      <c r="E734" s="0" t="str">
        <f aca="false">HYPERLINK("https://api.digitale-sammlungen.de/iiif/presentation/v2/bsb10502028/canvas/33/view")</f>
        <v>https://api.digitale-sammlungen.de/iiif/presentation/v2/bsb10502028/canvas/33/view</v>
      </c>
      <c r="F734" s="0" t="s">
        <v>48</v>
      </c>
    </row>
    <row r="735" customFormat="false" ht="15" hidden="false" customHeight="false" outlineLevel="0" collapsed="false">
      <c r="A735" s="1" t="s">
        <v>1379</v>
      </c>
      <c r="B735" s="1" t="s">
        <v>1381</v>
      </c>
      <c r="C735" s="1" t="s">
        <v>58</v>
      </c>
      <c r="D735" s="1" t="s">
        <v>1382</v>
      </c>
      <c r="E735" s="0" t="str">
        <f aca="false">HYPERLINK("https://api.digitale-sammlungen.de/iiif/presentation/v2/bsb10502028/canvas/70/view")</f>
        <v>https://api.digitale-sammlungen.de/iiif/presentation/v2/bsb10502028/canvas/70/view</v>
      </c>
      <c r="F735" s="0" t="s">
        <v>1208</v>
      </c>
    </row>
    <row r="736" customFormat="false" ht="15" hidden="false" customHeight="false" outlineLevel="0" collapsed="false">
      <c r="A736" s="1" t="s">
        <v>1379</v>
      </c>
      <c r="B736" s="1" t="s">
        <v>1381</v>
      </c>
      <c r="C736" s="1" t="s">
        <v>166</v>
      </c>
      <c r="D736" s="1" t="s">
        <v>1383</v>
      </c>
      <c r="E736" s="0" t="str">
        <f aca="false">HYPERLINK("https://api.digitale-sammlungen.de/iiif/presentation/v2/bsb10502028/canvas/70/view")</f>
        <v>https://api.digitale-sammlungen.de/iiif/presentation/v2/bsb10502028/canvas/70/view</v>
      </c>
      <c r="F736" s="0" t="s">
        <v>1208</v>
      </c>
    </row>
    <row r="737" customFormat="false" ht="15" hidden="false" customHeight="false" outlineLevel="0" collapsed="false">
      <c r="A737" s="1" t="s">
        <v>1379</v>
      </c>
      <c r="B737" s="1" t="s">
        <v>537</v>
      </c>
      <c r="C737" s="1" t="s">
        <v>509</v>
      </c>
      <c r="D737" s="1" t="s">
        <v>1384</v>
      </c>
      <c r="E737" s="0" t="str">
        <f aca="false">HYPERLINK("https://api.digitale-sammlungen.de/iiif/presentation/v2/bsb10502028/canvas/315/view")</f>
        <v>https://api.digitale-sammlungen.de/iiif/presentation/v2/bsb10502028/canvas/315/view</v>
      </c>
      <c r="F737" s="0" t="s">
        <v>808</v>
      </c>
    </row>
    <row r="738" customFormat="false" ht="15" hidden="false" customHeight="false" outlineLevel="0" collapsed="false">
      <c r="A738" s="1" t="s">
        <v>1379</v>
      </c>
      <c r="B738" s="1" t="s">
        <v>1385</v>
      </c>
      <c r="C738" s="1" t="s">
        <v>24</v>
      </c>
      <c r="D738" s="1" t="s">
        <v>1386</v>
      </c>
      <c r="E738" s="0" t="str">
        <f aca="false">HYPERLINK("https://api.digitale-sammlungen.de/iiif/presentation/v2/bsb10502028/canvas/393/view")</f>
        <v>https://api.digitale-sammlungen.de/iiif/presentation/v2/bsb10502028/canvas/393/view</v>
      </c>
      <c r="F738" s="0" t="s">
        <v>37</v>
      </c>
    </row>
    <row r="739" customFormat="false" ht="15" hidden="false" customHeight="false" outlineLevel="0" collapsed="false">
      <c r="A739" s="1" t="s">
        <v>1379</v>
      </c>
      <c r="B739" s="1" t="s">
        <v>669</v>
      </c>
      <c r="C739" s="1" t="s">
        <v>58</v>
      </c>
      <c r="D739" s="1" t="s">
        <v>1387</v>
      </c>
      <c r="E739" s="0" t="str">
        <f aca="false">HYPERLINK("https://api.digitale-sammlungen.de/iiif/presentation/v2/bsb10502028/canvas/480/view")</f>
        <v>https://api.digitale-sammlungen.de/iiif/presentation/v2/bsb10502028/canvas/480/view</v>
      </c>
      <c r="F739" s="0" t="s">
        <v>273</v>
      </c>
    </row>
    <row r="740" customFormat="false" ht="15" hidden="false" customHeight="false" outlineLevel="0" collapsed="false">
      <c r="A740" s="1" t="s">
        <v>1379</v>
      </c>
      <c r="B740" s="1" t="s">
        <v>292</v>
      </c>
      <c r="C740" s="1" t="s">
        <v>171</v>
      </c>
      <c r="D740" s="1" t="s">
        <v>1388</v>
      </c>
      <c r="E740" s="0" t="str">
        <f aca="false">HYPERLINK("https://api.digitale-sammlungen.de/iiif/presentation/v2/bsb10502028/canvas/537/view")</f>
        <v>https://api.digitale-sammlungen.de/iiif/presentation/v2/bsb10502028/canvas/537/view</v>
      </c>
      <c r="F740" s="0" t="s">
        <v>48</v>
      </c>
    </row>
    <row r="741" customFormat="false" ht="15" hidden="false" customHeight="false" outlineLevel="0" collapsed="false">
      <c r="A741" s="1" t="s">
        <v>1379</v>
      </c>
      <c r="B741" s="1" t="s">
        <v>1389</v>
      </c>
      <c r="C741" s="1" t="s">
        <v>649</v>
      </c>
      <c r="D741" s="1" t="s">
        <v>1390</v>
      </c>
      <c r="E741" s="0" t="str">
        <f aca="false">HYPERLINK("https://api.digitale-sammlungen.de/iiif/presentation/v2/bsb10502028/canvas/538/view")</f>
        <v>https://api.digitale-sammlungen.de/iiif/presentation/v2/bsb10502028/canvas/538/view</v>
      </c>
      <c r="F741" s="0" t="s">
        <v>48</v>
      </c>
    </row>
    <row r="742" customFormat="false" ht="15" hidden="false" customHeight="false" outlineLevel="0" collapsed="false">
      <c r="A742" s="1" t="s">
        <v>1379</v>
      </c>
      <c r="B742" s="1" t="s">
        <v>1391</v>
      </c>
      <c r="C742" s="1" t="s">
        <v>132</v>
      </c>
      <c r="D742" s="1" t="s">
        <v>1392</v>
      </c>
      <c r="E742" s="0" t="str">
        <f aca="false">HYPERLINK("https://api.digitale-sammlungen.de/iiif/presentation/v2/bsb10502028/canvas/579/view")</f>
        <v>https://api.digitale-sammlungen.de/iiif/presentation/v2/bsb10502028/canvas/579/view</v>
      </c>
      <c r="F742" s="0" t="s">
        <v>97</v>
      </c>
    </row>
    <row r="743" customFormat="false" ht="15" hidden="false" customHeight="false" outlineLevel="0" collapsed="false">
      <c r="A743" s="1" t="s">
        <v>1379</v>
      </c>
      <c r="B743" s="1" t="s">
        <v>1393</v>
      </c>
      <c r="C743" s="1" t="s">
        <v>725</v>
      </c>
      <c r="D743" s="1" t="s">
        <v>1394</v>
      </c>
      <c r="E743" s="0" t="str">
        <f aca="false">HYPERLINK("https://api.digitale-sammlungen.de/iiif/presentation/v2/bsb10502028/canvas/580/view")</f>
        <v>https://api.digitale-sammlungen.de/iiif/presentation/v2/bsb10502028/canvas/580/view</v>
      </c>
      <c r="F743" s="0" t="s">
        <v>97</v>
      </c>
    </row>
    <row r="744" customFormat="false" ht="15" hidden="false" customHeight="false" outlineLevel="0" collapsed="false">
      <c r="A744" s="1" t="s">
        <v>1379</v>
      </c>
      <c r="B744" s="1" t="s">
        <v>1395</v>
      </c>
      <c r="C744" s="1" t="s">
        <v>129</v>
      </c>
      <c r="D744" s="1" t="s">
        <v>1396</v>
      </c>
      <c r="E744" s="0" t="str">
        <f aca="false">HYPERLINK("https://api.digitale-sammlungen.de/iiif/presentation/v2/bsb10502028/canvas/583/view")</f>
        <v>https://api.digitale-sammlungen.de/iiif/presentation/v2/bsb10502028/canvas/583/view</v>
      </c>
      <c r="F744" s="0" t="s">
        <v>97</v>
      </c>
    </row>
    <row r="745" customFormat="false" ht="15" hidden="false" customHeight="false" outlineLevel="0" collapsed="false">
      <c r="A745" s="1" t="s">
        <v>1379</v>
      </c>
      <c r="B745" s="1" t="s">
        <v>1106</v>
      </c>
      <c r="C745" s="1" t="s">
        <v>348</v>
      </c>
      <c r="D745" s="1" t="s">
        <v>1397</v>
      </c>
      <c r="E745" s="0" t="str">
        <f aca="false">HYPERLINK("https://api.digitale-sammlungen.de/iiif/presentation/v2/bsb10502028/canvas/667/view")</f>
        <v>https://api.digitale-sammlungen.de/iiif/presentation/v2/bsb10502028/canvas/667/view</v>
      </c>
      <c r="F745" s="0" t="s">
        <v>37</v>
      </c>
    </row>
    <row r="746" customFormat="false" ht="15" hidden="false" customHeight="false" outlineLevel="0" collapsed="false">
      <c r="A746" s="1" t="s">
        <v>1398</v>
      </c>
      <c r="B746" s="1" t="s">
        <v>1171</v>
      </c>
      <c r="C746" s="1" t="s">
        <v>725</v>
      </c>
      <c r="D746" s="1" t="s">
        <v>1399</v>
      </c>
      <c r="E746" s="0" t="str">
        <f aca="false">HYPERLINK("https://api.digitale-sammlungen.de/iiif/presentation/v2/bsb10541059/canvas/67/view")</f>
        <v>https://api.digitale-sammlungen.de/iiif/presentation/v2/bsb10541059/canvas/67/view</v>
      </c>
      <c r="F746" s="0" t="s">
        <v>321</v>
      </c>
    </row>
    <row r="747" customFormat="false" ht="15" hidden="false" customHeight="false" outlineLevel="0" collapsed="false">
      <c r="A747" s="1" t="s">
        <v>1398</v>
      </c>
      <c r="B747" s="1" t="s">
        <v>281</v>
      </c>
      <c r="C747" s="1" t="s">
        <v>485</v>
      </c>
      <c r="D747" s="1" t="s">
        <v>1400</v>
      </c>
      <c r="E747" s="0" t="str">
        <f aca="false">HYPERLINK("https://api.digitale-sammlungen.de/iiif/presentation/v2/bsb10541059/canvas/442/view")</f>
        <v>https://api.digitale-sammlungen.de/iiif/presentation/v2/bsb10541059/canvas/442/view</v>
      </c>
      <c r="F747" s="0" t="s">
        <v>37</v>
      </c>
    </row>
    <row r="748" customFormat="false" ht="15" hidden="false" customHeight="false" outlineLevel="0" collapsed="false">
      <c r="A748" s="1" t="s">
        <v>1398</v>
      </c>
      <c r="B748" s="1" t="s">
        <v>281</v>
      </c>
      <c r="C748" s="1" t="s">
        <v>46</v>
      </c>
      <c r="D748" s="1" t="s">
        <v>1401</v>
      </c>
      <c r="E748" s="0" t="str">
        <f aca="false">HYPERLINK("https://api.digitale-sammlungen.de/iiif/presentation/v2/bsb10541059/canvas/442/view")</f>
        <v>https://api.digitale-sammlungen.de/iiif/presentation/v2/bsb10541059/canvas/442/view</v>
      </c>
      <c r="F748" s="0" t="s">
        <v>37</v>
      </c>
    </row>
    <row r="749" customFormat="false" ht="15" hidden="false" customHeight="false" outlineLevel="0" collapsed="false">
      <c r="A749" s="1" t="s">
        <v>1398</v>
      </c>
      <c r="B749" s="1" t="s">
        <v>281</v>
      </c>
      <c r="C749" s="1" t="s">
        <v>65</v>
      </c>
      <c r="D749" s="1" t="s">
        <v>1402</v>
      </c>
      <c r="E749" s="0" t="str">
        <f aca="false">HYPERLINK("https://api.digitale-sammlungen.de/iiif/presentation/v2/bsb10541059/canvas/442/view")</f>
        <v>https://api.digitale-sammlungen.de/iiif/presentation/v2/bsb10541059/canvas/442/view</v>
      </c>
      <c r="F749" s="0" t="s">
        <v>37</v>
      </c>
    </row>
    <row r="750" customFormat="false" ht="15" hidden="false" customHeight="false" outlineLevel="0" collapsed="false">
      <c r="A750" s="1" t="s">
        <v>1398</v>
      </c>
      <c r="B750" s="1" t="s">
        <v>281</v>
      </c>
      <c r="C750" s="1" t="s">
        <v>305</v>
      </c>
      <c r="D750" s="1" t="s">
        <v>1403</v>
      </c>
      <c r="E750" s="0" t="str">
        <f aca="false">HYPERLINK("https://api.digitale-sammlungen.de/iiif/presentation/v2/bsb10541059/canvas/442/view")</f>
        <v>https://api.digitale-sammlungen.de/iiif/presentation/v2/bsb10541059/canvas/442/view</v>
      </c>
      <c r="F750" s="0" t="s">
        <v>37</v>
      </c>
    </row>
    <row r="751" customFormat="false" ht="15" hidden="false" customHeight="false" outlineLevel="0" collapsed="false">
      <c r="A751" s="1" t="s">
        <v>1398</v>
      </c>
      <c r="B751" s="1" t="s">
        <v>1006</v>
      </c>
      <c r="C751" s="1" t="s">
        <v>54</v>
      </c>
      <c r="D751" s="1" t="s">
        <v>1404</v>
      </c>
      <c r="E751" s="0" t="str">
        <f aca="false">HYPERLINK("https://api.digitale-sammlungen.de/iiif/presentation/v2/bsb10541059/canvas/546/view")</f>
        <v>https://api.digitale-sammlungen.de/iiif/presentation/v2/bsb10541059/canvas/546/view</v>
      </c>
      <c r="F751" s="0" t="s">
        <v>37</v>
      </c>
    </row>
    <row r="752" customFormat="false" ht="15" hidden="false" customHeight="false" outlineLevel="0" collapsed="false">
      <c r="A752" s="1" t="s">
        <v>1398</v>
      </c>
      <c r="B752" s="1" t="s">
        <v>1006</v>
      </c>
      <c r="C752" s="1" t="s">
        <v>70</v>
      </c>
      <c r="D752" s="1" t="s">
        <v>1378</v>
      </c>
      <c r="E752" s="0" t="str">
        <f aca="false">HYPERLINK("https://api.digitale-sammlungen.de/iiif/presentation/v2/bsb10541059/canvas/546/view")</f>
        <v>https://api.digitale-sammlungen.de/iiif/presentation/v2/bsb10541059/canvas/546/view</v>
      </c>
      <c r="F752" s="0" t="s">
        <v>37</v>
      </c>
    </row>
    <row r="753" customFormat="false" ht="15" hidden="false" customHeight="false" outlineLevel="0" collapsed="false">
      <c r="A753" s="1" t="s">
        <v>1405</v>
      </c>
      <c r="B753" s="1" t="s">
        <v>399</v>
      </c>
      <c r="C753" s="1" t="s">
        <v>141</v>
      </c>
      <c r="D753" s="1" t="s">
        <v>1406</v>
      </c>
      <c r="E753" s="0" t="str">
        <f aca="false">HYPERLINK("https://api.digitale-sammlungen.de/iiif/presentation/v2/bsb10541065/canvas/46/view")</f>
        <v>https://api.digitale-sammlungen.de/iiif/presentation/v2/bsb10541065/canvas/46/view</v>
      </c>
      <c r="F753" s="0" t="s">
        <v>1113</v>
      </c>
    </row>
    <row r="754" customFormat="false" ht="15" hidden="false" customHeight="false" outlineLevel="0" collapsed="false">
      <c r="A754" s="1" t="s">
        <v>1405</v>
      </c>
      <c r="B754" s="1" t="s">
        <v>1407</v>
      </c>
      <c r="C754" s="1" t="s">
        <v>195</v>
      </c>
      <c r="D754" s="1" t="s">
        <v>1408</v>
      </c>
      <c r="E754" s="0" t="str">
        <f aca="false">HYPERLINK("https://api.digitale-sammlungen.de/iiif/presentation/v2/bsb10541065/canvas/59/view")</f>
        <v>https://api.digitale-sammlungen.de/iiif/presentation/v2/bsb10541065/canvas/59/view</v>
      </c>
      <c r="F754" s="0" t="s">
        <v>560</v>
      </c>
    </row>
    <row r="755" customFormat="false" ht="15" hidden="false" customHeight="false" outlineLevel="0" collapsed="false">
      <c r="A755" s="1" t="s">
        <v>1405</v>
      </c>
      <c r="B755" s="1" t="s">
        <v>1233</v>
      </c>
      <c r="C755" s="1" t="s">
        <v>237</v>
      </c>
      <c r="D755" s="1" t="s">
        <v>1409</v>
      </c>
      <c r="E755" s="0" t="str">
        <f aca="false">HYPERLINK("https://api.digitale-sammlungen.de/iiif/presentation/v2/bsb10541065/canvas/131/view")</f>
        <v>https://api.digitale-sammlungen.de/iiif/presentation/v2/bsb10541065/canvas/131/view</v>
      </c>
      <c r="F755" s="0" t="s">
        <v>560</v>
      </c>
    </row>
    <row r="756" customFormat="false" ht="15" hidden="false" customHeight="false" outlineLevel="0" collapsed="false">
      <c r="A756" s="1" t="s">
        <v>1405</v>
      </c>
      <c r="B756" s="1" t="s">
        <v>1110</v>
      </c>
      <c r="C756" s="1" t="s">
        <v>104</v>
      </c>
      <c r="D756" s="1" t="s">
        <v>1410</v>
      </c>
      <c r="E756" s="0" t="str">
        <f aca="false">HYPERLINK("https://api.digitale-sammlungen.de/iiif/presentation/v2/bsb10541065/canvas/247/view")</f>
        <v>https://api.digitale-sammlungen.de/iiif/presentation/v2/bsb10541065/canvas/247/view</v>
      </c>
      <c r="F756" s="0" t="s">
        <v>761</v>
      </c>
    </row>
    <row r="757" customFormat="false" ht="15" hidden="false" customHeight="false" outlineLevel="0" collapsed="false">
      <c r="A757" s="1" t="s">
        <v>1405</v>
      </c>
      <c r="B757" s="1" t="s">
        <v>1411</v>
      </c>
      <c r="C757" s="1" t="s">
        <v>117</v>
      </c>
      <c r="D757" s="1" t="s">
        <v>1412</v>
      </c>
      <c r="E757" s="0" t="str">
        <f aca="false">HYPERLINK("https://api.digitale-sammlungen.de/iiif/presentation/v2/bsb10541065/canvas/309/view")</f>
        <v>https://api.digitale-sammlungen.de/iiif/presentation/v2/bsb10541065/canvas/309/view</v>
      </c>
      <c r="F757" s="0" t="s">
        <v>822</v>
      </c>
    </row>
    <row r="758" customFormat="false" ht="15" hidden="false" customHeight="false" outlineLevel="0" collapsed="false">
      <c r="A758" s="1" t="s">
        <v>1413</v>
      </c>
      <c r="B758" s="1" t="s">
        <v>747</v>
      </c>
      <c r="C758" s="1" t="s">
        <v>381</v>
      </c>
      <c r="D758" s="1" t="s">
        <v>1414</v>
      </c>
      <c r="E758" s="0" t="str">
        <f aca="false">HYPERLINK("https://api.digitale-sammlungen.de/iiif/presentation/v2/bsb10502029/canvas/145/view")</f>
        <v>https://api.digitale-sammlungen.de/iiif/presentation/v2/bsb10502029/canvas/145/view</v>
      </c>
      <c r="F758" s="0" t="s">
        <v>52</v>
      </c>
    </row>
    <row r="759" customFormat="false" ht="15" hidden="false" customHeight="false" outlineLevel="0" collapsed="false">
      <c r="A759" s="1" t="s">
        <v>1413</v>
      </c>
      <c r="B759" s="1" t="s">
        <v>1415</v>
      </c>
      <c r="C759" s="1" t="s">
        <v>574</v>
      </c>
      <c r="D759" s="1" t="s">
        <v>1416</v>
      </c>
      <c r="E759" s="0" t="str">
        <f aca="false">HYPERLINK("https://api.digitale-sammlungen.de/iiif/presentation/v2/bsb10502029/canvas/341/view")</f>
        <v>https://api.digitale-sammlungen.de/iiif/presentation/v2/bsb10502029/canvas/341/view</v>
      </c>
      <c r="F759" s="0" t="s">
        <v>48</v>
      </c>
    </row>
    <row r="760" customFormat="false" ht="15" hidden="false" customHeight="false" outlineLevel="0" collapsed="false">
      <c r="A760" s="1" t="s">
        <v>1413</v>
      </c>
      <c r="B760" s="1" t="s">
        <v>1417</v>
      </c>
      <c r="C760" s="1" t="s">
        <v>240</v>
      </c>
      <c r="D760" s="1" t="s">
        <v>1418</v>
      </c>
      <c r="E760" s="0" t="str">
        <f aca="false">HYPERLINK("https://api.digitale-sammlungen.de/iiif/presentation/v2/bsb10502029/canvas/510/view")</f>
        <v>https://api.digitale-sammlungen.de/iiif/presentation/v2/bsb10502029/canvas/510/view</v>
      </c>
      <c r="F760" s="0" t="s">
        <v>48</v>
      </c>
    </row>
    <row r="761" customFormat="false" ht="15" hidden="false" customHeight="false" outlineLevel="0" collapsed="false">
      <c r="A761" s="1" t="s">
        <v>1413</v>
      </c>
      <c r="B761" s="1" t="s">
        <v>981</v>
      </c>
      <c r="C761" s="1" t="s">
        <v>163</v>
      </c>
      <c r="D761" s="1" t="s">
        <v>1419</v>
      </c>
      <c r="E761" s="0" t="str">
        <f aca="false">HYPERLINK("https://api.digitale-sammlungen.de/iiif/presentation/v2/bsb10502029/canvas/528/view")</f>
        <v>https://api.digitale-sammlungen.de/iiif/presentation/v2/bsb10502029/canvas/528/view</v>
      </c>
      <c r="F761" s="0" t="s">
        <v>10</v>
      </c>
    </row>
    <row r="762" customFormat="false" ht="15" hidden="false" customHeight="false" outlineLevel="0" collapsed="false">
      <c r="A762" s="1" t="s">
        <v>1413</v>
      </c>
      <c r="B762" s="1" t="s">
        <v>1006</v>
      </c>
      <c r="C762" s="1" t="s">
        <v>227</v>
      </c>
      <c r="D762" s="1" t="s">
        <v>1420</v>
      </c>
      <c r="E762" s="0" t="str">
        <f aca="false">HYPERLINK("https://api.digitale-sammlungen.de/iiif/presentation/v2/bsb10502029/canvas/546/view")</f>
        <v>https://api.digitale-sammlungen.de/iiif/presentation/v2/bsb10502029/canvas/546/view</v>
      </c>
      <c r="F762" s="0" t="s">
        <v>557</v>
      </c>
    </row>
    <row r="763" customFormat="false" ht="15" hidden="false" customHeight="false" outlineLevel="0" collapsed="false">
      <c r="A763" s="1" t="s">
        <v>1413</v>
      </c>
      <c r="B763" s="1" t="s">
        <v>1421</v>
      </c>
      <c r="C763" s="1" t="s">
        <v>1039</v>
      </c>
      <c r="D763" s="1" t="s">
        <v>1422</v>
      </c>
      <c r="E763" s="0" t="str">
        <f aca="false">HYPERLINK("https://api.digitale-sammlungen.de/iiif/presentation/v2/bsb10502029/canvas/592/view")</f>
        <v>https://api.digitale-sammlungen.de/iiif/presentation/v2/bsb10502029/canvas/592/view</v>
      </c>
      <c r="F763" s="0" t="s">
        <v>10</v>
      </c>
    </row>
    <row r="764" customFormat="false" ht="15" hidden="false" customHeight="false" outlineLevel="0" collapsed="false">
      <c r="A764" s="1" t="s">
        <v>1413</v>
      </c>
      <c r="B764" s="1" t="s">
        <v>1423</v>
      </c>
      <c r="C764" s="1" t="s">
        <v>166</v>
      </c>
      <c r="D764" s="1" t="s">
        <v>1424</v>
      </c>
      <c r="E764" s="0" t="str">
        <f aca="false">HYPERLINK("https://api.digitale-sammlungen.de/iiif/presentation/v2/bsb10502029/canvas/629/view")</f>
        <v>https://api.digitale-sammlungen.de/iiif/presentation/v2/bsb10502029/canvas/629/view</v>
      </c>
      <c r="F764" s="0" t="s">
        <v>37</v>
      </c>
    </row>
    <row r="765" customFormat="false" ht="15" hidden="false" customHeight="false" outlineLevel="0" collapsed="false">
      <c r="A765" s="1" t="s">
        <v>1413</v>
      </c>
      <c r="B765" s="1" t="s">
        <v>1425</v>
      </c>
      <c r="C765" s="1" t="s">
        <v>1076</v>
      </c>
      <c r="D765" s="1" t="s">
        <v>1426</v>
      </c>
      <c r="E765" s="0" t="str">
        <f aca="false">HYPERLINK("https://api.digitale-sammlungen.de/iiif/presentation/v2/bsb10502029/canvas/631/view")</f>
        <v>https://api.digitale-sammlungen.de/iiif/presentation/v2/bsb10502029/canvas/631/view</v>
      </c>
      <c r="F765" s="0" t="s">
        <v>321</v>
      </c>
    </row>
    <row r="766" customFormat="false" ht="15" hidden="false" customHeight="false" outlineLevel="0" collapsed="false">
      <c r="A766" s="1" t="s">
        <v>1427</v>
      </c>
      <c r="B766" s="1" t="s">
        <v>551</v>
      </c>
      <c r="C766" s="1" t="s">
        <v>246</v>
      </c>
      <c r="D766" s="1" t="s">
        <v>1428</v>
      </c>
      <c r="E766" s="0" t="str">
        <f aca="false">HYPERLINK("https://api.digitale-sammlungen.de/iiif/presentation/v2/bsb10502001/canvas/44/view")</f>
        <v>https://api.digitale-sammlungen.de/iiif/presentation/v2/bsb10502001/canvas/44/view</v>
      </c>
      <c r="F766" s="0" t="s">
        <v>97</v>
      </c>
    </row>
    <row r="767" customFormat="false" ht="15" hidden="false" customHeight="false" outlineLevel="0" collapsed="false">
      <c r="A767" s="1" t="s">
        <v>1427</v>
      </c>
      <c r="B767" s="1" t="s">
        <v>1381</v>
      </c>
      <c r="C767" s="1" t="s">
        <v>531</v>
      </c>
      <c r="D767" s="1" t="s">
        <v>1429</v>
      </c>
      <c r="E767" s="0" t="str">
        <f aca="false">HYPERLINK("https://api.digitale-sammlungen.de/iiif/presentation/v2/bsb10502001/canvas/70/view")</f>
        <v>https://api.digitale-sammlungen.de/iiif/presentation/v2/bsb10502001/canvas/70/view</v>
      </c>
      <c r="F767" s="0" t="s">
        <v>48</v>
      </c>
    </row>
    <row r="768" customFormat="false" ht="15" hidden="false" customHeight="false" outlineLevel="0" collapsed="false">
      <c r="A768" s="1" t="s">
        <v>1427</v>
      </c>
      <c r="B768" s="1" t="s">
        <v>1430</v>
      </c>
      <c r="C768" s="1" t="s">
        <v>19</v>
      </c>
      <c r="D768" s="1" t="s">
        <v>1431</v>
      </c>
      <c r="E768" s="0" t="str">
        <f aca="false">HYPERLINK("https://api.digitale-sammlungen.de/iiif/presentation/v2/bsb10502001/canvas/150/view")</f>
        <v>https://api.digitale-sammlungen.de/iiif/presentation/v2/bsb10502001/canvas/150/view</v>
      </c>
      <c r="F768" s="0" t="s">
        <v>557</v>
      </c>
    </row>
    <row r="769" customFormat="false" ht="15" hidden="false" customHeight="false" outlineLevel="0" collapsed="false">
      <c r="A769" s="1" t="s">
        <v>1427</v>
      </c>
      <c r="B769" s="1" t="s">
        <v>1432</v>
      </c>
      <c r="C769" s="1" t="s">
        <v>12</v>
      </c>
      <c r="D769" s="1" t="s">
        <v>1433</v>
      </c>
      <c r="E769" s="0" t="str">
        <f aca="false">HYPERLINK("https://api.digitale-sammlungen.de/iiif/presentation/v2/bsb10502001/canvas/151/view")</f>
        <v>https://api.digitale-sammlungen.de/iiif/presentation/v2/bsb10502001/canvas/151/view</v>
      </c>
      <c r="F769" s="0" t="s">
        <v>10</v>
      </c>
    </row>
    <row r="770" customFormat="false" ht="15" hidden="false" customHeight="false" outlineLevel="0" collapsed="false">
      <c r="A770" s="1" t="s">
        <v>1427</v>
      </c>
      <c r="B770" s="1" t="s">
        <v>1312</v>
      </c>
      <c r="C770" s="1" t="s">
        <v>153</v>
      </c>
      <c r="D770" s="1" t="s">
        <v>1434</v>
      </c>
      <c r="E770" s="0" t="str">
        <f aca="false">HYPERLINK("https://api.digitale-sammlungen.de/iiif/presentation/v2/bsb10502001/canvas/267/view")</f>
        <v>https://api.digitale-sammlungen.de/iiif/presentation/v2/bsb10502001/canvas/267/view</v>
      </c>
      <c r="F770" s="0" t="s">
        <v>10</v>
      </c>
    </row>
    <row r="771" customFormat="false" ht="15" hidden="false" customHeight="false" outlineLevel="0" collapsed="false">
      <c r="A771" s="1" t="s">
        <v>1427</v>
      </c>
      <c r="B771" s="1" t="s">
        <v>1062</v>
      </c>
      <c r="C771" s="1" t="s">
        <v>1435</v>
      </c>
      <c r="D771" s="1" t="s">
        <v>1436</v>
      </c>
      <c r="E771" s="0" t="str">
        <f aca="false">HYPERLINK("https://api.digitale-sammlungen.de/iiif/presentation/v2/bsb10502001/canvas/272/view")</f>
        <v>https://api.digitale-sammlungen.de/iiif/presentation/v2/bsb10502001/canvas/272/view</v>
      </c>
      <c r="F771" s="0" t="s">
        <v>273</v>
      </c>
    </row>
    <row r="772" customFormat="false" ht="15" hidden="false" customHeight="false" outlineLevel="0" collapsed="false">
      <c r="A772" s="1" t="s">
        <v>1427</v>
      </c>
      <c r="B772" s="1" t="s">
        <v>274</v>
      </c>
      <c r="C772" s="1" t="s">
        <v>454</v>
      </c>
      <c r="D772" s="1" t="s">
        <v>1437</v>
      </c>
      <c r="E772" s="0" t="str">
        <f aca="false">HYPERLINK("https://api.digitale-sammlungen.de/iiif/presentation/v2/bsb10502001/canvas/287/view")</f>
        <v>https://api.digitale-sammlungen.de/iiif/presentation/v2/bsb10502001/canvas/287/view</v>
      </c>
      <c r="F772" s="0" t="s">
        <v>10</v>
      </c>
    </row>
    <row r="773" customFormat="false" ht="15" hidden="false" customHeight="false" outlineLevel="0" collapsed="false">
      <c r="A773" s="1" t="s">
        <v>1427</v>
      </c>
      <c r="B773" s="1" t="s">
        <v>274</v>
      </c>
      <c r="C773" s="1" t="s">
        <v>593</v>
      </c>
      <c r="D773" s="1" t="s">
        <v>1438</v>
      </c>
      <c r="E773" s="0" t="str">
        <f aca="false">HYPERLINK("https://api.digitale-sammlungen.de/iiif/presentation/v2/bsb10502001/canvas/287/view")</f>
        <v>https://api.digitale-sammlungen.de/iiif/presentation/v2/bsb10502001/canvas/287/view</v>
      </c>
      <c r="F773" s="0" t="s">
        <v>10</v>
      </c>
    </row>
    <row r="774" customFormat="false" ht="15" hidden="false" customHeight="false" outlineLevel="0" collapsed="false">
      <c r="A774" s="1" t="s">
        <v>1427</v>
      </c>
      <c r="B774" s="1" t="s">
        <v>847</v>
      </c>
      <c r="C774" s="1" t="s">
        <v>115</v>
      </c>
      <c r="D774" s="1" t="s">
        <v>1439</v>
      </c>
      <c r="E774" s="0" t="str">
        <f aca="false">HYPERLINK("https://api.digitale-sammlungen.de/iiif/presentation/v2/bsb10502001/canvas/288/view")</f>
        <v>https://api.digitale-sammlungen.de/iiif/presentation/v2/bsb10502001/canvas/288/view</v>
      </c>
      <c r="F774" s="0" t="s">
        <v>10</v>
      </c>
    </row>
    <row r="775" customFormat="false" ht="15" hidden="false" customHeight="false" outlineLevel="0" collapsed="false">
      <c r="A775" s="1" t="s">
        <v>1427</v>
      </c>
      <c r="B775" s="1" t="s">
        <v>847</v>
      </c>
      <c r="C775" s="1" t="s">
        <v>58</v>
      </c>
      <c r="D775" s="1" t="s">
        <v>1440</v>
      </c>
      <c r="E775" s="0" t="str">
        <f aca="false">HYPERLINK("https://api.digitale-sammlungen.de/iiif/presentation/v2/bsb10502001/canvas/288/view")</f>
        <v>https://api.digitale-sammlungen.de/iiif/presentation/v2/bsb10502001/canvas/288/view</v>
      </c>
      <c r="F775" s="0" t="s">
        <v>10</v>
      </c>
    </row>
    <row r="776" customFormat="false" ht="15" hidden="false" customHeight="false" outlineLevel="0" collapsed="false">
      <c r="A776" s="1" t="s">
        <v>1427</v>
      </c>
      <c r="B776" s="1" t="s">
        <v>1415</v>
      </c>
      <c r="C776" s="1" t="s">
        <v>212</v>
      </c>
      <c r="D776" s="1" t="s">
        <v>1441</v>
      </c>
      <c r="E776" s="0" t="str">
        <f aca="false">HYPERLINK("https://api.digitale-sammlungen.de/iiif/presentation/v2/bsb10502001/canvas/341/view")</f>
        <v>https://api.digitale-sammlungen.de/iiif/presentation/v2/bsb10502001/canvas/341/view</v>
      </c>
      <c r="F776" s="0" t="s">
        <v>1208</v>
      </c>
    </row>
    <row r="777" customFormat="false" ht="15" hidden="false" customHeight="false" outlineLevel="0" collapsed="false">
      <c r="A777" s="1" t="s">
        <v>1427</v>
      </c>
      <c r="B777" s="1" t="s">
        <v>1442</v>
      </c>
      <c r="C777" s="1" t="s">
        <v>246</v>
      </c>
      <c r="D777" s="1" t="s">
        <v>1443</v>
      </c>
      <c r="E777" s="0" t="str">
        <f aca="false">HYPERLINK("https://api.digitale-sammlungen.de/iiif/presentation/v2/bsb10502001/canvas/387/view")</f>
        <v>https://api.digitale-sammlungen.de/iiif/presentation/v2/bsb10502001/canvas/387/view</v>
      </c>
      <c r="F777" s="0" t="s">
        <v>52</v>
      </c>
    </row>
    <row r="778" customFormat="false" ht="15" hidden="false" customHeight="false" outlineLevel="0" collapsed="false">
      <c r="A778" s="1" t="s">
        <v>1427</v>
      </c>
      <c r="B778" s="1" t="s">
        <v>288</v>
      </c>
      <c r="C778" s="1" t="s">
        <v>111</v>
      </c>
      <c r="D778" s="1" t="s">
        <v>1444</v>
      </c>
      <c r="E778" s="0" t="str">
        <f aca="false">HYPERLINK("https://api.digitale-sammlungen.de/iiif/presentation/v2/bsb10502001/canvas/446/view")</f>
        <v>https://api.digitale-sammlungen.de/iiif/presentation/v2/bsb10502001/canvas/446/view</v>
      </c>
      <c r="F778" s="0" t="s">
        <v>321</v>
      </c>
    </row>
    <row r="779" customFormat="false" ht="15" hidden="false" customHeight="false" outlineLevel="0" collapsed="false">
      <c r="A779" s="1" t="s">
        <v>1445</v>
      </c>
      <c r="B779" s="1" t="s">
        <v>131</v>
      </c>
      <c r="C779" s="1" t="s">
        <v>42</v>
      </c>
      <c r="D779" s="1" t="s">
        <v>1446</v>
      </c>
      <c r="E779" s="0" t="str">
        <f aca="false">HYPERLINK("https://api.digitale-sammlungen.de/iiif/presentation/v2/bsb10502015/canvas/14/view")</f>
        <v>https://api.digitale-sammlungen.de/iiif/presentation/v2/bsb10502015/canvas/14/view</v>
      </c>
      <c r="F779" s="0" t="s">
        <v>560</v>
      </c>
    </row>
    <row r="780" customFormat="false" ht="15" hidden="false" customHeight="false" outlineLevel="0" collapsed="false">
      <c r="A780" s="1" t="s">
        <v>1445</v>
      </c>
      <c r="B780" s="1" t="s">
        <v>131</v>
      </c>
      <c r="C780" s="1" t="s">
        <v>19</v>
      </c>
      <c r="D780" s="1" t="s">
        <v>1447</v>
      </c>
      <c r="E780" s="0" t="str">
        <f aca="false">HYPERLINK("https://api.digitale-sammlungen.de/iiif/presentation/v2/bsb10502015/canvas/14/view")</f>
        <v>https://api.digitale-sammlungen.de/iiif/presentation/v2/bsb10502015/canvas/14/view</v>
      </c>
      <c r="F780" s="0" t="s">
        <v>560</v>
      </c>
    </row>
    <row r="781" customFormat="false" ht="15" hidden="false" customHeight="false" outlineLevel="0" collapsed="false">
      <c r="A781" s="1" t="s">
        <v>1445</v>
      </c>
      <c r="B781" s="1" t="s">
        <v>151</v>
      </c>
      <c r="C781" s="1" t="s">
        <v>993</v>
      </c>
      <c r="D781" s="1" t="s">
        <v>1448</v>
      </c>
      <c r="E781" s="0" t="str">
        <f aca="false">HYPERLINK("https://api.digitale-sammlungen.de/iiif/presentation/v2/bsb10502015/canvas/16/view")</f>
        <v>https://api.digitale-sammlungen.de/iiif/presentation/v2/bsb10502015/canvas/16/view</v>
      </c>
      <c r="F781" s="0" t="s">
        <v>97</v>
      </c>
    </row>
    <row r="782" customFormat="false" ht="15" hidden="false" customHeight="false" outlineLevel="0" collapsed="false">
      <c r="A782" s="1" t="s">
        <v>1445</v>
      </c>
      <c r="B782" s="1" t="s">
        <v>1249</v>
      </c>
      <c r="C782" s="1" t="s">
        <v>15</v>
      </c>
      <c r="D782" s="1" t="s">
        <v>1449</v>
      </c>
      <c r="E782" s="0" t="str">
        <f aca="false">HYPERLINK("https://api.digitale-sammlungen.de/iiif/presentation/v2/bsb10502015/canvas/29/view")</f>
        <v>https://api.digitale-sammlungen.de/iiif/presentation/v2/bsb10502015/canvas/29/view</v>
      </c>
      <c r="F782" s="0" t="s">
        <v>97</v>
      </c>
    </row>
    <row r="783" customFormat="false" ht="15" hidden="false" customHeight="false" outlineLevel="0" collapsed="false">
      <c r="A783" s="1" t="s">
        <v>1445</v>
      </c>
      <c r="B783" s="1" t="s">
        <v>1249</v>
      </c>
      <c r="C783" s="1" t="s">
        <v>132</v>
      </c>
      <c r="D783" s="1" t="s">
        <v>1450</v>
      </c>
      <c r="E783" s="0" t="str">
        <f aca="false">HYPERLINK("https://api.digitale-sammlungen.de/iiif/presentation/v2/bsb10502015/canvas/29/view")</f>
        <v>https://api.digitale-sammlungen.de/iiif/presentation/v2/bsb10502015/canvas/29/view</v>
      </c>
      <c r="F783" s="0" t="s">
        <v>97</v>
      </c>
    </row>
    <row r="784" customFormat="false" ht="15" hidden="false" customHeight="false" outlineLevel="0" collapsed="false">
      <c r="A784" s="1" t="s">
        <v>1445</v>
      </c>
      <c r="B784" s="1" t="s">
        <v>367</v>
      </c>
      <c r="C784" s="1" t="s">
        <v>305</v>
      </c>
      <c r="D784" s="1" t="s">
        <v>1451</v>
      </c>
      <c r="E784" s="0" t="str">
        <f aca="false">HYPERLINK("https://api.digitale-sammlungen.de/iiif/presentation/v2/bsb10502015/canvas/50/view")</f>
        <v>https://api.digitale-sammlungen.de/iiif/presentation/v2/bsb10502015/canvas/50/view</v>
      </c>
      <c r="F784" s="0" t="s">
        <v>48</v>
      </c>
    </row>
    <row r="785" customFormat="false" ht="15" hidden="false" customHeight="false" outlineLevel="0" collapsed="false">
      <c r="A785" s="1" t="s">
        <v>1445</v>
      </c>
      <c r="B785" s="1" t="s">
        <v>608</v>
      </c>
      <c r="C785" s="1" t="s">
        <v>117</v>
      </c>
      <c r="D785" s="1" t="s">
        <v>1452</v>
      </c>
      <c r="E785" s="0" t="str">
        <f aca="false">HYPERLINK("https://api.digitale-sammlungen.de/iiif/presentation/v2/bsb10502015/canvas/64/view")</f>
        <v>https://api.digitale-sammlungen.de/iiif/presentation/v2/bsb10502015/canvas/64/view</v>
      </c>
      <c r="F785" s="0" t="s">
        <v>10</v>
      </c>
    </row>
    <row r="786" customFormat="false" ht="15" hidden="false" customHeight="false" outlineLevel="0" collapsed="false">
      <c r="A786" s="1" t="s">
        <v>1445</v>
      </c>
      <c r="B786" s="1" t="s">
        <v>841</v>
      </c>
      <c r="C786" s="1" t="s">
        <v>75</v>
      </c>
      <c r="D786" s="1" t="s">
        <v>1453</v>
      </c>
      <c r="E786" s="0" t="str">
        <f aca="false">HYPERLINK("https://api.digitale-sammlungen.de/iiif/presentation/v2/bsb10502015/canvas/86/view")</f>
        <v>https://api.digitale-sammlungen.de/iiif/presentation/v2/bsb10502015/canvas/86/view</v>
      </c>
      <c r="F786" s="0" t="s">
        <v>97</v>
      </c>
    </row>
    <row r="787" customFormat="false" ht="15" hidden="false" customHeight="false" outlineLevel="0" collapsed="false">
      <c r="A787" s="1" t="s">
        <v>1445</v>
      </c>
      <c r="B787" s="1" t="s">
        <v>1454</v>
      </c>
      <c r="C787" s="1" t="s">
        <v>1076</v>
      </c>
      <c r="D787" s="1" t="s">
        <v>1455</v>
      </c>
      <c r="E787" s="0" t="str">
        <f aca="false">HYPERLINK("https://api.digitale-sammlungen.de/iiif/presentation/v2/bsb10502015/canvas/87/view")</f>
        <v>https://api.digitale-sammlungen.de/iiif/presentation/v2/bsb10502015/canvas/87/view</v>
      </c>
      <c r="F787" s="0" t="s">
        <v>97</v>
      </c>
    </row>
    <row r="788" customFormat="false" ht="15" hidden="false" customHeight="false" outlineLevel="0" collapsed="false">
      <c r="A788" s="1" t="s">
        <v>1445</v>
      </c>
      <c r="B788" s="1" t="s">
        <v>1456</v>
      </c>
      <c r="C788" s="1" t="s">
        <v>368</v>
      </c>
      <c r="D788" s="1" t="s">
        <v>1457</v>
      </c>
      <c r="E788" s="0" t="str">
        <f aca="false">HYPERLINK("https://api.digitale-sammlungen.de/iiif/presentation/v2/bsb10502015/canvas/88/view")</f>
        <v>https://api.digitale-sammlungen.de/iiif/presentation/v2/bsb10502015/canvas/88/view</v>
      </c>
      <c r="F788" s="0" t="s">
        <v>97</v>
      </c>
    </row>
    <row r="789" customFormat="false" ht="15" hidden="false" customHeight="false" outlineLevel="0" collapsed="false">
      <c r="A789" s="1" t="s">
        <v>1445</v>
      </c>
      <c r="B789" s="1" t="s">
        <v>657</v>
      </c>
      <c r="C789" s="1" t="s">
        <v>75</v>
      </c>
      <c r="D789" s="1" t="s">
        <v>1458</v>
      </c>
      <c r="E789" s="0" t="str">
        <f aca="false">HYPERLINK("https://api.digitale-sammlungen.de/iiif/presentation/v2/bsb10502015/canvas/188/view")</f>
        <v>https://api.digitale-sammlungen.de/iiif/presentation/v2/bsb10502015/canvas/188/view</v>
      </c>
      <c r="F789" s="0" t="s">
        <v>10</v>
      </c>
    </row>
    <row r="790" customFormat="false" ht="15" hidden="false" customHeight="false" outlineLevel="0" collapsed="false">
      <c r="A790" s="1" t="s">
        <v>1445</v>
      </c>
      <c r="B790" s="1" t="s">
        <v>372</v>
      </c>
      <c r="C790" s="1" t="s">
        <v>227</v>
      </c>
      <c r="D790" s="1" t="s">
        <v>1459</v>
      </c>
      <c r="E790" s="0" t="str">
        <f aca="false">HYPERLINK("https://api.digitale-sammlungen.de/iiif/presentation/v2/bsb10502015/canvas/192/view")</f>
        <v>https://api.digitale-sammlungen.de/iiif/presentation/v2/bsb10502015/canvas/192/view</v>
      </c>
      <c r="F790" s="0" t="s">
        <v>97</v>
      </c>
    </row>
    <row r="791" customFormat="false" ht="15" hidden="false" customHeight="false" outlineLevel="0" collapsed="false">
      <c r="A791" s="1" t="s">
        <v>1445</v>
      </c>
      <c r="B791" s="1" t="s">
        <v>325</v>
      </c>
      <c r="C791" s="1" t="s">
        <v>513</v>
      </c>
      <c r="D791" s="1" t="s">
        <v>1460</v>
      </c>
      <c r="E791" s="0" t="str">
        <f aca="false">HYPERLINK("https://api.digitale-sammlungen.de/iiif/presentation/v2/bsb10502015/canvas/227/view")</f>
        <v>https://api.digitale-sammlungen.de/iiif/presentation/v2/bsb10502015/canvas/227/view</v>
      </c>
      <c r="F791" s="0" t="s">
        <v>101</v>
      </c>
    </row>
    <row r="792" customFormat="false" ht="15" hidden="false" customHeight="false" outlineLevel="0" collapsed="false">
      <c r="A792" s="1" t="s">
        <v>1445</v>
      </c>
      <c r="B792" s="1" t="s">
        <v>504</v>
      </c>
      <c r="C792" s="1" t="s">
        <v>156</v>
      </c>
      <c r="D792" s="1" t="s">
        <v>1461</v>
      </c>
      <c r="E792" s="0" t="str">
        <f aca="false">HYPERLINK("https://api.digitale-sammlungen.de/iiif/presentation/v2/bsb10502015/canvas/229/view")</f>
        <v>https://api.digitale-sammlungen.de/iiif/presentation/v2/bsb10502015/canvas/229/view</v>
      </c>
      <c r="F792" s="0" t="s">
        <v>101</v>
      </c>
    </row>
    <row r="793" customFormat="false" ht="15" hidden="false" customHeight="false" outlineLevel="0" collapsed="false">
      <c r="A793" s="1" t="s">
        <v>1445</v>
      </c>
      <c r="B793" s="1" t="s">
        <v>1462</v>
      </c>
      <c r="C793" s="1" t="s">
        <v>454</v>
      </c>
      <c r="D793" s="1" t="s">
        <v>1463</v>
      </c>
      <c r="E793" s="0" t="str">
        <f aca="false">HYPERLINK("https://api.digitale-sammlungen.de/iiif/presentation/v2/bsb10502015/canvas/329/view")</f>
        <v>https://api.digitale-sammlungen.de/iiif/presentation/v2/bsb10502015/canvas/329/view</v>
      </c>
      <c r="F793" s="0" t="s">
        <v>48</v>
      </c>
    </row>
    <row r="794" customFormat="false" ht="15" hidden="false" customHeight="false" outlineLevel="0" collapsed="false">
      <c r="A794" s="1" t="s">
        <v>1445</v>
      </c>
      <c r="B794" s="1" t="s">
        <v>567</v>
      </c>
      <c r="C794" s="1" t="s">
        <v>125</v>
      </c>
      <c r="D794" s="1" t="s">
        <v>1464</v>
      </c>
      <c r="E794" s="0" t="str">
        <f aca="false">HYPERLINK("https://api.digitale-sammlungen.de/iiif/presentation/v2/bsb10502015/canvas/441/view")</f>
        <v>https://api.digitale-sammlungen.de/iiif/presentation/v2/bsb10502015/canvas/441/view</v>
      </c>
      <c r="F794" s="0" t="s">
        <v>37</v>
      </c>
    </row>
    <row r="795" customFormat="false" ht="15" hidden="false" customHeight="false" outlineLevel="0" collapsed="false">
      <c r="A795" s="1" t="s">
        <v>1445</v>
      </c>
      <c r="B795" s="1" t="s">
        <v>1465</v>
      </c>
      <c r="C795" s="1" t="s">
        <v>429</v>
      </c>
      <c r="D795" s="1" t="s">
        <v>1466</v>
      </c>
      <c r="E795" s="0" t="str">
        <f aca="false">HYPERLINK("https://api.digitale-sammlungen.de/iiif/presentation/v2/bsb10502015/canvas/515/view")</f>
        <v>https://api.digitale-sammlungen.de/iiif/presentation/v2/bsb10502015/canvas/515/view</v>
      </c>
      <c r="F795" s="0" t="s">
        <v>37</v>
      </c>
    </row>
    <row r="796" customFormat="false" ht="15" hidden="false" customHeight="false" outlineLevel="0" collapsed="false">
      <c r="A796" s="1" t="s">
        <v>1467</v>
      </c>
      <c r="B796" s="1" t="s">
        <v>1468</v>
      </c>
      <c r="C796" s="1" t="s">
        <v>70</v>
      </c>
      <c r="D796" s="1" t="s">
        <v>1469</v>
      </c>
      <c r="E796" s="0" t="str">
        <f aca="false">HYPERLINK("https://api.digitale-sammlungen.de/iiif/presentation/v2/bsb10502003/canvas/11/view")</f>
        <v>https://api.digitale-sammlungen.de/iiif/presentation/v2/bsb10502003/canvas/11/view</v>
      </c>
      <c r="F796" s="0" t="s">
        <v>97</v>
      </c>
    </row>
    <row r="797" customFormat="false" ht="15" hidden="false" customHeight="false" outlineLevel="0" collapsed="false">
      <c r="A797" s="1" t="s">
        <v>1467</v>
      </c>
      <c r="B797" s="1" t="s">
        <v>1281</v>
      </c>
      <c r="C797" s="1" t="s">
        <v>127</v>
      </c>
      <c r="D797" s="1" t="s">
        <v>1470</v>
      </c>
      <c r="E797" s="0" t="str">
        <f aca="false">HYPERLINK("https://api.digitale-sammlungen.de/iiif/presentation/v2/bsb10502003/canvas/49/view")</f>
        <v>https://api.digitale-sammlungen.de/iiif/presentation/v2/bsb10502003/canvas/49/view</v>
      </c>
      <c r="F797" s="0" t="s">
        <v>97</v>
      </c>
    </row>
    <row r="798" customFormat="false" ht="15" hidden="false" customHeight="false" outlineLevel="0" collapsed="false">
      <c r="A798" s="1" t="s">
        <v>1467</v>
      </c>
      <c r="B798" s="1" t="s">
        <v>886</v>
      </c>
      <c r="C798" s="1" t="s">
        <v>81</v>
      </c>
      <c r="D798" s="1" t="s">
        <v>1471</v>
      </c>
      <c r="E798" s="0" t="str">
        <f aca="false">HYPERLINK("https://api.digitale-sammlungen.de/iiif/presentation/v2/bsb10502003/canvas/71/view")</f>
        <v>https://api.digitale-sammlungen.de/iiif/presentation/v2/bsb10502003/canvas/71/view</v>
      </c>
      <c r="F798" s="0" t="s">
        <v>1083</v>
      </c>
    </row>
    <row r="799" customFormat="false" ht="15" hidden="false" customHeight="false" outlineLevel="0" collapsed="false">
      <c r="A799" s="1" t="s">
        <v>1467</v>
      </c>
      <c r="B799" s="1" t="s">
        <v>173</v>
      </c>
      <c r="C799" s="1" t="s">
        <v>429</v>
      </c>
      <c r="D799" s="1" t="s">
        <v>1472</v>
      </c>
      <c r="E799" s="0" t="str">
        <f aca="false">HYPERLINK("https://api.digitale-sammlungen.de/iiif/presentation/v2/bsb10502003/canvas/137/view")</f>
        <v>https://api.digitale-sammlungen.de/iiif/presentation/v2/bsb10502003/canvas/137/view</v>
      </c>
      <c r="F799" s="0" t="s">
        <v>97</v>
      </c>
    </row>
    <row r="800" customFormat="false" ht="15" hidden="false" customHeight="false" outlineLevel="0" collapsed="false">
      <c r="A800" s="1" t="s">
        <v>1467</v>
      </c>
      <c r="B800" s="1" t="s">
        <v>1473</v>
      </c>
      <c r="C800" s="1" t="s">
        <v>472</v>
      </c>
      <c r="D800" s="1" t="s">
        <v>1474</v>
      </c>
      <c r="E800" s="0" t="str">
        <f aca="false">HYPERLINK("https://api.digitale-sammlungen.de/iiif/presentation/v2/bsb10502003/canvas/138/view")</f>
        <v>https://api.digitale-sammlungen.de/iiif/presentation/v2/bsb10502003/canvas/138/view</v>
      </c>
      <c r="F800" s="0" t="s">
        <v>97</v>
      </c>
    </row>
    <row r="801" customFormat="false" ht="15" hidden="false" customHeight="false" outlineLevel="0" collapsed="false">
      <c r="A801" s="1" t="s">
        <v>1467</v>
      </c>
      <c r="B801" s="1" t="s">
        <v>30</v>
      </c>
      <c r="C801" s="1" t="s">
        <v>802</v>
      </c>
      <c r="D801" s="1" t="s">
        <v>1475</v>
      </c>
      <c r="E801" s="0" t="str">
        <f aca="false">HYPERLINK("https://api.digitale-sammlungen.de/iiif/presentation/v2/bsb10502003/canvas/139/view")</f>
        <v>https://api.digitale-sammlungen.de/iiif/presentation/v2/bsb10502003/canvas/139/view</v>
      </c>
      <c r="F801" s="0" t="s">
        <v>97</v>
      </c>
    </row>
    <row r="802" customFormat="false" ht="15" hidden="false" customHeight="false" outlineLevel="0" collapsed="false">
      <c r="A802" s="1" t="s">
        <v>1467</v>
      </c>
      <c r="B802" s="1" t="s">
        <v>747</v>
      </c>
      <c r="C802" s="1" t="s">
        <v>60</v>
      </c>
      <c r="D802" s="1" t="s">
        <v>1476</v>
      </c>
      <c r="E802" s="0" t="str">
        <f aca="false">HYPERLINK("https://api.digitale-sammlungen.de/iiif/presentation/v2/bsb10502003/canvas/145/view")</f>
        <v>https://api.digitale-sammlungen.de/iiif/presentation/v2/bsb10502003/canvas/145/view</v>
      </c>
      <c r="F802" s="0" t="s">
        <v>101</v>
      </c>
    </row>
    <row r="803" customFormat="false" ht="15" hidden="false" customHeight="false" outlineLevel="0" collapsed="false">
      <c r="A803" s="1" t="s">
        <v>1477</v>
      </c>
      <c r="B803" s="1" t="s">
        <v>778</v>
      </c>
      <c r="C803" s="1" t="s">
        <v>764</v>
      </c>
      <c r="D803" s="1" t="s">
        <v>1478</v>
      </c>
      <c r="E803" s="0" t="str">
        <f aca="false">HYPERLINK("https://api.digitale-sammlungen.de/iiif/presentation/v2/bsb10502017/canvas/42/view")</f>
        <v>https://api.digitale-sammlungen.de/iiif/presentation/v2/bsb10502017/canvas/42/view</v>
      </c>
      <c r="F803" s="0" t="s">
        <v>52</v>
      </c>
    </row>
    <row r="804" customFormat="false" ht="15" hidden="false" customHeight="false" outlineLevel="0" collapsed="false">
      <c r="A804" s="1" t="s">
        <v>1477</v>
      </c>
      <c r="B804" s="1" t="s">
        <v>512</v>
      </c>
      <c r="C804" s="1" t="s">
        <v>202</v>
      </c>
      <c r="D804" s="1" t="s">
        <v>1479</v>
      </c>
      <c r="E804" s="0" t="str">
        <f aca="false">HYPERLINK("https://api.digitale-sammlungen.de/iiif/presentation/v2/bsb10502017/canvas/60/view")</f>
        <v>https://api.digitale-sammlungen.de/iiif/presentation/v2/bsb10502017/canvas/60/view</v>
      </c>
      <c r="F804" s="0" t="s">
        <v>406</v>
      </c>
    </row>
    <row r="805" customFormat="false" ht="15" hidden="false" customHeight="false" outlineLevel="0" collapsed="false">
      <c r="A805" s="1" t="s">
        <v>1477</v>
      </c>
      <c r="B805" s="1" t="s">
        <v>1252</v>
      </c>
      <c r="C805" s="1" t="s">
        <v>1480</v>
      </c>
      <c r="D805" s="1" t="s">
        <v>1481</v>
      </c>
      <c r="E805" s="0" t="str">
        <f aca="false">HYPERLINK("https://api.digitale-sammlungen.de/iiif/presentation/v2/bsb10502017/canvas/68/view")</f>
        <v>https://api.digitale-sammlungen.de/iiif/presentation/v2/bsb10502017/canvas/68/view</v>
      </c>
      <c r="F805" s="0" t="s">
        <v>97</v>
      </c>
    </row>
    <row r="806" customFormat="false" ht="15" hidden="false" customHeight="false" outlineLevel="0" collapsed="false">
      <c r="A806" s="1" t="s">
        <v>1477</v>
      </c>
      <c r="B806" s="1" t="s">
        <v>325</v>
      </c>
      <c r="C806" s="1" t="s">
        <v>90</v>
      </c>
      <c r="D806" s="1" t="s">
        <v>1482</v>
      </c>
      <c r="E806" s="0" t="str">
        <f aca="false">HYPERLINK("https://api.digitale-sammlungen.de/iiif/presentation/v2/bsb10502017/canvas/227/view")</f>
        <v>https://api.digitale-sammlungen.de/iiif/presentation/v2/bsb10502017/canvas/227/view</v>
      </c>
      <c r="F806" s="0" t="s">
        <v>406</v>
      </c>
    </row>
    <row r="807" customFormat="false" ht="15" hidden="false" customHeight="false" outlineLevel="0" collapsed="false">
      <c r="A807" s="1" t="s">
        <v>1477</v>
      </c>
      <c r="B807" s="1" t="s">
        <v>1483</v>
      </c>
      <c r="C807" s="1" t="s">
        <v>166</v>
      </c>
      <c r="D807" s="1" t="s">
        <v>1484</v>
      </c>
      <c r="E807" s="0" t="str">
        <f aca="false">HYPERLINK("https://api.digitale-sammlungen.de/iiif/presentation/v2/bsb10502017/canvas/462/view")</f>
        <v>https://api.digitale-sammlungen.de/iiif/presentation/v2/bsb10502017/canvas/462/view</v>
      </c>
      <c r="F807" s="0" t="s">
        <v>273</v>
      </c>
    </row>
    <row r="808" customFormat="false" ht="15" hidden="false" customHeight="false" outlineLevel="0" collapsed="false">
      <c r="A808" s="1" t="s">
        <v>1477</v>
      </c>
      <c r="B808" s="1" t="s">
        <v>425</v>
      </c>
      <c r="C808" s="1" t="s">
        <v>599</v>
      </c>
      <c r="D808" s="1" t="s">
        <v>1485</v>
      </c>
      <c r="E808" s="0" t="str">
        <f aca="false">HYPERLINK("https://api.digitale-sammlungen.de/iiif/presentation/v2/bsb10502017/canvas/532/view")</f>
        <v>https://api.digitale-sammlungen.de/iiif/presentation/v2/bsb10502017/canvas/532/view</v>
      </c>
      <c r="F808" s="0" t="s">
        <v>37</v>
      </c>
    </row>
    <row r="809" customFormat="false" ht="15" hidden="false" customHeight="false" outlineLevel="0" collapsed="false">
      <c r="A809" s="1" t="s">
        <v>1477</v>
      </c>
      <c r="B809" s="1" t="s">
        <v>715</v>
      </c>
      <c r="C809" s="1" t="s">
        <v>649</v>
      </c>
      <c r="D809" s="1" t="s">
        <v>1486</v>
      </c>
      <c r="E809" s="0" t="str">
        <f aca="false">HYPERLINK("https://api.digitale-sammlungen.de/iiif/presentation/v2/bsb10502017/canvas/533/view")</f>
        <v>https://api.digitale-sammlungen.de/iiif/presentation/v2/bsb10502017/canvas/533/view</v>
      </c>
      <c r="F809" s="0" t="s">
        <v>37</v>
      </c>
    </row>
    <row r="810" customFormat="false" ht="15" hidden="false" customHeight="false" outlineLevel="0" collapsed="false">
      <c r="A810" s="1" t="s">
        <v>1487</v>
      </c>
      <c r="B810" s="1" t="s">
        <v>131</v>
      </c>
      <c r="C810" s="1" t="s">
        <v>58</v>
      </c>
      <c r="D810" s="1" t="s">
        <v>1488</v>
      </c>
      <c r="E810" s="0" t="str">
        <f aca="false">HYPERLINK("https://api.digitale-sammlungen.de/iiif/presentation/v2/bsb10541099/canvas/14/view")</f>
        <v>https://api.digitale-sammlungen.de/iiif/presentation/v2/bsb10541099/canvas/14/view</v>
      </c>
      <c r="F810" s="0" t="s">
        <v>571</v>
      </c>
    </row>
    <row r="811" customFormat="false" ht="15" hidden="false" customHeight="false" outlineLevel="0" collapsed="false">
      <c r="A811" s="1" t="s">
        <v>1487</v>
      </c>
      <c r="B811" s="1" t="s">
        <v>1489</v>
      </c>
      <c r="C811" s="1" t="s">
        <v>531</v>
      </c>
      <c r="D811" s="1" t="s">
        <v>1490</v>
      </c>
      <c r="E811" s="0" t="str">
        <f aca="false">HYPERLINK("https://api.digitale-sammlungen.de/iiif/presentation/v2/bsb10541099/canvas/133/view")</f>
        <v>https://api.digitale-sammlungen.de/iiif/presentation/v2/bsb10541099/canvas/133/view</v>
      </c>
      <c r="F811" s="0" t="s">
        <v>101</v>
      </c>
    </row>
    <row r="812" customFormat="false" ht="15" hidden="false" customHeight="false" outlineLevel="0" collapsed="false">
      <c r="A812" s="1" t="s">
        <v>1487</v>
      </c>
      <c r="B812" s="1" t="s">
        <v>401</v>
      </c>
      <c r="C812" s="1" t="s">
        <v>222</v>
      </c>
      <c r="D812" s="1" t="s">
        <v>1491</v>
      </c>
      <c r="E812" s="0" t="str">
        <f aca="false">HYPERLINK("https://api.digitale-sammlungen.de/iiif/presentation/v2/bsb10541099/canvas/183/view")</f>
        <v>https://api.digitale-sammlungen.de/iiif/presentation/v2/bsb10541099/canvas/183/view</v>
      </c>
      <c r="F812" s="0" t="s">
        <v>273</v>
      </c>
    </row>
    <row r="813" customFormat="false" ht="15" hidden="false" customHeight="false" outlineLevel="0" collapsed="false">
      <c r="A813" s="1" t="s">
        <v>1487</v>
      </c>
      <c r="B813" s="1" t="s">
        <v>1492</v>
      </c>
      <c r="C813" s="1" t="s">
        <v>83</v>
      </c>
      <c r="D813" s="1" t="s">
        <v>1493</v>
      </c>
      <c r="E813" s="0" t="str">
        <f aca="false">HYPERLINK("https://api.digitale-sammlungen.de/iiif/presentation/v2/bsb10541099/canvas/193/view")</f>
        <v>https://api.digitale-sammlungen.de/iiif/presentation/v2/bsb10541099/canvas/193/view</v>
      </c>
      <c r="F813" s="0" t="s">
        <v>10</v>
      </c>
    </row>
    <row r="814" customFormat="false" ht="15" hidden="false" customHeight="false" outlineLevel="0" collapsed="false">
      <c r="A814" s="1" t="s">
        <v>1487</v>
      </c>
      <c r="B814" s="1" t="s">
        <v>277</v>
      </c>
      <c r="C814" s="1" t="s">
        <v>491</v>
      </c>
      <c r="D814" s="1" t="s">
        <v>1494</v>
      </c>
      <c r="E814" s="0" t="str">
        <f aca="false">HYPERLINK("https://api.digitale-sammlungen.de/iiif/presentation/v2/bsb10541099/canvas/337/view")</f>
        <v>https://api.digitale-sammlungen.de/iiif/presentation/v2/bsb10541099/canvas/337/view</v>
      </c>
      <c r="F814" s="0" t="s">
        <v>97</v>
      </c>
    </row>
    <row r="815" customFormat="false" ht="15" hidden="false" customHeight="false" outlineLevel="0" collapsed="false">
      <c r="A815" s="1" t="s">
        <v>1487</v>
      </c>
      <c r="B815" s="1" t="s">
        <v>894</v>
      </c>
      <c r="C815" s="1" t="s">
        <v>1495</v>
      </c>
      <c r="D815" s="1" t="s">
        <v>1496</v>
      </c>
      <c r="E815" s="0" t="str">
        <f aca="false">HYPERLINK("https://api.digitale-sammlungen.de/iiif/presentation/v2/bsb10541099/canvas/338/view")</f>
        <v>https://api.digitale-sammlungen.de/iiif/presentation/v2/bsb10541099/canvas/338/view</v>
      </c>
      <c r="F815" s="0" t="s">
        <v>97</v>
      </c>
    </row>
    <row r="816" customFormat="false" ht="15" hidden="false" customHeight="false" outlineLevel="0" collapsed="false">
      <c r="A816" s="1" t="s">
        <v>1487</v>
      </c>
      <c r="B816" s="1" t="s">
        <v>894</v>
      </c>
      <c r="C816" s="1" t="s">
        <v>368</v>
      </c>
      <c r="D816" s="1" t="s">
        <v>1496</v>
      </c>
      <c r="E816" s="0" t="str">
        <f aca="false">HYPERLINK("https://api.digitale-sammlungen.de/iiif/presentation/v2/bsb10541099/canvas/338/view")</f>
        <v>https://api.digitale-sammlungen.de/iiif/presentation/v2/bsb10541099/canvas/338/view</v>
      </c>
      <c r="F816" s="0" t="s">
        <v>97</v>
      </c>
    </row>
    <row r="817" customFormat="false" ht="15" hidden="false" customHeight="false" outlineLevel="0" collapsed="false">
      <c r="A817" s="1" t="s">
        <v>1487</v>
      </c>
      <c r="B817" s="1" t="s">
        <v>894</v>
      </c>
      <c r="C817" s="1" t="s">
        <v>531</v>
      </c>
      <c r="D817" s="1" t="s">
        <v>1497</v>
      </c>
      <c r="E817" s="0" t="str">
        <f aca="false">HYPERLINK("https://api.digitale-sammlungen.de/iiif/presentation/v2/bsb10541099/canvas/338/view")</f>
        <v>https://api.digitale-sammlungen.de/iiif/presentation/v2/bsb10541099/canvas/338/view</v>
      </c>
      <c r="F817" s="0" t="s">
        <v>97</v>
      </c>
    </row>
    <row r="818" customFormat="false" ht="15" hidden="false" customHeight="false" outlineLevel="0" collapsed="false">
      <c r="A818" s="1" t="s">
        <v>1487</v>
      </c>
      <c r="B818" s="1" t="s">
        <v>894</v>
      </c>
      <c r="C818" s="1" t="s">
        <v>46</v>
      </c>
      <c r="D818" s="1" t="s">
        <v>1498</v>
      </c>
      <c r="E818" s="0" t="str">
        <f aca="false">HYPERLINK("https://api.digitale-sammlungen.de/iiif/presentation/v2/bsb10541099/canvas/338/view")</f>
        <v>https://api.digitale-sammlungen.de/iiif/presentation/v2/bsb10541099/canvas/338/view</v>
      </c>
      <c r="F818" s="0" t="s">
        <v>97</v>
      </c>
    </row>
    <row r="819" customFormat="false" ht="15" hidden="false" customHeight="false" outlineLevel="0" collapsed="false">
      <c r="A819" s="1" t="s">
        <v>1487</v>
      </c>
      <c r="B819" s="1" t="s">
        <v>894</v>
      </c>
      <c r="C819" s="1" t="s">
        <v>115</v>
      </c>
      <c r="D819" s="1" t="s">
        <v>1499</v>
      </c>
      <c r="E819" s="0" t="str">
        <f aca="false">HYPERLINK("https://api.digitale-sammlungen.de/iiif/presentation/v2/bsb10541099/canvas/338/view")</f>
        <v>https://api.digitale-sammlungen.de/iiif/presentation/v2/bsb10541099/canvas/338/view</v>
      </c>
      <c r="F819" s="0" t="s">
        <v>97</v>
      </c>
    </row>
    <row r="820" customFormat="false" ht="15" hidden="false" customHeight="false" outlineLevel="0" collapsed="false">
      <c r="A820" s="1" t="s">
        <v>1487</v>
      </c>
      <c r="B820" s="1" t="s">
        <v>894</v>
      </c>
      <c r="C820" s="1" t="s">
        <v>15</v>
      </c>
      <c r="D820" s="1" t="s">
        <v>1500</v>
      </c>
      <c r="E820" s="0" t="str">
        <f aca="false">HYPERLINK("https://api.digitale-sammlungen.de/iiif/presentation/v2/bsb10541099/canvas/338/view")</f>
        <v>https://api.digitale-sammlungen.de/iiif/presentation/v2/bsb10541099/canvas/338/view</v>
      </c>
      <c r="F820" s="0" t="s">
        <v>97</v>
      </c>
    </row>
    <row r="821" customFormat="false" ht="15" hidden="false" customHeight="false" outlineLevel="0" collapsed="false">
      <c r="A821" s="1" t="s">
        <v>1487</v>
      </c>
      <c r="B821" s="1" t="s">
        <v>894</v>
      </c>
      <c r="C821" s="1" t="s">
        <v>62</v>
      </c>
      <c r="D821" s="1" t="s">
        <v>1501</v>
      </c>
      <c r="E821" s="0" t="str">
        <f aca="false">HYPERLINK("https://api.digitale-sammlungen.de/iiif/presentation/v2/bsb10541099/canvas/338/view")</f>
        <v>https://api.digitale-sammlungen.de/iiif/presentation/v2/bsb10541099/canvas/338/view</v>
      </c>
      <c r="F821" s="0" t="s">
        <v>97</v>
      </c>
    </row>
    <row r="822" customFormat="false" ht="15" hidden="false" customHeight="false" outlineLevel="0" collapsed="false">
      <c r="A822" s="1" t="s">
        <v>1487</v>
      </c>
      <c r="B822" s="1" t="s">
        <v>894</v>
      </c>
      <c r="C822" s="1" t="s">
        <v>1480</v>
      </c>
      <c r="D822" s="1" t="s">
        <v>1502</v>
      </c>
      <c r="E822" s="0" t="str">
        <f aca="false">HYPERLINK("https://api.digitale-sammlungen.de/iiif/presentation/v2/bsb10541099/canvas/338/view")</f>
        <v>https://api.digitale-sammlungen.de/iiif/presentation/v2/bsb10541099/canvas/338/view</v>
      </c>
      <c r="F822" s="0" t="s">
        <v>97</v>
      </c>
    </row>
    <row r="823" customFormat="false" ht="15" hidden="false" customHeight="false" outlineLevel="0" collapsed="false">
      <c r="A823" s="1" t="s">
        <v>1487</v>
      </c>
      <c r="B823" s="1" t="s">
        <v>353</v>
      </c>
      <c r="C823" s="1" t="s">
        <v>531</v>
      </c>
      <c r="D823" s="1" t="s">
        <v>1503</v>
      </c>
      <c r="E823" s="0" t="str">
        <f aca="false">HYPERLINK("https://api.digitale-sammlungen.de/iiif/presentation/v2/bsb10541099/canvas/339/view")</f>
        <v>https://api.digitale-sammlungen.de/iiif/presentation/v2/bsb10541099/canvas/339/view</v>
      </c>
      <c r="F823" s="0" t="s">
        <v>97</v>
      </c>
    </row>
    <row r="824" customFormat="false" ht="15" hidden="false" customHeight="false" outlineLevel="0" collapsed="false">
      <c r="A824" s="1" t="s">
        <v>1487</v>
      </c>
      <c r="B824" s="1" t="s">
        <v>353</v>
      </c>
      <c r="C824" s="1" t="s">
        <v>524</v>
      </c>
      <c r="D824" s="1" t="s">
        <v>1504</v>
      </c>
      <c r="E824" s="0" t="str">
        <f aca="false">HYPERLINK("https://api.digitale-sammlungen.de/iiif/presentation/v2/bsb10541099/canvas/339/view")</f>
        <v>https://api.digitale-sammlungen.de/iiif/presentation/v2/bsb10541099/canvas/339/view</v>
      </c>
      <c r="F824" s="0" t="s">
        <v>97</v>
      </c>
    </row>
    <row r="825" customFormat="false" ht="15" hidden="false" customHeight="false" outlineLevel="0" collapsed="false">
      <c r="A825" s="1" t="s">
        <v>1487</v>
      </c>
      <c r="B825" s="1" t="s">
        <v>924</v>
      </c>
      <c r="C825" s="1" t="s">
        <v>513</v>
      </c>
      <c r="D825" s="1" t="s">
        <v>1505</v>
      </c>
      <c r="E825" s="0" t="str">
        <f aca="false">HYPERLINK("https://api.digitale-sammlungen.de/iiif/presentation/v2/bsb10541099/canvas/340/view")</f>
        <v>https://api.digitale-sammlungen.de/iiif/presentation/v2/bsb10541099/canvas/340/view</v>
      </c>
      <c r="F825" s="0" t="s">
        <v>97</v>
      </c>
    </row>
    <row r="826" customFormat="false" ht="15" hidden="false" customHeight="false" outlineLevel="0" collapsed="false">
      <c r="A826" s="1" t="s">
        <v>1487</v>
      </c>
      <c r="B826" s="1" t="s">
        <v>924</v>
      </c>
      <c r="C826" s="1" t="s">
        <v>27</v>
      </c>
      <c r="D826" s="1" t="s">
        <v>1506</v>
      </c>
      <c r="E826" s="0" t="str">
        <f aca="false">HYPERLINK("https://api.digitale-sammlungen.de/iiif/presentation/v2/bsb10541099/canvas/340/view")</f>
        <v>https://api.digitale-sammlungen.de/iiif/presentation/v2/bsb10541099/canvas/340/view</v>
      </c>
      <c r="F826" s="0" t="s">
        <v>97</v>
      </c>
    </row>
    <row r="827" customFormat="false" ht="15" hidden="false" customHeight="false" outlineLevel="0" collapsed="false">
      <c r="A827" s="1" t="s">
        <v>1487</v>
      </c>
      <c r="B827" s="1" t="s">
        <v>924</v>
      </c>
      <c r="C827" s="1" t="s">
        <v>728</v>
      </c>
      <c r="D827" s="1" t="s">
        <v>1507</v>
      </c>
      <c r="E827" s="0" t="str">
        <f aca="false">HYPERLINK("https://api.digitale-sammlungen.de/iiif/presentation/v2/bsb10541099/canvas/340/view")</f>
        <v>https://api.digitale-sammlungen.de/iiif/presentation/v2/bsb10541099/canvas/340/view</v>
      </c>
      <c r="F827" s="0" t="s">
        <v>97</v>
      </c>
    </row>
    <row r="828" customFormat="false" ht="15" hidden="false" customHeight="false" outlineLevel="0" collapsed="false">
      <c r="A828" s="1" t="s">
        <v>1487</v>
      </c>
      <c r="B828" s="1" t="s">
        <v>924</v>
      </c>
      <c r="C828" s="1" t="s">
        <v>222</v>
      </c>
      <c r="D828" s="1" t="s">
        <v>1508</v>
      </c>
      <c r="E828" s="0" t="str">
        <f aca="false">HYPERLINK("https://api.digitale-sammlungen.de/iiif/presentation/v2/bsb10541099/canvas/340/view")</f>
        <v>https://api.digitale-sammlungen.de/iiif/presentation/v2/bsb10541099/canvas/340/view</v>
      </c>
      <c r="F828" s="0" t="s">
        <v>97</v>
      </c>
    </row>
    <row r="829" customFormat="false" ht="15" hidden="false" customHeight="false" outlineLevel="0" collapsed="false">
      <c r="A829" s="1" t="s">
        <v>1487</v>
      </c>
      <c r="B829" s="1" t="s">
        <v>924</v>
      </c>
      <c r="C829" s="1" t="s">
        <v>117</v>
      </c>
      <c r="D829" s="1" t="s">
        <v>1509</v>
      </c>
      <c r="E829" s="0" t="str">
        <f aca="false">HYPERLINK("https://api.digitale-sammlungen.de/iiif/presentation/v2/bsb10541099/canvas/340/view")</f>
        <v>https://api.digitale-sammlungen.de/iiif/presentation/v2/bsb10541099/canvas/340/view</v>
      </c>
      <c r="F829" s="0" t="s">
        <v>97</v>
      </c>
    </row>
    <row r="830" customFormat="false" ht="15" hidden="false" customHeight="false" outlineLevel="0" collapsed="false">
      <c r="A830" s="1" t="s">
        <v>1487</v>
      </c>
      <c r="B830" s="1" t="s">
        <v>1415</v>
      </c>
      <c r="C830" s="1" t="s">
        <v>147</v>
      </c>
      <c r="D830" s="1" t="s">
        <v>1510</v>
      </c>
      <c r="E830" s="0" t="str">
        <f aca="false">HYPERLINK("https://api.digitale-sammlungen.de/iiif/presentation/v2/bsb10541099/canvas/341/view")</f>
        <v>https://api.digitale-sammlungen.de/iiif/presentation/v2/bsb10541099/canvas/341/view</v>
      </c>
      <c r="F830" s="0" t="s">
        <v>97</v>
      </c>
    </row>
    <row r="831" customFormat="false" ht="15" hidden="false" customHeight="false" outlineLevel="0" collapsed="false">
      <c r="A831" s="1" t="s">
        <v>1487</v>
      </c>
      <c r="B831" s="1" t="s">
        <v>1415</v>
      </c>
      <c r="C831" s="1" t="s">
        <v>8</v>
      </c>
      <c r="D831" s="1" t="s">
        <v>1511</v>
      </c>
      <c r="E831" s="0" t="str">
        <f aca="false">HYPERLINK("https://api.digitale-sammlungen.de/iiif/presentation/v2/bsb10541099/canvas/341/view")</f>
        <v>https://api.digitale-sammlungen.de/iiif/presentation/v2/bsb10541099/canvas/341/view</v>
      </c>
      <c r="F831" s="0" t="s">
        <v>97</v>
      </c>
    </row>
    <row r="832" customFormat="false" ht="15" hidden="false" customHeight="false" outlineLevel="0" collapsed="false">
      <c r="A832" s="1" t="s">
        <v>1487</v>
      </c>
      <c r="B832" s="1" t="s">
        <v>1512</v>
      </c>
      <c r="C832" s="1" t="s">
        <v>339</v>
      </c>
      <c r="D832" s="1" t="s">
        <v>1513</v>
      </c>
      <c r="E832" s="0" t="str">
        <f aca="false">HYPERLINK("https://api.digitale-sammlungen.de/iiif/presentation/v2/bsb10541099/canvas/343/view")</f>
        <v>https://api.digitale-sammlungen.de/iiif/presentation/v2/bsb10541099/canvas/343/view</v>
      </c>
      <c r="F832" s="0" t="s">
        <v>97</v>
      </c>
    </row>
    <row r="833" customFormat="false" ht="15" hidden="false" customHeight="false" outlineLevel="0" collapsed="false">
      <c r="A833" s="1" t="s">
        <v>1487</v>
      </c>
      <c r="B833" s="1" t="s">
        <v>1512</v>
      </c>
      <c r="C833" s="1" t="s">
        <v>92</v>
      </c>
      <c r="D833" s="1" t="s">
        <v>1514</v>
      </c>
      <c r="E833" s="0" t="str">
        <f aca="false">HYPERLINK("https://api.digitale-sammlungen.de/iiif/presentation/v2/bsb10541099/canvas/343/view")</f>
        <v>https://api.digitale-sammlungen.de/iiif/presentation/v2/bsb10541099/canvas/343/view</v>
      </c>
      <c r="F833" s="0" t="s">
        <v>97</v>
      </c>
    </row>
    <row r="834" customFormat="false" ht="15" hidden="false" customHeight="false" outlineLevel="0" collapsed="false">
      <c r="A834" s="1" t="s">
        <v>1487</v>
      </c>
      <c r="B834" s="1" t="s">
        <v>1515</v>
      </c>
      <c r="C834" s="1" t="s">
        <v>75</v>
      </c>
      <c r="D834" s="1" t="s">
        <v>1516</v>
      </c>
      <c r="E834" s="0" t="str">
        <f aca="false">HYPERLINK("https://api.digitale-sammlungen.de/iiif/presentation/v2/bsb10541099/canvas/344/view")</f>
        <v>https://api.digitale-sammlungen.de/iiif/presentation/v2/bsb10541099/canvas/344/view</v>
      </c>
      <c r="F834" s="0" t="s">
        <v>97</v>
      </c>
    </row>
    <row r="835" customFormat="false" ht="15" hidden="false" customHeight="false" outlineLevel="0" collapsed="false">
      <c r="A835" s="1" t="s">
        <v>1487</v>
      </c>
      <c r="B835" s="1" t="s">
        <v>214</v>
      </c>
      <c r="C835" s="1" t="s">
        <v>163</v>
      </c>
      <c r="D835" s="1" t="s">
        <v>1517</v>
      </c>
      <c r="E835" s="0" t="str">
        <f aca="false">HYPERLINK("https://api.digitale-sammlungen.de/iiif/presentation/v2/bsb10541099/canvas/354/view")</f>
        <v>https://api.digitale-sammlungen.de/iiif/presentation/v2/bsb10541099/canvas/354/view</v>
      </c>
      <c r="F835" s="0" t="s">
        <v>97</v>
      </c>
    </row>
    <row r="836" customFormat="false" ht="15" hidden="false" customHeight="false" outlineLevel="0" collapsed="false">
      <c r="A836" s="1" t="s">
        <v>1487</v>
      </c>
      <c r="B836" s="1" t="s">
        <v>1518</v>
      </c>
      <c r="C836" s="1" t="s">
        <v>17</v>
      </c>
      <c r="D836" s="1" t="s">
        <v>1519</v>
      </c>
      <c r="E836" s="0" t="str">
        <f aca="false">HYPERLINK("https://api.digitale-sammlungen.de/iiif/presentation/v2/bsb10541099/canvas/372/view")</f>
        <v>https://api.digitale-sammlungen.de/iiif/presentation/v2/bsb10541099/canvas/372/view</v>
      </c>
      <c r="F836" s="0" t="s">
        <v>97</v>
      </c>
    </row>
    <row r="837" customFormat="false" ht="15" hidden="false" customHeight="false" outlineLevel="0" collapsed="false">
      <c r="A837" s="1" t="s">
        <v>1487</v>
      </c>
      <c r="B837" s="1" t="s">
        <v>1442</v>
      </c>
      <c r="C837" s="1" t="s">
        <v>454</v>
      </c>
      <c r="D837" s="1" t="s">
        <v>1520</v>
      </c>
      <c r="E837" s="0" t="str">
        <f aca="false">HYPERLINK("https://api.digitale-sammlungen.de/iiif/presentation/v2/bsb10541099/canvas/387/view")</f>
        <v>https://api.digitale-sammlungen.de/iiif/presentation/v2/bsb10541099/canvas/387/view</v>
      </c>
      <c r="F837" s="0" t="s">
        <v>48</v>
      </c>
    </row>
    <row r="838" customFormat="false" ht="15" hidden="false" customHeight="false" outlineLevel="0" collapsed="false">
      <c r="A838" s="1" t="s">
        <v>1487</v>
      </c>
      <c r="B838" s="1" t="s">
        <v>1521</v>
      </c>
      <c r="C838" s="1" t="s">
        <v>60</v>
      </c>
      <c r="D838" s="1" t="s">
        <v>1522</v>
      </c>
      <c r="E838" s="0" t="str">
        <f aca="false">HYPERLINK("https://api.digitale-sammlungen.de/iiif/presentation/v2/bsb10541099/canvas/406/view")</f>
        <v>https://api.digitale-sammlungen.de/iiif/presentation/v2/bsb10541099/canvas/406/view</v>
      </c>
      <c r="F838" s="0" t="s">
        <v>10</v>
      </c>
    </row>
    <row r="839" customFormat="false" ht="15" hidden="false" customHeight="false" outlineLevel="0" collapsed="false">
      <c r="A839" s="1" t="s">
        <v>1523</v>
      </c>
      <c r="B839" s="1" t="s">
        <v>778</v>
      </c>
      <c r="C839" s="1" t="s">
        <v>166</v>
      </c>
      <c r="D839" s="1" t="s">
        <v>1524</v>
      </c>
      <c r="E839" s="0" t="str">
        <f aca="false">HYPERLINK("https://api.digitale-sammlungen.de/iiif/presentation/v2/bsb10502002/canvas/42/view")</f>
        <v>https://api.digitale-sammlungen.de/iiif/presentation/v2/bsb10502002/canvas/42/view</v>
      </c>
      <c r="F839" s="0" t="s">
        <v>97</v>
      </c>
    </row>
    <row r="840" customFormat="false" ht="15" hidden="false" customHeight="false" outlineLevel="0" collapsed="false">
      <c r="A840" s="1" t="s">
        <v>1523</v>
      </c>
      <c r="B840" s="1" t="s">
        <v>1525</v>
      </c>
      <c r="C840" s="1" t="s">
        <v>487</v>
      </c>
      <c r="D840" s="1" t="s">
        <v>1526</v>
      </c>
      <c r="E840" s="0" t="str">
        <f aca="false">HYPERLINK("https://api.digitale-sammlungen.de/iiif/presentation/v2/bsb10502002/canvas/80/view")</f>
        <v>https://api.digitale-sammlungen.de/iiif/presentation/v2/bsb10502002/canvas/80/view</v>
      </c>
      <c r="F840" s="0" t="s">
        <v>10</v>
      </c>
    </row>
    <row r="841" customFormat="false" ht="15" hidden="false" customHeight="false" outlineLevel="0" collapsed="false">
      <c r="A841" s="1" t="s">
        <v>1523</v>
      </c>
      <c r="B841" s="1" t="s">
        <v>1527</v>
      </c>
      <c r="C841" s="1" t="s">
        <v>202</v>
      </c>
      <c r="D841" s="1" t="s">
        <v>1528</v>
      </c>
      <c r="E841" s="0" t="str">
        <f aca="false">HYPERLINK("https://api.digitale-sammlungen.de/iiif/presentation/v2/bsb10502002/canvas/91/view")</f>
        <v>https://api.digitale-sammlungen.de/iiif/presentation/v2/bsb10502002/canvas/91/view</v>
      </c>
      <c r="F841" s="0" t="s">
        <v>97</v>
      </c>
    </row>
    <row r="842" customFormat="false" ht="15" hidden="false" customHeight="false" outlineLevel="0" collapsed="false">
      <c r="A842" s="1" t="s">
        <v>1523</v>
      </c>
      <c r="B842" s="1" t="s">
        <v>1529</v>
      </c>
      <c r="C842" s="1" t="s">
        <v>1076</v>
      </c>
      <c r="D842" s="1" t="s">
        <v>1530</v>
      </c>
      <c r="E842" s="0" t="str">
        <f aca="false">HYPERLINK("https://api.digitale-sammlungen.de/iiif/presentation/v2/bsb10502002/canvas/97/view")</f>
        <v>https://api.digitale-sammlungen.de/iiif/presentation/v2/bsb10502002/canvas/97/view</v>
      </c>
      <c r="F842" s="0" t="s">
        <v>97</v>
      </c>
    </row>
    <row r="843" customFormat="false" ht="15" hidden="false" customHeight="false" outlineLevel="0" collapsed="false">
      <c r="A843" s="1" t="s">
        <v>1523</v>
      </c>
      <c r="B843" s="1" t="s">
        <v>850</v>
      </c>
      <c r="C843" s="1" t="s">
        <v>246</v>
      </c>
      <c r="D843" s="1" t="s">
        <v>1531</v>
      </c>
      <c r="E843" s="0" t="str">
        <f aca="false">HYPERLINK("https://api.digitale-sammlungen.de/iiif/presentation/v2/bsb10502002/canvas/135/view")</f>
        <v>https://api.digitale-sammlungen.de/iiif/presentation/v2/bsb10502002/canvas/135/view</v>
      </c>
      <c r="F843" s="0" t="s">
        <v>97</v>
      </c>
    </row>
    <row r="844" customFormat="false" ht="15" hidden="false" customHeight="false" outlineLevel="0" collapsed="false">
      <c r="A844" s="1" t="s">
        <v>1523</v>
      </c>
      <c r="B844" s="1" t="s">
        <v>1532</v>
      </c>
      <c r="C844" s="1" t="s">
        <v>305</v>
      </c>
      <c r="D844" s="1" t="s">
        <v>1533</v>
      </c>
      <c r="E844" s="0" t="str">
        <f aca="false">HYPERLINK("https://api.digitale-sammlungen.de/iiif/presentation/v2/bsb10502002/canvas/136/view")</f>
        <v>https://api.digitale-sammlungen.de/iiif/presentation/v2/bsb10502002/canvas/136/view</v>
      </c>
      <c r="F844" s="0" t="s">
        <v>97</v>
      </c>
    </row>
    <row r="845" customFormat="false" ht="15" hidden="false" customHeight="false" outlineLevel="0" collapsed="false">
      <c r="A845" s="1" t="s">
        <v>1523</v>
      </c>
      <c r="B845" s="1" t="s">
        <v>1532</v>
      </c>
      <c r="C845" s="1" t="s">
        <v>147</v>
      </c>
      <c r="D845" s="1" t="s">
        <v>1534</v>
      </c>
      <c r="E845" s="0" t="str">
        <f aca="false">HYPERLINK("https://api.digitale-sammlungen.de/iiif/presentation/v2/bsb10502002/canvas/136/view")</f>
        <v>https://api.digitale-sammlungen.de/iiif/presentation/v2/bsb10502002/canvas/136/view</v>
      </c>
      <c r="F845" s="0" t="s">
        <v>97</v>
      </c>
    </row>
    <row r="846" customFormat="false" ht="15" hidden="false" customHeight="false" outlineLevel="0" collapsed="false">
      <c r="A846" s="1" t="s">
        <v>1523</v>
      </c>
      <c r="B846" s="1" t="s">
        <v>1532</v>
      </c>
      <c r="C846" s="1" t="s">
        <v>19</v>
      </c>
      <c r="D846" s="1" t="s">
        <v>1535</v>
      </c>
      <c r="E846" s="0" t="str">
        <f aca="false">HYPERLINK("https://api.digitale-sammlungen.de/iiif/presentation/v2/bsb10502002/canvas/136/view")</f>
        <v>https://api.digitale-sammlungen.de/iiif/presentation/v2/bsb10502002/canvas/136/view</v>
      </c>
      <c r="F846" s="0" t="s">
        <v>97</v>
      </c>
    </row>
    <row r="847" customFormat="false" ht="15" hidden="false" customHeight="false" outlineLevel="0" collapsed="false">
      <c r="A847" s="1" t="s">
        <v>1523</v>
      </c>
      <c r="B847" s="1" t="s">
        <v>1473</v>
      </c>
      <c r="C847" s="1" t="s">
        <v>75</v>
      </c>
      <c r="D847" s="1" t="s">
        <v>1536</v>
      </c>
      <c r="E847" s="0" t="str">
        <f aca="false">HYPERLINK("https://api.digitale-sammlungen.de/iiif/presentation/v2/bsb10502002/canvas/138/view")</f>
        <v>https://api.digitale-sammlungen.de/iiif/presentation/v2/bsb10502002/canvas/138/view</v>
      </c>
      <c r="F847" s="0" t="s">
        <v>97</v>
      </c>
    </row>
    <row r="848" customFormat="false" ht="15" hidden="false" customHeight="false" outlineLevel="0" collapsed="false">
      <c r="A848" s="1" t="s">
        <v>1523</v>
      </c>
      <c r="B848" s="1" t="s">
        <v>1537</v>
      </c>
      <c r="C848" s="1" t="s">
        <v>72</v>
      </c>
      <c r="D848" s="1" t="s">
        <v>1538</v>
      </c>
      <c r="E848" s="0" t="str">
        <f aca="false">HYPERLINK("https://api.digitale-sammlungen.de/iiif/presentation/v2/bsb10502002/canvas/220/view")</f>
        <v>https://api.digitale-sammlungen.de/iiif/presentation/v2/bsb10502002/canvas/220/view</v>
      </c>
      <c r="F848" s="0" t="s">
        <v>52</v>
      </c>
    </row>
    <row r="849" customFormat="false" ht="15" hidden="false" customHeight="false" outlineLevel="0" collapsed="false">
      <c r="A849" s="1" t="s">
        <v>1523</v>
      </c>
      <c r="B849" s="1" t="s">
        <v>868</v>
      </c>
      <c r="C849" s="1" t="s">
        <v>95</v>
      </c>
      <c r="D849" s="1" t="s">
        <v>1539</v>
      </c>
      <c r="E849" s="0" t="str">
        <f aca="false">HYPERLINK("https://api.digitale-sammlungen.de/iiif/presentation/v2/bsb10502002/canvas/231/view")</f>
        <v>https://api.digitale-sammlungen.de/iiif/presentation/v2/bsb10502002/canvas/231/view</v>
      </c>
      <c r="F849" s="0" t="s">
        <v>52</v>
      </c>
    </row>
    <row r="850" customFormat="false" ht="15" hidden="false" customHeight="false" outlineLevel="0" collapsed="false">
      <c r="A850" s="1" t="s">
        <v>1523</v>
      </c>
      <c r="B850" s="1" t="s">
        <v>374</v>
      </c>
      <c r="C850" s="1" t="s">
        <v>42</v>
      </c>
      <c r="D850" s="1" t="s">
        <v>1540</v>
      </c>
      <c r="E850" s="0" t="str">
        <f aca="false">HYPERLINK("https://api.digitale-sammlungen.de/iiif/presentation/v2/bsb10502002/canvas/232/view")</f>
        <v>https://api.digitale-sammlungen.de/iiif/presentation/v2/bsb10502002/canvas/232/view</v>
      </c>
      <c r="F850" s="0" t="s">
        <v>52</v>
      </c>
    </row>
    <row r="851" customFormat="false" ht="15" hidden="false" customHeight="false" outlineLevel="0" collapsed="false">
      <c r="A851" s="1" t="s">
        <v>1523</v>
      </c>
      <c r="B851" s="1" t="s">
        <v>271</v>
      </c>
      <c r="C851" s="1" t="s">
        <v>46</v>
      </c>
      <c r="D851" s="1" t="s">
        <v>1541</v>
      </c>
      <c r="E851" s="0" t="str">
        <f aca="false">HYPERLINK("https://api.digitale-sammlungen.de/iiif/presentation/v2/bsb10502002/canvas/237/view")</f>
        <v>https://api.digitale-sammlungen.de/iiif/presentation/v2/bsb10502002/canvas/237/view</v>
      </c>
      <c r="F851" s="0" t="s">
        <v>97</v>
      </c>
    </row>
    <row r="852" customFormat="false" ht="15" hidden="false" customHeight="false" outlineLevel="0" collapsed="false">
      <c r="A852" s="1" t="s">
        <v>1523</v>
      </c>
      <c r="B852" s="1" t="s">
        <v>1542</v>
      </c>
      <c r="C852" s="1" t="s">
        <v>195</v>
      </c>
      <c r="D852" s="1" t="s">
        <v>1543</v>
      </c>
      <c r="E852" s="0" t="str">
        <f aca="false">HYPERLINK("https://api.digitale-sammlungen.de/iiif/presentation/v2/bsb10502002/canvas/278/view")</f>
        <v>https://api.digitale-sammlungen.de/iiif/presentation/v2/bsb10502002/canvas/278/view</v>
      </c>
      <c r="F852" s="0" t="s">
        <v>97</v>
      </c>
    </row>
    <row r="853" customFormat="false" ht="15" hidden="false" customHeight="false" outlineLevel="0" collapsed="false">
      <c r="A853" s="1" t="s">
        <v>1523</v>
      </c>
      <c r="B853" s="1" t="s">
        <v>49</v>
      </c>
      <c r="C853" s="1" t="s">
        <v>39</v>
      </c>
      <c r="D853" s="1" t="s">
        <v>1544</v>
      </c>
      <c r="E853" s="0" t="str">
        <f aca="false">HYPERLINK("https://api.digitale-sammlungen.de/iiif/presentation/v2/bsb10502002/canvas/285/view")</f>
        <v>https://api.digitale-sammlungen.de/iiif/presentation/v2/bsb10502002/canvas/285/view</v>
      </c>
      <c r="F853" s="0" t="s">
        <v>48</v>
      </c>
    </row>
    <row r="854" customFormat="false" ht="15" hidden="false" customHeight="false" outlineLevel="0" collapsed="false">
      <c r="A854" s="1" t="s">
        <v>1523</v>
      </c>
      <c r="B854" s="1" t="s">
        <v>421</v>
      </c>
      <c r="C854" s="1" t="s">
        <v>493</v>
      </c>
      <c r="D854" s="1" t="s">
        <v>1545</v>
      </c>
      <c r="E854" s="0" t="str">
        <f aca="false">HYPERLINK("https://api.digitale-sammlungen.de/iiif/presentation/v2/bsb10502002/canvas/301/view")</f>
        <v>https://api.digitale-sammlungen.de/iiif/presentation/v2/bsb10502002/canvas/301/view</v>
      </c>
      <c r="F854" s="0" t="s">
        <v>97</v>
      </c>
    </row>
    <row r="855" customFormat="false" ht="15" hidden="false" customHeight="false" outlineLevel="0" collapsed="false">
      <c r="A855" s="1" t="s">
        <v>1523</v>
      </c>
      <c r="B855" s="1" t="s">
        <v>1546</v>
      </c>
      <c r="C855" s="1" t="s">
        <v>132</v>
      </c>
      <c r="D855" s="1" t="s">
        <v>1547</v>
      </c>
      <c r="E855" s="0" t="str">
        <f aca="false">HYPERLINK("https://api.digitale-sammlungen.de/iiif/presentation/v2/bsb10502002/canvas/335/view")</f>
        <v>https://api.digitale-sammlungen.de/iiif/presentation/v2/bsb10502002/canvas/335/view</v>
      </c>
      <c r="F855" s="0" t="s">
        <v>406</v>
      </c>
    </row>
    <row r="856" customFormat="false" ht="15" hidden="false" customHeight="false" outlineLevel="0" collapsed="false">
      <c r="A856" s="1" t="s">
        <v>1523</v>
      </c>
      <c r="B856" s="1" t="s">
        <v>522</v>
      </c>
      <c r="C856" s="1" t="s">
        <v>509</v>
      </c>
      <c r="D856" s="1" t="s">
        <v>1548</v>
      </c>
      <c r="E856" s="0" t="str">
        <f aca="false">HYPERLINK("https://api.digitale-sammlungen.de/iiif/presentation/v2/bsb10502002/canvas/365/view")</f>
        <v>https://api.digitale-sammlungen.de/iiif/presentation/v2/bsb10502002/canvas/365/view</v>
      </c>
      <c r="F856" s="0" t="s">
        <v>37</v>
      </c>
    </row>
    <row r="857" customFormat="false" ht="15" hidden="false" customHeight="false" outlineLevel="0" collapsed="false">
      <c r="A857" s="1" t="s">
        <v>1523</v>
      </c>
      <c r="B857" s="1" t="s">
        <v>1549</v>
      </c>
      <c r="C857" s="1" t="s">
        <v>531</v>
      </c>
      <c r="D857" s="1" t="s">
        <v>1550</v>
      </c>
      <c r="E857" s="0" t="str">
        <f aca="false">HYPERLINK("https://api.digitale-sammlungen.de/iiif/presentation/v2/bsb10502002/canvas/473/view")</f>
        <v>https://api.digitale-sammlungen.de/iiif/presentation/v2/bsb10502002/canvas/473/view</v>
      </c>
      <c r="F857" s="0" t="s">
        <v>37</v>
      </c>
    </row>
    <row r="858" customFormat="false" ht="15" hidden="false" customHeight="false" outlineLevel="0" collapsed="false">
      <c r="A858" s="1" t="s">
        <v>1551</v>
      </c>
      <c r="B858" s="1" t="s">
        <v>11</v>
      </c>
      <c r="C858" s="1" t="s">
        <v>127</v>
      </c>
      <c r="D858" s="1" t="s">
        <v>1552</v>
      </c>
      <c r="E858" s="0" t="str">
        <f aca="false">HYPERLINK("https://api.digitale-sammlungen.de/iiif/presentation/v2/bsb10502006/canvas/34/view")</f>
        <v>https://api.digitale-sammlungen.de/iiif/presentation/v2/bsb10502006/canvas/34/view</v>
      </c>
      <c r="F858" s="0" t="s">
        <v>97</v>
      </c>
    </row>
    <row r="859" customFormat="false" ht="15" hidden="false" customHeight="false" outlineLevel="0" collapsed="false">
      <c r="A859" s="1" t="s">
        <v>1551</v>
      </c>
      <c r="B859" s="1" t="s">
        <v>1553</v>
      </c>
      <c r="C859" s="1" t="s">
        <v>67</v>
      </c>
      <c r="D859" s="1" t="s">
        <v>1554</v>
      </c>
      <c r="E859" s="0" t="str">
        <f aca="false">HYPERLINK("https://api.digitale-sammlungen.de/iiif/presentation/v2/bsb10502006/canvas/89/view")</f>
        <v>https://api.digitale-sammlungen.de/iiif/presentation/v2/bsb10502006/canvas/89/view</v>
      </c>
      <c r="F859" s="0" t="s">
        <v>97</v>
      </c>
    </row>
    <row r="860" customFormat="false" ht="15" hidden="false" customHeight="false" outlineLevel="0" collapsed="false">
      <c r="A860" s="1" t="s">
        <v>1551</v>
      </c>
      <c r="B860" s="1" t="s">
        <v>1553</v>
      </c>
      <c r="C860" s="1" t="s">
        <v>135</v>
      </c>
      <c r="D860" s="1" t="s">
        <v>1555</v>
      </c>
      <c r="E860" s="0" t="str">
        <f aca="false">HYPERLINK("https://api.digitale-sammlungen.de/iiif/presentation/v2/bsb10502006/canvas/89/view")</f>
        <v>https://api.digitale-sammlungen.de/iiif/presentation/v2/bsb10502006/canvas/89/view</v>
      </c>
      <c r="F860" s="0" t="s">
        <v>97</v>
      </c>
    </row>
    <row r="861" customFormat="false" ht="15" hidden="false" customHeight="false" outlineLevel="0" collapsed="false">
      <c r="A861" s="1" t="s">
        <v>1551</v>
      </c>
      <c r="B861" s="1" t="s">
        <v>1191</v>
      </c>
      <c r="C861" s="1" t="s">
        <v>337</v>
      </c>
      <c r="D861" s="1" t="s">
        <v>1556</v>
      </c>
      <c r="E861" s="0" t="str">
        <f aca="false">HYPERLINK("https://api.digitale-sammlungen.de/iiif/presentation/v2/bsb10502006/canvas/98/view")</f>
        <v>https://api.digitale-sammlungen.de/iiif/presentation/v2/bsb10502006/canvas/98/view</v>
      </c>
      <c r="F861" s="0" t="s">
        <v>10</v>
      </c>
    </row>
    <row r="862" customFormat="false" ht="15" hidden="false" customHeight="false" outlineLevel="0" collapsed="false">
      <c r="A862" s="1" t="s">
        <v>1551</v>
      </c>
      <c r="B862" s="1" t="s">
        <v>1473</v>
      </c>
      <c r="C862" s="1" t="s">
        <v>339</v>
      </c>
      <c r="D862" s="1" t="s">
        <v>1557</v>
      </c>
      <c r="E862" s="0" t="str">
        <f aca="false">HYPERLINK("https://api.digitale-sammlungen.de/iiif/presentation/v2/bsb10502006/canvas/138/view")</f>
        <v>https://api.digitale-sammlungen.de/iiif/presentation/v2/bsb10502006/canvas/138/view</v>
      </c>
      <c r="F862" s="0" t="s">
        <v>37</v>
      </c>
    </row>
    <row r="863" customFormat="false" ht="15" hidden="false" customHeight="false" outlineLevel="0" collapsed="false">
      <c r="A863" s="1" t="s">
        <v>1551</v>
      </c>
      <c r="B863" s="1" t="s">
        <v>34</v>
      </c>
      <c r="C863" s="1" t="s">
        <v>72</v>
      </c>
      <c r="D863" s="1" t="s">
        <v>1558</v>
      </c>
      <c r="E863" s="0" t="str">
        <f aca="false">HYPERLINK("https://api.digitale-sammlungen.de/iiif/presentation/v2/bsb10502006/canvas/153/view")</f>
        <v>https://api.digitale-sammlungen.de/iiif/presentation/v2/bsb10502006/canvas/153/view</v>
      </c>
      <c r="F863" s="0" t="s">
        <v>37</v>
      </c>
    </row>
    <row r="864" customFormat="false" ht="15" hidden="false" customHeight="false" outlineLevel="0" collapsed="false">
      <c r="A864" s="1" t="s">
        <v>1551</v>
      </c>
      <c r="B864" s="1" t="s">
        <v>530</v>
      </c>
      <c r="C864" s="1" t="s">
        <v>485</v>
      </c>
      <c r="D864" s="1" t="s">
        <v>1559</v>
      </c>
      <c r="E864" s="0" t="str">
        <f aca="false">HYPERLINK("https://api.digitale-sammlungen.de/iiif/presentation/v2/bsb10502006/canvas/236/view")</f>
        <v>https://api.digitale-sammlungen.de/iiif/presentation/v2/bsb10502006/canvas/236/view</v>
      </c>
      <c r="F864" s="0" t="s">
        <v>97</v>
      </c>
    </row>
    <row r="865" customFormat="false" ht="15" hidden="false" customHeight="false" outlineLevel="0" collapsed="false">
      <c r="A865" s="1" t="s">
        <v>1551</v>
      </c>
      <c r="B865" s="1" t="s">
        <v>530</v>
      </c>
      <c r="C865" s="1" t="s">
        <v>725</v>
      </c>
      <c r="D865" s="1" t="s">
        <v>1560</v>
      </c>
      <c r="E865" s="0" t="str">
        <f aca="false">HYPERLINK("https://api.digitale-sammlungen.de/iiif/presentation/v2/bsb10502006/canvas/236/view")</f>
        <v>https://api.digitale-sammlungen.de/iiif/presentation/v2/bsb10502006/canvas/236/view</v>
      </c>
      <c r="F865" s="0" t="s">
        <v>97</v>
      </c>
    </row>
    <row r="866" customFormat="false" ht="15" hidden="false" customHeight="false" outlineLevel="0" collapsed="false">
      <c r="A866" s="1" t="s">
        <v>1551</v>
      </c>
      <c r="B866" s="1" t="s">
        <v>301</v>
      </c>
      <c r="C866" s="1" t="s">
        <v>46</v>
      </c>
      <c r="D866" s="1" t="s">
        <v>1561</v>
      </c>
      <c r="E866" s="0" t="str">
        <f aca="false">HYPERLINK("https://api.digitale-sammlungen.de/iiif/presentation/v2/bsb10502006/canvas/276/view")</f>
        <v>https://api.digitale-sammlungen.de/iiif/presentation/v2/bsb10502006/canvas/276/view</v>
      </c>
      <c r="F866" s="0" t="s">
        <v>48</v>
      </c>
    </row>
    <row r="867" customFormat="false" ht="15" hidden="false" customHeight="false" outlineLevel="0" collapsed="false">
      <c r="A867" s="1" t="s">
        <v>1551</v>
      </c>
      <c r="B867" s="1" t="s">
        <v>1562</v>
      </c>
      <c r="C867" s="1" t="s">
        <v>348</v>
      </c>
      <c r="D867" s="1" t="s">
        <v>1563</v>
      </c>
      <c r="E867" s="0" t="str">
        <f aca="false">HYPERLINK("https://api.digitale-sammlungen.de/iiif/presentation/v2/bsb10502006/canvas/280/view")</f>
        <v>https://api.digitale-sammlungen.de/iiif/presentation/v2/bsb10502006/canvas/280/view</v>
      </c>
      <c r="F867" s="0" t="s">
        <v>557</v>
      </c>
    </row>
    <row r="868" customFormat="false" ht="15" hidden="false" customHeight="false" outlineLevel="0" collapsed="false">
      <c r="A868" s="1" t="s">
        <v>1551</v>
      </c>
      <c r="B868" s="1" t="s">
        <v>1564</v>
      </c>
      <c r="C868" s="1" t="s">
        <v>83</v>
      </c>
      <c r="D868" s="1" t="s">
        <v>1565</v>
      </c>
      <c r="E868" s="0" t="str">
        <f aca="false">HYPERLINK("https://api.digitale-sammlungen.de/iiif/presentation/v2/bsb10502006/canvas/307/view")</f>
        <v>https://api.digitale-sammlungen.de/iiif/presentation/v2/bsb10502006/canvas/307/view</v>
      </c>
      <c r="F868" s="0" t="s">
        <v>48</v>
      </c>
    </row>
    <row r="869" customFormat="false" ht="15" hidden="false" customHeight="false" outlineLevel="0" collapsed="false">
      <c r="A869" s="1" t="s">
        <v>1551</v>
      </c>
      <c r="B869" s="1" t="s">
        <v>88</v>
      </c>
      <c r="C869" s="1" t="s">
        <v>302</v>
      </c>
      <c r="D869" s="1" t="s">
        <v>1566</v>
      </c>
      <c r="E869" s="0" t="str">
        <f aca="false">HYPERLINK("https://api.digitale-sammlungen.de/iiif/presentation/v2/bsb10502006/canvas/417/view")</f>
        <v>https://api.digitale-sammlungen.de/iiif/presentation/v2/bsb10502006/canvas/417/view</v>
      </c>
      <c r="F869" s="0" t="s">
        <v>33</v>
      </c>
    </row>
    <row r="870" customFormat="false" ht="15" hidden="false" customHeight="false" outlineLevel="0" collapsed="false">
      <c r="A870" s="1" t="s">
        <v>1551</v>
      </c>
      <c r="B870" s="1" t="s">
        <v>410</v>
      </c>
      <c r="C870" s="1" t="s">
        <v>513</v>
      </c>
      <c r="D870" s="1" t="s">
        <v>1567</v>
      </c>
      <c r="E870" s="0" t="str">
        <f aca="false">HYPERLINK("https://api.digitale-sammlungen.de/iiif/presentation/v2/bsb10502006/canvas/418/view")</f>
        <v>https://api.digitale-sammlungen.de/iiif/presentation/v2/bsb10502006/canvas/418/view</v>
      </c>
      <c r="F870" s="0" t="s">
        <v>33</v>
      </c>
    </row>
    <row r="871" customFormat="false" ht="15" hidden="false" customHeight="false" outlineLevel="0" collapsed="false">
      <c r="A871" s="1" t="s">
        <v>1551</v>
      </c>
      <c r="B871" s="1" t="s">
        <v>410</v>
      </c>
      <c r="C871" s="1" t="s">
        <v>12</v>
      </c>
      <c r="D871" s="1" t="s">
        <v>1568</v>
      </c>
      <c r="E871" s="0" t="str">
        <f aca="false">HYPERLINK("https://api.digitale-sammlungen.de/iiif/presentation/v2/bsb10502006/canvas/418/view")</f>
        <v>https://api.digitale-sammlungen.de/iiif/presentation/v2/bsb10502006/canvas/418/view</v>
      </c>
      <c r="F871" s="0" t="s">
        <v>33</v>
      </c>
    </row>
    <row r="872" customFormat="false" ht="15" hidden="false" customHeight="false" outlineLevel="0" collapsed="false">
      <c r="A872" s="1" t="s">
        <v>1551</v>
      </c>
      <c r="B872" s="1" t="s">
        <v>1569</v>
      </c>
      <c r="C872" s="1" t="s">
        <v>58</v>
      </c>
      <c r="D872" s="1" t="s">
        <v>1570</v>
      </c>
      <c r="E872" s="0" t="str">
        <f aca="false">HYPERLINK("https://api.digitale-sammlungen.de/iiif/presentation/v2/bsb10502006/canvas/425/view")</f>
        <v>https://api.digitale-sammlungen.de/iiif/presentation/v2/bsb10502006/canvas/425/view</v>
      </c>
      <c r="F872" s="0" t="s">
        <v>352</v>
      </c>
    </row>
    <row r="873" customFormat="false" ht="15" hidden="false" customHeight="false" outlineLevel="0" collapsed="false">
      <c r="A873" s="1" t="s">
        <v>1551</v>
      </c>
      <c r="B873" s="1" t="s">
        <v>1569</v>
      </c>
      <c r="C873" s="1" t="s">
        <v>81</v>
      </c>
      <c r="D873" s="1" t="s">
        <v>1571</v>
      </c>
      <c r="E873" s="0" t="str">
        <f aca="false">HYPERLINK("https://api.digitale-sammlungen.de/iiif/presentation/v2/bsb10502006/canvas/425/view")</f>
        <v>https://api.digitale-sammlungen.de/iiif/presentation/v2/bsb10502006/canvas/425/view</v>
      </c>
      <c r="F873" s="0" t="s">
        <v>352</v>
      </c>
    </row>
    <row r="874" customFormat="false" ht="15" hidden="false" customHeight="false" outlineLevel="0" collapsed="false">
      <c r="A874" s="1" t="s">
        <v>1551</v>
      </c>
      <c r="B874" s="1" t="s">
        <v>947</v>
      </c>
      <c r="C874" s="1" t="s">
        <v>493</v>
      </c>
      <c r="D874" s="1" t="s">
        <v>1572</v>
      </c>
      <c r="E874" s="0" t="str">
        <f aca="false">HYPERLINK("https://api.digitale-sammlungen.de/iiif/presentation/v2/bsb10502006/canvas/427/view")</f>
        <v>https://api.digitale-sammlungen.de/iiif/presentation/v2/bsb10502006/canvas/427/view</v>
      </c>
      <c r="F874" s="0" t="s">
        <v>352</v>
      </c>
    </row>
    <row r="875" customFormat="false" ht="15" hidden="false" customHeight="false" outlineLevel="0" collapsed="false">
      <c r="A875" s="1" t="s">
        <v>1551</v>
      </c>
      <c r="B875" s="1" t="s">
        <v>983</v>
      </c>
      <c r="C875" s="1" t="s">
        <v>125</v>
      </c>
      <c r="D875" s="1" t="s">
        <v>1573</v>
      </c>
      <c r="E875" s="0" t="str">
        <f aca="false">HYPERLINK("https://api.digitale-sammlungen.de/iiif/presentation/v2/bsb10502006/canvas/529/view")</f>
        <v>https://api.digitale-sammlungen.de/iiif/presentation/v2/bsb10502006/canvas/529/view</v>
      </c>
      <c r="F875" s="0" t="s">
        <v>321</v>
      </c>
    </row>
    <row r="876" customFormat="false" ht="15" hidden="false" customHeight="false" outlineLevel="0" collapsed="false">
      <c r="A876" s="1" t="s">
        <v>1551</v>
      </c>
      <c r="B876" s="1" t="s">
        <v>1574</v>
      </c>
      <c r="C876" s="1" t="s">
        <v>250</v>
      </c>
      <c r="D876" s="1" t="s">
        <v>1575</v>
      </c>
      <c r="E876" s="0" t="str">
        <f aca="false">HYPERLINK("https://api.digitale-sammlungen.de/iiif/presentation/v2/bsb10502006/canvas/597/view")</f>
        <v>https://api.digitale-sammlungen.de/iiif/presentation/v2/bsb10502006/canvas/597/view</v>
      </c>
      <c r="F876" s="0" t="s">
        <v>37</v>
      </c>
    </row>
    <row r="877" customFormat="false" ht="15" hidden="false" customHeight="false" outlineLevel="0" collapsed="false">
      <c r="A877" s="1" t="s">
        <v>1576</v>
      </c>
      <c r="B877" s="1" t="s">
        <v>1164</v>
      </c>
      <c r="C877" s="1" t="s">
        <v>237</v>
      </c>
      <c r="D877" s="1" t="s">
        <v>1577</v>
      </c>
      <c r="E877" s="0" t="str">
        <f aca="false">HYPERLINK("https://api.digitale-sammlungen.de/iiif/presentation/v2/bsb10502012/canvas/24/view")</f>
        <v>https://api.digitale-sammlungen.de/iiif/presentation/v2/bsb10502012/canvas/24/view</v>
      </c>
      <c r="F877" s="0" t="s">
        <v>10</v>
      </c>
    </row>
    <row r="878" customFormat="false" ht="15" hidden="false" customHeight="false" outlineLevel="0" collapsed="false">
      <c r="A878" s="1" t="s">
        <v>1576</v>
      </c>
      <c r="B878" s="1" t="s">
        <v>170</v>
      </c>
      <c r="C878" s="1" t="s">
        <v>35</v>
      </c>
      <c r="D878" s="1" t="s">
        <v>1578</v>
      </c>
      <c r="E878" s="0" t="str">
        <f aca="false">HYPERLINK("https://api.digitale-sammlungen.de/iiif/presentation/v2/bsb10502012/canvas/26/view")</f>
        <v>https://api.digitale-sammlungen.de/iiif/presentation/v2/bsb10502012/canvas/26/view</v>
      </c>
      <c r="F878" s="0" t="s">
        <v>10</v>
      </c>
    </row>
    <row r="879" customFormat="false" ht="15" hidden="false" customHeight="false" outlineLevel="0" collapsed="false">
      <c r="A879" s="1" t="s">
        <v>1576</v>
      </c>
      <c r="B879" s="1" t="s">
        <v>598</v>
      </c>
      <c r="C879" s="1" t="s">
        <v>190</v>
      </c>
      <c r="D879" s="1" t="s">
        <v>1579</v>
      </c>
      <c r="E879" s="0" t="str">
        <f aca="false">HYPERLINK("https://api.digitale-sammlungen.de/iiif/presentation/v2/bsb10502012/canvas/55/view")</f>
        <v>https://api.digitale-sammlungen.de/iiif/presentation/v2/bsb10502012/canvas/55/view</v>
      </c>
      <c r="F879" s="0" t="s">
        <v>97</v>
      </c>
    </row>
    <row r="880" customFormat="false" ht="15" hidden="false" customHeight="false" outlineLevel="0" collapsed="false">
      <c r="A880" s="1" t="s">
        <v>1576</v>
      </c>
      <c r="B880" s="1" t="s">
        <v>1580</v>
      </c>
      <c r="C880" s="1" t="s">
        <v>485</v>
      </c>
      <c r="D880" s="1" t="s">
        <v>1581</v>
      </c>
      <c r="E880" s="0" t="str">
        <f aca="false">HYPERLINK("https://api.digitale-sammlungen.de/iiif/presentation/v2/bsb10502012/canvas/74/view")</f>
        <v>https://api.digitale-sammlungen.de/iiif/presentation/v2/bsb10502012/canvas/74/view</v>
      </c>
      <c r="F880" s="0" t="s">
        <v>97</v>
      </c>
    </row>
    <row r="881" customFormat="false" ht="15" hidden="false" customHeight="false" outlineLevel="0" collapsed="false">
      <c r="A881" s="1" t="s">
        <v>1576</v>
      </c>
      <c r="B881" s="1" t="s">
        <v>1582</v>
      </c>
      <c r="C881" s="1" t="s">
        <v>599</v>
      </c>
      <c r="D881" s="1" t="s">
        <v>1583</v>
      </c>
      <c r="E881" s="0" t="str">
        <f aca="false">HYPERLINK("https://api.digitale-sammlungen.de/iiif/presentation/v2/bsb10502012/canvas/126/view")</f>
        <v>https://api.digitale-sammlungen.de/iiif/presentation/v2/bsb10502012/canvas/126/view</v>
      </c>
      <c r="F881" s="0" t="s">
        <v>557</v>
      </c>
    </row>
    <row r="882" customFormat="false" ht="15" hidden="false" customHeight="false" outlineLevel="0" collapsed="false">
      <c r="A882" s="1" t="s">
        <v>1576</v>
      </c>
      <c r="B882" s="1" t="s">
        <v>1584</v>
      </c>
      <c r="C882" s="1" t="s">
        <v>106</v>
      </c>
      <c r="D882" s="1" t="s">
        <v>1585</v>
      </c>
      <c r="E882" s="0" t="str">
        <f aca="false">HYPERLINK("https://api.digitale-sammlungen.de/iiif/presentation/v2/bsb10502012/canvas/141/view")</f>
        <v>https://api.digitale-sammlungen.de/iiif/presentation/v2/bsb10502012/canvas/141/view</v>
      </c>
      <c r="F882" s="0" t="s">
        <v>352</v>
      </c>
    </row>
    <row r="883" customFormat="false" ht="15" hidden="false" customHeight="false" outlineLevel="0" collapsed="false">
      <c r="A883" s="1" t="s">
        <v>1576</v>
      </c>
      <c r="B883" s="1" t="s">
        <v>370</v>
      </c>
      <c r="C883" s="1" t="s">
        <v>139</v>
      </c>
      <c r="D883" s="1" t="s">
        <v>1586</v>
      </c>
      <c r="E883" s="0" t="str">
        <f aca="false">HYPERLINK("https://api.digitale-sammlungen.de/iiif/presentation/v2/bsb10502012/canvas/159/view")</f>
        <v>https://api.digitale-sammlungen.de/iiif/presentation/v2/bsb10502012/canvas/159/view</v>
      </c>
      <c r="F883" s="0" t="s">
        <v>97</v>
      </c>
    </row>
    <row r="884" customFormat="false" ht="15" hidden="false" customHeight="false" outlineLevel="0" collapsed="false">
      <c r="A884" s="1" t="s">
        <v>1576</v>
      </c>
      <c r="B884" s="1" t="s">
        <v>1587</v>
      </c>
      <c r="C884" s="1" t="s">
        <v>593</v>
      </c>
      <c r="D884" s="1" t="s">
        <v>1588</v>
      </c>
      <c r="E884" s="0" t="str">
        <f aca="false">HYPERLINK("https://api.digitale-sammlungen.de/iiif/presentation/v2/bsb10502012/canvas/175/view")</f>
        <v>https://api.digitale-sammlungen.de/iiif/presentation/v2/bsb10502012/canvas/175/view</v>
      </c>
      <c r="F884" s="0" t="s">
        <v>33</v>
      </c>
    </row>
    <row r="885" customFormat="false" ht="15" hidden="false" customHeight="false" outlineLevel="0" collapsed="false">
      <c r="A885" s="1" t="s">
        <v>1576</v>
      </c>
      <c r="B885" s="1" t="s">
        <v>404</v>
      </c>
      <c r="C885" s="1" t="s">
        <v>381</v>
      </c>
      <c r="D885" s="1" t="s">
        <v>1589</v>
      </c>
      <c r="E885" s="0" t="str">
        <f aca="false">HYPERLINK("https://api.digitale-sammlungen.de/iiif/presentation/v2/bsb10502012/canvas/189/view")</f>
        <v>https://api.digitale-sammlungen.de/iiif/presentation/v2/bsb10502012/canvas/189/view</v>
      </c>
      <c r="F885" s="0" t="s">
        <v>52</v>
      </c>
    </row>
    <row r="886" customFormat="false" ht="15" hidden="false" customHeight="false" outlineLevel="0" collapsed="false">
      <c r="A886" s="1" t="s">
        <v>1576</v>
      </c>
      <c r="B886" s="1" t="s">
        <v>242</v>
      </c>
      <c r="C886" s="1" t="s">
        <v>92</v>
      </c>
      <c r="D886" s="1" t="s">
        <v>1590</v>
      </c>
      <c r="E886" s="0" t="str">
        <f aca="false">HYPERLINK("https://api.digitale-sammlungen.de/iiif/presentation/v2/bsb10502012/canvas/266/view")</f>
        <v>https://api.digitale-sammlungen.de/iiif/presentation/v2/bsb10502012/canvas/266/view</v>
      </c>
      <c r="F886" s="0" t="s">
        <v>97</v>
      </c>
    </row>
    <row r="887" customFormat="false" ht="15" hidden="false" customHeight="false" outlineLevel="0" collapsed="false">
      <c r="A887" s="1" t="s">
        <v>1576</v>
      </c>
      <c r="B887" s="1" t="s">
        <v>245</v>
      </c>
      <c r="C887" s="1" t="s">
        <v>458</v>
      </c>
      <c r="D887" s="1" t="s">
        <v>1591</v>
      </c>
      <c r="E887" s="0" t="str">
        <f aca="false">HYPERLINK("https://api.digitale-sammlungen.de/iiif/presentation/v2/bsb10502012/canvas/290/view")</f>
        <v>https://api.digitale-sammlungen.de/iiif/presentation/v2/bsb10502012/canvas/290/view</v>
      </c>
      <c r="F887" s="0" t="s">
        <v>557</v>
      </c>
    </row>
    <row r="888" customFormat="false" ht="15" hidden="false" customHeight="false" outlineLevel="0" collapsed="false">
      <c r="A888" s="1" t="s">
        <v>1576</v>
      </c>
      <c r="B888" s="1" t="s">
        <v>815</v>
      </c>
      <c r="C888" s="1" t="s">
        <v>17</v>
      </c>
      <c r="D888" s="1" t="s">
        <v>1592</v>
      </c>
      <c r="E888" s="0" t="str">
        <f aca="false">HYPERLINK("https://api.digitale-sammlungen.de/iiif/presentation/v2/bsb10502012/canvas/366/view")</f>
        <v>https://api.digitale-sammlungen.de/iiif/presentation/v2/bsb10502012/canvas/366/view</v>
      </c>
      <c r="F888" s="0" t="s">
        <v>101</v>
      </c>
    </row>
    <row r="889" customFormat="false" ht="15" hidden="false" customHeight="false" outlineLevel="0" collapsed="false">
      <c r="A889" s="1" t="s">
        <v>1576</v>
      </c>
      <c r="B889" s="1" t="s">
        <v>1593</v>
      </c>
      <c r="C889" s="1" t="s">
        <v>75</v>
      </c>
      <c r="D889" s="1" t="s">
        <v>1594</v>
      </c>
      <c r="E889" s="0" t="str">
        <f aca="false">HYPERLINK("https://api.digitale-sammlungen.de/iiif/presentation/v2/bsb10502012/canvas/374/view")</f>
        <v>https://api.digitale-sammlungen.de/iiif/presentation/v2/bsb10502012/canvas/374/view</v>
      </c>
      <c r="F889" s="0" t="s">
        <v>33</v>
      </c>
    </row>
    <row r="890" customFormat="false" ht="15" hidden="false" customHeight="false" outlineLevel="0" collapsed="false">
      <c r="A890" s="1" t="s">
        <v>1576</v>
      </c>
      <c r="B890" s="1" t="s">
        <v>784</v>
      </c>
      <c r="C890" s="1" t="s">
        <v>153</v>
      </c>
      <c r="D890" s="1" t="s">
        <v>1595</v>
      </c>
      <c r="E890" s="0" t="str">
        <f aca="false">HYPERLINK("https://api.digitale-sammlungen.de/iiif/presentation/v2/bsb10502012/canvas/402/view")</f>
        <v>https://api.digitale-sammlungen.de/iiif/presentation/v2/bsb10502012/canvas/402/view</v>
      </c>
      <c r="F890" s="0" t="s">
        <v>97</v>
      </c>
    </row>
    <row r="891" customFormat="false" ht="15" hidden="false" customHeight="false" outlineLevel="0" collapsed="false">
      <c r="A891" s="1" t="s">
        <v>1576</v>
      </c>
      <c r="B891" s="1" t="s">
        <v>1596</v>
      </c>
      <c r="C891" s="1" t="s">
        <v>240</v>
      </c>
      <c r="D891" s="1" t="s">
        <v>1597</v>
      </c>
      <c r="E891" s="0" t="str">
        <f aca="false">HYPERLINK("https://api.digitale-sammlungen.de/iiif/presentation/v2/bsb10502012/canvas/404/view")</f>
        <v>https://api.digitale-sammlungen.de/iiif/presentation/v2/bsb10502012/canvas/404/view</v>
      </c>
      <c r="F891" s="0" t="s">
        <v>560</v>
      </c>
    </row>
    <row r="892" customFormat="false" ht="15" hidden="false" customHeight="false" outlineLevel="0" collapsed="false">
      <c r="A892" s="1" t="s">
        <v>1576</v>
      </c>
      <c r="B892" s="1" t="s">
        <v>632</v>
      </c>
      <c r="C892" s="1" t="s">
        <v>295</v>
      </c>
      <c r="D892" s="1" t="s">
        <v>1598</v>
      </c>
      <c r="E892" s="0" t="str">
        <f aca="false">HYPERLINK("https://api.digitale-sammlungen.de/iiif/presentation/v2/bsb10502012/canvas/483/view")</f>
        <v>https://api.digitale-sammlungen.de/iiif/presentation/v2/bsb10502012/canvas/483/view</v>
      </c>
      <c r="F892" s="0" t="s">
        <v>37</v>
      </c>
    </row>
    <row r="893" customFormat="false" ht="15" hidden="false" customHeight="false" outlineLevel="0" collapsed="false">
      <c r="A893" s="1" t="s">
        <v>1576</v>
      </c>
      <c r="B893" s="1" t="s">
        <v>1159</v>
      </c>
      <c r="C893" s="1" t="s">
        <v>599</v>
      </c>
      <c r="D893" s="1" t="s">
        <v>1599</v>
      </c>
      <c r="E893" s="0" t="str">
        <f aca="false">HYPERLINK("https://api.digitale-sammlungen.de/iiif/presentation/v2/bsb10502012/canvas/497/view")</f>
        <v>https://api.digitale-sammlungen.de/iiif/presentation/v2/bsb10502012/canvas/497/view</v>
      </c>
      <c r="F893" s="0" t="s">
        <v>37</v>
      </c>
    </row>
    <row r="894" customFormat="false" ht="15" hidden="false" customHeight="false" outlineLevel="0" collapsed="false">
      <c r="A894" s="1" t="s">
        <v>1576</v>
      </c>
      <c r="B894" s="1" t="s">
        <v>1600</v>
      </c>
      <c r="C894" s="1" t="s">
        <v>574</v>
      </c>
      <c r="D894" s="1" t="s">
        <v>1601</v>
      </c>
      <c r="E894" s="0" t="str">
        <f aca="false">HYPERLINK("https://api.digitale-sammlungen.de/iiif/presentation/v2/bsb10502012/canvas/498/view")</f>
        <v>https://api.digitale-sammlungen.de/iiif/presentation/v2/bsb10502012/canvas/498/view</v>
      </c>
      <c r="F894" s="0" t="s">
        <v>37</v>
      </c>
    </row>
    <row r="895" customFormat="false" ht="15" hidden="false" customHeight="false" outlineLevel="0" collapsed="false">
      <c r="A895" s="1" t="s">
        <v>1602</v>
      </c>
      <c r="B895" s="1" t="s">
        <v>551</v>
      </c>
      <c r="C895" s="1" t="s">
        <v>72</v>
      </c>
      <c r="D895" s="1" t="s">
        <v>1603</v>
      </c>
      <c r="E895" s="0" t="str">
        <f aca="false">HYPERLINK("https://api.digitale-sammlungen.de/iiif/presentation/v2/bsb10502013/canvas/44/view")</f>
        <v>https://api.digitale-sammlungen.de/iiif/presentation/v2/bsb10502013/canvas/44/view</v>
      </c>
      <c r="F895" s="0" t="s">
        <v>52</v>
      </c>
    </row>
    <row r="896" customFormat="false" ht="15" hidden="false" customHeight="false" outlineLevel="0" collapsed="false">
      <c r="A896" s="1" t="s">
        <v>1602</v>
      </c>
      <c r="B896" s="1" t="s">
        <v>598</v>
      </c>
      <c r="C896" s="1" t="s">
        <v>798</v>
      </c>
      <c r="D896" s="1" t="s">
        <v>1604</v>
      </c>
      <c r="E896" s="0" t="str">
        <f aca="false">HYPERLINK("https://api.digitale-sammlungen.de/iiif/presentation/v2/bsb10502013/canvas/55/view")</f>
        <v>https://api.digitale-sammlungen.de/iiif/presentation/v2/bsb10502013/canvas/55/view</v>
      </c>
      <c r="F896" s="0" t="s">
        <v>48</v>
      </c>
    </row>
    <row r="897" customFormat="false" ht="15" hidden="false" customHeight="false" outlineLevel="0" collapsed="false">
      <c r="A897" s="1" t="s">
        <v>1602</v>
      </c>
      <c r="B897" s="1" t="s">
        <v>467</v>
      </c>
      <c r="C897" s="1" t="s">
        <v>458</v>
      </c>
      <c r="D897" s="1" t="s">
        <v>1605</v>
      </c>
      <c r="E897" s="0" t="str">
        <f aca="false">HYPERLINK("https://api.digitale-sammlungen.de/iiif/presentation/v2/bsb10502013/canvas/85/view")</f>
        <v>https://api.digitale-sammlungen.de/iiif/presentation/v2/bsb10502013/canvas/85/view</v>
      </c>
      <c r="F897" s="0" t="s">
        <v>52</v>
      </c>
    </row>
    <row r="898" customFormat="false" ht="15" hidden="false" customHeight="false" outlineLevel="0" collapsed="false">
      <c r="A898" s="1" t="s">
        <v>1602</v>
      </c>
      <c r="B898" s="1" t="s">
        <v>805</v>
      </c>
      <c r="C898" s="1" t="s">
        <v>35</v>
      </c>
      <c r="D898" s="1" t="s">
        <v>1606</v>
      </c>
      <c r="E898" s="0" t="str">
        <f aca="false">HYPERLINK("https://api.digitale-sammlungen.de/iiif/presentation/v2/bsb10502013/canvas/117/view")</f>
        <v>https://api.digitale-sammlungen.de/iiif/presentation/v2/bsb10502013/canvas/117/view</v>
      </c>
      <c r="F898" s="0" t="s">
        <v>10</v>
      </c>
    </row>
    <row r="899" customFormat="false" ht="15" hidden="false" customHeight="false" outlineLevel="0" collapsed="false">
      <c r="A899" s="1" t="s">
        <v>1602</v>
      </c>
      <c r="B899" s="1" t="s">
        <v>1607</v>
      </c>
      <c r="C899" s="1" t="s">
        <v>237</v>
      </c>
      <c r="D899" s="1" t="s">
        <v>1608</v>
      </c>
      <c r="E899" s="0" t="str">
        <f aca="false">HYPERLINK("https://api.digitale-sammlungen.de/iiif/presentation/v2/bsb10502013/canvas/130/view")</f>
        <v>https://api.digitale-sammlungen.de/iiif/presentation/v2/bsb10502013/canvas/130/view</v>
      </c>
      <c r="F899" s="0" t="s">
        <v>560</v>
      </c>
    </row>
    <row r="900" customFormat="false" ht="15" hidden="false" customHeight="false" outlineLevel="0" collapsed="false">
      <c r="A900" s="1" t="s">
        <v>1602</v>
      </c>
      <c r="B900" s="1" t="s">
        <v>471</v>
      </c>
      <c r="C900" s="1" t="s">
        <v>67</v>
      </c>
      <c r="D900" s="1" t="s">
        <v>1609</v>
      </c>
      <c r="E900" s="0" t="str">
        <f aca="false">HYPERLINK("https://api.digitale-sammlungen.de/iiif/presentation/v2/bsb10502013/canvas/134/view")</f>
        <v>https://api.digitale-sammlungen.de/iiif/presentation/v2/bsb10502013/canvas/134/view</v>
      </c>
      <c r="F900" s="0" t="s">
        <v>560</v>
      </c>
    </row>
    <row r="901" customFormat="false" ht="15" hidden="false" customHeight="false" outlineLevel="0" collapsed="false">
      <c r="A901" s="1" t="s">
        <v>1602</v>
      </c>
      <c r="B901" s="1" t="s">
        <v>30</v>
      </c>
      <c r="C901" s="1" t="s">
        <v>83</v>
      </c>
      <c r="D901" s="1" t="s">
        <v>1610</v>
      </c>
      <c r="E901" s="0" t="str">
        <f aca="false">HYPERLINK("https://api.digitale-sammlungen.de/iiif/presentation/v2/bsb10502013/canvas/139/view")</f>
        <v>https://api.digitale-sammlungen.de/iiif/presentation/v2/bsb10502013/canvas/139/view</v>
      </c>
      <c r="F901" s="0" t="s">
        <v>97</v>
      </c>
    </row>
    <row r="902" customFormat="false" ht="15" hidden="false" customHeight="false" outlineLevel="0" collapsed="false">
      <c r="A902" s="1" t="s">
        <v>1602</v>
      </c>
      <c r="B902" s="1" t="s">
        <v>322</v>
      </c>
      <c r="C902" s="1" t="s">
        <v>135</v>
      </c>
      <c r="D902" s="1" t="s">
        <v>1611</v>
      </c>
      <c r="E902" s="0" t="str">
        <f aca="false">HYPERLINK("https://api.digitale-sammlungen.de/iiif/presentation/v2/bsb10502013/canvas/149/view")</f>
        <v>https://api.digitale-sammlungen.de/iiif/presentation/v2/bsb10502013/canvas/149/view</v>
      </c>
      <c r="F902" s="0" t="s">
        <v>560</v>
      </c>
    </row>
    <row r="903" customFormat="false" ht="15" hidden="false" customHeight="false" outlineLevel="0" collapsed="false">
      <c r="A903" s="1" t="s">
        <v>1602</v>
      </c>
      <c r="B903" s="1" t="s">
        <v>372</v>
      </c>
      <c r="C903" s="1" t="s">
        <v>35</v>
      </c>
      <c r="D903" s="1" t="s">
        <v>1612</v>
      </c>
      <c r="E903" s="0" t="str">
        <f aca="false">HYPERLINK("https://api.digitale-sammlungen.de/iiif/presentation/v2/bsb10502013/canvas/192/view")</f>
        <v>https://api.digitale-sammlungen.de/iiif/presentation/v2/bsb10502013/canvas/192/view</v>
      </c>
      <c r="F903" s="0" t="s">
        <v>97</v>
      </c>
    </row>
    <row r="904" customFormat="false" ht="15" hidden="false" customHeight="false" outlineLevel="0" collapsed="false">
      <c r="A904" s="1" t="s">
        <v>1602</v>
      </c>
      <c r="B904" s="1" t="s">
        <v>1613</v>
      </c>
      <c r="C904" s="1" t="s">
        <v>802</v>
      </c>
      <c r="D904" s="1" t="s">
        <v>1614</v>
      </c>
      <c r="E904" s="0" t="str">
        <f aca="false">HYPERLINK("https://api.digitale-sammlungen.de/iiif/presentation/v2/bsb10502013/canvas/219/view")</f>
        <v>https://api.digitale-sammlungen.de/iiif/presentation/v2/bsb10502013/canvas/219/view</v>
      </c>
      <c r="F904" s="0" t="s">
        <v>48</v>
      </c>
    </row>
    <row r="905" customFormat="false" ht="15" hidden="false" customHeight="false" outlineLevel="0" collapsed="false">
      <c r="A905" s="1" t="s">
        <v>1602</v>
      </c>
      <c r="B905" s="1" t="s">
        <v>1537</v>
      </c>
      <c r="C905" s="1" t="s">
        <v>623</v>
      </c>
      <c r="D905" s="1" t="s">
        <v>1615</v>
      </c>
      <c r="E905" s="0" t="str">
        <f aca="false">HYPERLINK("https://api.digitale-sammlungen.de/iiif/presentation/v2/bsb10502013/canvas/220/view")</f>
        <v>https://api.digitale-sammlungen.de/iiif/presentation/v2/bsb10502013/canvas/220/view</v>
      </c>
      <c r="F905" s="0" t="s">
        <v>48</v>
      </c>
    </row>
    <row r="906" customFormat="false" ht="15" hidden="false" customHeight="false" outlineLevel="0" collapsed="false">
      <c r="A906" s="1" t="s">
        <v>1602</v>
      </c>
      <c r="B906" s="1" t="s">
        <v>1616</v>
      </c>
      <c r="C906" s="1" t="s">
        <v>27</v>
      </c>
      <c r="D906" s="1" t="s">
        <v>1617</v>
      </c>
      <c r="E906" s="0" t="str">
        <f aca="false">HYPERLINK("https://api.digitale-sammlungen.de/iiif/presentation/v2/bsb10502013/canvas/256/view")</f>
        <v>https://api.digitale-sammlungen.de/iiif/presentation/v2/bsb10502013/canvas/256/view</v>
      </c>
      <c r="F906" s="0" t="s">
        <v>273</v>
      </c>
    </row>
    <row r="907" customFormat="false" ht="15" hidden="false" customHeight="false" outlineLevel="0" collapsed="false">
      <c r="A907" s="1" t="s">
        <v>1602</v>
      </c>
      <c r="B907" s="1" t="s">
        <v>1618</v>
      </c>
      <c r="C907" s="1" t="s">
        <v>240</v>
      </c>
      <c r="D907" s="1" t="s">
        <v>1619</v>
      </c>
      <c r="E907" s="0" t="str">
        <f aca="false">HYPERLINK("https://api.digitale-sammlungen.de/iiif/presentation/v2/bsb10502013/canvas/277/view")</f>
        <v>https://api.digitale-sammlungen.de/iiif/presentation/v2/bsb10502013/canvas/277/view</v>
      </c>
      <c r="F907" s="0" t="s">
        <v>560</v>
      </c>
    </row>
    <row r="908" customFormat="false" ht="15" hidden="false" customHeight="false" outlineLevel="0" collapsed="false">
      <c r="A908" s="1" t="s">
        <v>1602</v>
      </c>
      <c r="B908" s="1" t="s">
        <v>1235</v>
      </c>
      <c r="C908" s="1" t="s">
        <v>119</v>
      </c>
      <c r="D908" s="1" t="s">
        <v>1620</v>
      </c>
      <c r="E908" s="0" t="str">
        <f aca="false">HYPERLINK("https://api.digitale-sammlungen.de/iiif/presentation/v2/bsb10502013/canvas/293/view")</f>
        <v>https://api.digitale-sammlungen.de/iiif/presentation/v2/bsb10502013/canvas/293/view</v>
      </c>
      <c r="F908" s="0" t="s">
        <v>956</v>
      </c>
    </row>
    <row r="909" customFormat="false" ht="15" hidden="false" customHeight="false" outlineLevel="0" collapsed="false">
      <c r="A909" s="1" t="s">
        <v>1602</v>
      </c>
      <c r="B909" s="1" t="s">
        <v>383</v>
      </c>
      <c r="C909" s="1" t="s">
        <v>250</v>
      </c>
      <c r="D909" s="1" t="s">
        <v>1621</v>
      </c>
      <c r="E909" s="0" t="str">
        <f aca="false">HYPERLINK("https://api.digitale-sammlungen.de/iiif/presentation/v2/bsb10502013/canvas/351/view")</f>
        <v>https://api.digitale-sammlungen.de/iiif/presentation/v2/bsb10502013/canvas/351/view</v>
      </c>
      <c r="F909" s="0" t="s">
        <v>48</v>
      </c>
    </row>
    <row r="910" customFormat="false" ht="15" hidden="false" customHeight="false" outlineLevel="0" collapsed="false">
      <c r="A910" s="1" t="s">
        <v>1602</v>
      </c>
      <c r="B910" s="1" t="s">
        <v>383</v>
      </c>
      <c r="C910" s="1" t="s">
        <v>141</v>
      </c>
      <c r="D910" s="1" t="s">
        <v>1622</v>
      </c>
      <c r="E910" s="0" t="str">
        <f aca="false">HYPERLINK("https://api.digitale-sammlungen.de/iiif/presentation/v2/bsb10502013/canvas/351/view")</f>
        <v>https://api.digitale-sammlungen.de/iiif/presentation/v2/bsb10502013/canvas/351/view</v>
      </c>
      <c r="F910" s="0" t="s">
        <v>48</v>
      </c>
    </row>
    <row r="911" customFormat="false" ht="15" hidden="false" customHeight="false" outlineLevel="0" collapsed="false">
      <c r="A911" s="1" t="s">
        <v>1602</v>
      </c>
      <c r="B911" s="1" t="s">
        <v>1623</v>
      </c>
      <c r="C911" s="1" t="s">
        <v>676</v>
      </c>
      <c r="D911" s="1" t="s">
        <v>1624</v>
      </c>
      <c r="E911" s="0" t="str">
        <f aca="false">HYPERLINK("https://api.digitale-sammlungen.de/iiif/presentation/v2/bsb10502013/canvas/371/view")</f>
        <v>https://api.digitale-sammlungen.de/iiif/presentation/v2/bsb10502013/canvas/371/view</v>
      </c>
      <c r="F911" s="0" t="s">
        <v>560</v>
      </c>
    </row>
    <row r="912" customFormat="false" ht="15" hidden="false" customHeight="false" outlineLevel="0" collapsed="false">
      <c r="A912" s="1" t="s">
        <v>1602</v>
      </c>
      <c r="B912" s="1" t="s">
        <v>1625</v>
      </c>
      <c r="C912" s="1" t="s">
        <v>21</v>
      </c>
      <c r="D912" s="1" t="s">
        <v>1626</v>
      </c>
      <c r="E912" s="0" t="str">
        <f aca="false">HYPERLINK("https://api.digitale-sammlungen.de/iiif/presentation/v2/bsb10502013/canvas/381/view")</f>
        <v>https://api.digitale-sammlungen.de/iiif/presentation/v2/bsb10502013/canvas/381/view</v>
      </c>
      <c r="F912" s="0" t="s">
        <v>48</v>
      </c>
    </row>
    <row r="913" customFormat="false" ht="15" hidden="false" customHeight="false" outlineLevel="0" collapsed="false">
      <c r="A913" s="1" t="s">
        <v>1602</v>
      </c>
      <c r="B913" s="1" t="s">
        <v>1625</v>
      </c>
      <c r="C913" s="1" t="s">
        <v>171</v>
      </c>
      <c r="D913" s="1" t="s">
        <v>1627</v>
      </c>
      <c r="E913" s="0" t="str">
        <f aca="false">HYPERLINK("https://api.digitale-sammlungen.de/iiif/presentation/v2/bsb10502013/canvas/381/view")</f>
        <v>https://api.digitale-sammlungen.de/iiif/presentation/v2/bsb10502013/canvas/381/view</v>
      </c>
      <c r="F913" s="0" t="s">
        <v>48</v>
      </c>
    </row>
    <row r="914" customFormat="false" ht="15" hidden="false" customHeight="false" outlineLevel="0" collapsed="false">
      <c r="A914" s="1" t="s">
        <v>1602</v>
      </c>
      <c r="B914" s="1" t="s">
        <v>221</v>
      </c>
      <c r="C914" s="1" t="s">
        <v>218</v>
      </c>
      <c r="D914" s="1" t="s">
        <v>1628</v>
      </c>
      <c r="E914" s="0" t="str">
        <f aca="false">HYPERLINK("https://api.digitale-sammlungen.de/iiif/presentation/v2/bsb10502013/canvas/382/view")</f>
        <v>https://api.digitale-sammlungen.de/iiif/presentation/v2/bsb10502013/canvas/382/view</v>
      </c>
      <c r="F914" s="0" t="s">
        <v>48</v>
      </c>
    </row>
    <row r="915" customFormat="false" ht="15" hidden="false" customHeight="false" outlineLevel="0" collapsed="false">
      <c r="A915" s="1" t="s">
        <v>1602</v>
      </c>
      <c r="B915" s="1" t="s">
        <v>221</v>
      </c>
      <c r="C915" s="1" t="s">
        <v>209</v>
      </c>
      <c r="D915" s="1" t="s">
        <v>1629</v>
      </c>
      <c r="E915" s="0" t="str">
        <f aca="false">HYPERLINK("https://api.digitale-sammlungen.de/iiif/presentation/v2/bsb10502013/canvas/382/view")</f>
        <v>https://api.digitale-sammlungen.de/iiif/presentation/v2/bsb10502013/canvas/382/view</v>
      </c>
      <c r="F915" s="0" t="s">
        <v>48</v>
      </c>
    </row>
    <row r="916" customFormat="false" ht="15" hidden="false" customHeight="false" outlineLevel="0" collapsed="false">
      <c r="A916" s="1" t="s">
        <v>1602</v>
      </c>
      <c r="B916" s="1" t="s">
        <v>69</v>
      </c>
      <c r="C916" s="1" t="s">
        <v>509</v>
      </c>
      <c r="D916" s="1" t="s">
        <v>1630</v>
      </c>
      <c r="E916" s="0" t="str">
        <f aca="false">HYPERLINK("https://api.digitale-sammlungen.de/iiif/presentation/v2/bsb10502013/canvas/413/view")</f>
        <v>https://api.digitale-sammlungen.de/iiif/presentation/v2/bsb10502013/canvas/413/view</v>
      </c>
      <c r="F916" s="0" t="s">
        <v>52</v>
      </c>
    </row>
    <row r="917" customFormat="false" ht="15" hidden="false" customHeight="false" outlineLevel="0" collapsed="false">
      <c r="A917" s="1" t="s">
        <v>1602</v>
      </c>
      <c r="B917" s="1" t="s">
        <v>1569</v>
      </c>
      <c r="C917" s="1" t="s">
        <v>83</v>
      </c>
      <c r="D917" s="1" t="s">
        <v>1631</v>
      </c>
      <c r="E917" s="0" t="str">
        <f aca="false">HYPERLINK("https://api.digitale-sammlungen.de/iiif/presentation/v2/bsb10502013/canvas/425/view")</f>
        <v>https://api.digitale-sammlungen.de/iiif/presentation/v2/bsb10502013/canvas/425/view</v>
      </c>
      <c r="F917" s="0" t="s">
        <v>352</v>
      </c>
    </row>
    <row r="918" customFormat="false" ht="15" hidden="false" customHeight="false" outlineLevel="0" collapsed="false">
      <c r="A918" s="1" t="s">
        <v>1602</v>
      </c>
      <c r="B918" s="1" t="s">
        <v>1065</v>
      </c>
      <c r="C918" s="1" t="s">
        <v>119</v>
      </c>
      <c r="D918" s="1" t="s">
        <v>1632</v>
      </c>
      <c r="E918" s="0" t="str">
        <f aca="false">HYPERLINK("https://api.digitale-sammlungen.de/iiif/presentation/v2/bsb10502013/canvas/494/view")</f>
        <v>https://api.digitale-sammlungen.de/iiif/presentation/v2/bsb10502013/canvas/494/view</v>
      </c>
      <c r="F918" s="0" t="s">
        <v>37</v>
      </c>
    </row>
    <row r="919" customFormat="false" ht="15" hidden="false" customHeight="false" outlineLevel="0" collapsed="false">
      <c r="A919" s="1" t="s">
        <v>1602</v>
      </c>
      <c r="B919" s="1" t="s">
        <v>544</v>
      </c>
      <c r="C919" s="1" t="s">
        <v>237</v>
      </c>
      <c r="D919" s="1" t="s">
        <v>1633</v>
      </c>
      <c r="E919" s="0" t="str">
        <f aca="false">HYPERLINK("https://api.digitale-sammlungen.de/iiif/presentation/v2/bsb10502013/canvas/562/view")</f>
        <v>https://api.digitale-sammlungen.de/iiif/presentation/v2/bsb10502013/canvas/562/view</v>
      </c>
      <c r="F919" s="0" t="s">
        <v>321</v>
      </c>
    </row>
    <row r="920" customFormat="false" ht="15" hidden="false" customHeight="false" outlineLevel="0" collapsed="false">
      <c r="A920" s="1" t="s">
        <v>1602</v>
      </c>
      <c r="B920" s="1" t="s">
        <v>1634</v>
      </c>
      <c r="C920" s="1" t="s">
        <v>524</v>
      </c>
      <c r="D920" s="1" t="s">
        <v>1635</v>
      </c>
      <c r="E920" s="0" t="str">
        <f aca="false">HYPERLINK("https://api.digitale-sammlungen.de/iiif/presentation/v2/bsb10502013/canvas/576/view")</f>
        <v>https://api.digitale-sammlungen.de/iiif/presentation/v2/bsb10502013/canvas/576/view</v>
      </c>
      <c r="F920" s="0" t="s">
        <v>37</v>
      </c>
    </row>
    <row r="921" customFormat="false" ht="15" hidden="false" customHeight="false" outlineLevel="0" collapsed="false">
      <c r="A921" s="1" t="s">
        <v>1636</v>
      </c>
      <c r="B921" s="1" t="s">
        <v>260</v>
      </c>
      <c r="C921" s="1" t="s">
        <v>195</v>
      </c>
      <c r="D921" s="1" t="s">
        <v>1637</v>
      </c>
      <c r="E921" s="0" t="str">
        <f aca="false">HYPERLINK("https://api.digitale-sammlungen.de/iiif/presentation/v2/bsb10502007/canvas/30/view")</f>
        <v>https://api.digitale-sammlungen.de/iiif/presentation/v2/bsb10502007/canvas/30/view</v>
      </c>
      <c r="F921" s="0" t="s">
        <v>1208</v>
      </c>
    </row>
    <row r="922" customFormat="false" ht="15" hidden="false" customHeight="false" outlineLevel="0" collapsed="false">
      <c r="A922" s="1" t="s">
        <v>1636</v>
      </c>
      <c r="B922" s="1" t="s">
        <v>399</v>
      </c>
      <c r="C922" s="1" t="s">
        <v>240</v>
      </c>
      <c r="D922" s="1" t="s">
        <v>1638</v>
      </c>
      <c r="E922" s="0" t="str">
        <f aca="false">HYPERLINK("https://api.digitale-sammlungen.de/iiif/presentation/v2/bsb10502007/canvas/46/view")</f>
        <v>https://api.digitale-sammlungen.de/iiif/presentation/v2/bsb10502007/canvas/46/view</v>
      </c>
      <c r="F922" s="0" t="s">
        <v>52</v>
      </c>
    </row>
    <row r="923" customFormat="false" ht="15" hidden="false" customHeight="false" outlineLevel="0" collapsed="false">
      <c r="A923" s="1" t="s">
        <v>1636</v>
      </c>
      <c r="B923" s="1" t="s">
        <v>789</v>
      </c>
      <c r="C923" s="1" t="s">
        <v>177</v>
      </c>
      <c r="D923" s="1" t="s">
        <v>1639</v>
      </c>
      <c r="E923" s="0" t="str">
        <f aca="false">HYPERLINK("https://api.digitale-sammlungen.de/iiif/presentation/v2/bsb10502007/canvas/56/view")</f>
        <v>https://api.digitale-sammlungen.de/iiif/presentation/v2/bsb10502007/canvas/56/view</v>
      </c>
      <c r="F923" s="0" t="s">
        <v>1083</v>
      </c>
    </row>
    <row r="924" customFormat="false" ht="15" hidden="false" customHeight="false" outlineLevel="0" collapsed="false">
      <c r="A924" s="1" t="s">
        <v>1636</v>
      </c>
      <c r="B924" s="1" t="s">
        <v>553</v>
      </c>
      <c r="C924" s="1" t="s">
        <v>509</v>
      </c>
      <c r="D924" s="1" t="s">
        <v>1640</v>
      </c>
      <c r="E924" s="0" t="str">
        <f aca="false">HYPERLINK("https://api.digitale-sammlungen.de/iiif/presentation/v2/bsb10502007/canvas/58/view")</f>
        <v>https://api.digitale-sammlungen.de/iiif/presentation/v2/bsb10502007/canvas/58/view</v>
      </c>
      <c r="F924" s="0" t="s">
        <v>557</v>
      </c>
    </row>
    <row r="925" customFormat="false" ht="15" hidden="false" customHeight="false" outlineLevel="0" collapsed="false">
      <c r="A925" s="1" t="s">
        <v>1636</v>
      </c>
      <c r="B925" s="1" t="s">
        <v>1641</v>
      </c>
      <c r="C925" s="1" t="s">
        <v>202</v>
      </c>
      <c r="D925" s="1" t="s">
        <v>1642</v>
      </c>
      <c r="E925" s="0" t="str">
        <f aca="false">HYPERLINK("https://api.digitale-sammlungen.de/iiif/presentation/v2/bsb10502007/canvas/76/view")</f>
        <v>https://api.digitale-sammlungen.de/iiif/presentation/v2/bsb10502007/canvas/76/view</v>
      </c>
      <c r="F925" s="0" t="s">
        <v>10</v>
      </c>
    </row>
    <row r="926" customFormat="false" ht="15" hidden="false" customHeight="false" outlineLevel="0" collapsed="false">
      <c r="A926" s="1" t="s">
        <v>1636</v>
      </c>
      <c r="B926" s="1" t="s">
        <v>1584</v>
      </c>
      <c r="C926" s="1" t="s">
        <v>24</v>
      </c>
      <c r="D926" s="1" t="s">
        <v>1643</v>
      </c>
      <c r="E926" s="0" t="str">
        <f aca="false">HYPERLINK("https://api.digitale-sammlungen.de/iiif/presentation/v2/bsb10502007/canvas/141/view")</f>
        <v>https://api.digitale-sammlungen.de/iiif/presentation/v2/bsb10502007/canvas/141/view</v>
      </c>
      <c r="F926" s="0" t="s">
        <v>406</v>
      </c>
    </row>
    <row r="927" customFormat="false" ht="15" hidden="false" customHeight="false" outlineLevel="0" collapsed="false">
      <c r="A927" s="1" t="s">
        <v>1636</v>
      </c>
      <c r="B927" s="1" t="s">
        <v>1644</v>
      </c>
      <c r="C927" s="1" t="s">
        <v>185</v>
      </c>
      <c r="D927" s="1" t="s">
        <v>1645</v>
      </c>
      <c r="E927" s="0" t="str">
        <f aca="false">HYPERLINK("https://api.digitale-sammlungen.de/iiif/presentation/v2/bsb10502007/canvas/170/view")</f>
        <v>https://api.digitale-sammlungen.de/iiif/presentation/v2/bsb10502007/canvas/170/view</v>
      </c>
      <c r="F927" s="0" t="s">
        <v>37</v>
      </c>
    </row>
    <row r="928" customFormat="false" ht="15" hidden="false" customHeight="false" outlineLevel="0" collapsed="false">
      <c r="A928" s="1" t="s">
        <v>1636</v>
      </c>
      <c r="B928" s="1" t="s">
        <v>1046</v>
      </c>
      <c r="C928" s="1" t="s">
        <v>246</v>
      </c>
      <c r="D928" s="1" t="s">
        <v>1646</v>
      </c>
      <c r="E928" s="0" t="str">
        <f aca="false">HYPERLINK("https://api.digitale-sammlungen.de/iiif/presentation/v2/bsb10502007/canvas/209/view")</f>
        <v>https://api.digitale-sammlungen.de/iiif/presentation/v2/bsb10502007/canvas/209/view</v>
      </c>
      <c r="F928" s="0" t="s">
        <v>37</v>
      </c>
    </row>
    <row r="929" customFormat="false" ht="15" hidden="false" customHeight="false" outlineLevel="0" collapsed="false">
      <c r="A929" s="1" t="s">
        <v>1636</v>
      </c>
      <c r="B929" s="1" t="s">
        <v>533</v>
      </c>
      <c r="C929" s="1" t="s">
        <v>531</v>
      </c>
      <c r="D929" s="1" t="s">
        <v>1647</v>
      </c>
      <c r="E929" s="0" t="str">
        <f aca="false">HYPERLINK("https://api.digitale-sammlungen.de/iiif/presentation/v2/bsb10502007/canvas/240/view")</f>
        <v>https://api.digitale-sammlungen.de/iiif/presentation/v2/bsb10502007/canvas/240/view</v>
      </c>
      <c r="F929" s="0" t="s">
        <v>10</v>
      </c>
    </row>
    <row r="930" customFormat="false" ht="15" hidden="false" customHeight="false" outlineLevel="0" collapsed="false">
      <c r="A930" s="1" t="s">
        <v>1636</v>
      </c>
      <c r="B930" s="1" t="s">
        <v>1542</v>
      </c>
      <c r="C930" s="1" t="s">
        <v>524</v>
      </c>
      <c r="D930" s="1" t="s">
        <v>1648</v>
      </c>
      <c r="E930" s="0" t="str">
        <f aca="false">HYPERLINK("https://api.digitale-sammlungen.de/iiif/presentation/v2/bsb10502007/canvas/278/view")</f>
        <v>https://api.digitale-sammlungen.de/iiif/presentation/v2/bsb10502007/canvas/278/view</v>
      </c>
      <c r="F930" s="0" t="s">
        <v>273</v>
      </c>
    </row>
    <row r="931" customFormat="false" ht="15" hidden="false" customHeight="false" outlineLevel="0" collapsed="false">
      <c r="A931" s="1" t="s">
        <v>1636</v>
      </c>
      <c r="B931" s="1" t="s">
        <v>1155</v>
      </c>
      <c r="C931" s="1" t="s">
        <v>491</v>
      </c>
      <c r="D931" s="1" t="s">
        <v>1649</v>
      </c>
      <c r="E931" s="0" t="str">
        <f aca="false">HYPERLINK("https://api.digitale-sammlungen.de/iiif/presentation/v2/bsb10502007/canvas/292/view")</f>
        <v>https://api.digitale-sammlungen.de/iiif/presentation/v2/bsb10502007/canvas/292/view</v>
      </c>
      <c r="F931" s="0" t="s">
        <v>352</v>
      </c>
    </row>
    <row r="932" customFormat="false" ht="15" hidden="false" customHeight="false" outlineLevel="0" collapsed="false">
      <c r="A932" s="1" t="s">
        <v>1636</v>
      </c>
      <c r="B932" s="1" t="s">
        <v>1235</v>
      </c>
      <c r="C932" s="1" t="s">
        <v>798</v>
      </c>
      <c r="D932" s="1" t="s">
        <v>1650</v>
      </c>
      <c r="E932" s="0" t="str">
        <f aca="false">HYPERLINK("https://api.digitale-sammlungen.de/iiif/presentation/v2/bsb10502007/canvas/293/view")</f>
        <v>https://api.digitale-sammlungen.de/iiif/presentation/v2/bsb10502007/canvas/293/view</v>
      </c>
      <c r="F932" s="0" t="s">
        <v>352</v>
      </c>
    </row>
    <row r="933" customFormat="false" ht="15" hidden="false" customHeight="false" outlineLevel="0" collapsed="false">
      <c r="A933" s="1" t="s">
        <v>1636</v>
      </c>
      <c r="B933" s="1" t="s">
        <v>483</v>
      </c>
      <c r="C933" s="1" t="s">
        <v>472</v>
      </c>
      <c r="D933" s="1" t="s">
        <v>1651</v>
      </c>
      <c r="E933" s="0" t="str">
        <f aca="false">HYPERLINK("https://api.digitale-sammlungen.de/iiif/presentation/v2/bsb10502007/canvas/333/view")</f>
        <v>https://api.digitale-sammlungen.de/iiif/presentation/v2/bsb10502007/canvas/333/view</v>
      </c>
      <c r="F933" s="0" t="s">
        <v>97</v>
      </c>
    </row>
    <row r="934" customFormat="false" ht="15" hidden="false" customHeight="false" outlineLevel="0" collapsed="false">
      <c r="A934" s="1" t="s">
        <v>1636</v>
      </c>
      <c r="B934" s="1" t="s">
        <v>304</v>
      </c>
      <c r="C934" s="1" t="s">
        <v>487</v>
      </c>
      <c r="D934" s="1" t="s">
        <v>1652</v>
      </c>
      <c r="E934" s="0" t="str">
        <f aca="false">HYPERLINK("https://api.digitale-sammlungen.de/iiif/presentation/v2/bsb10502007/canvas/336/view")</f>
        <v>https://api.digitale-sammlungen.de/iiif/presentation/v2/bsb10502007/canvas/336/view</v>
      </c>
      <c r="F934" s="0" t="s">
        <v>97</v>
      </c>
    </row>
    <row r="935" customFormat="false" ht="15" hidden="false" customHeight="false" outlineLevel="0" collapsed="false">
      <c r="A935" s="1" t="s">
        <v>1636</v>
      </c>
      <c r="B935" s="1" t="s">
        <v>1515</v>
      </c>
      <c r="C935" s="1" t="s">
        <v>458</v>
      </c>
      <c r="D935" s="1" t="s">
        <v>1653</v>
      </c>
      <c r="E935" s="0" t="str">
        <f aca="false">HYPERLINK("https://api.digitale-sammlungen.de/iiif/presentation/v2/bsb10502007/canvas/344/view")</f>
        <v>https://api.digitale-sammlungen.de/iiif/presentation/v2/bsb10502007/canvas/344/view</v>
      </c>
      <c r="F935" s="0" t="s">
        <v>97</v>
      </c>
    </row>
    <row r="936" customFormat="false" ht="15" hidden="false" customHeight="false" outlineLevel="0" collapsed="false">
      <c r="A936" s="1" t="s">
        <v>1636</v>
      </c>
      <c r="B936" s="1" t="s">
        <v>872</v>
      </c>
      <c r="C936" s="1" t="s">
        <v>725</v>
      </c>
      <c r="D936" s="1" t="s">
        <v>1654</v>
      </c>
      <c r="E936" s="0" t="str">
        <f aca="false">HYPERLINK("https://api.digitale-sammlungen.de/iiif/presentation/v2/bsb10502007/canvas/405/view")</f>
        <v>https://api.digitale-sammlungen.de/iiif/presentation/v2/bsb10502007/canvas/405/view</v>
      </c>
      <c r="F936" s="0" t="s">
        <v>37</v>
      </c>
    </row>
    <row r="937" customFormat="false" ht="15" hidden="false" customHeight="false" outlineLevel="0" collapsed="false">
      <c r="A937" s="1" t="s">
        <v>1636</v>
      </c>
      <c r="B937" s="1" t="s">
        <v>423</v>
      </c>
      <c r="C937" s="1" t="s">
        <v>92</v>
      </c>
      <c r="D937" s="1" t="s">
        <v>1655</v>
      </c>
      <c r="E937" s="0" t="str">
        <f aca="false">HYPERLINK("https://api.digitale-sammlungen.de/iiif/presentation/v2/bsb10502007/canvas/429/view")</f>
        <v>https://api.digitale-sammlungen.de/iiif/presentation/v2/bsb10502007/canvas/429/view</v>
      </c>
      <c r="F937" s="0" t="s">
        <v>37</v>
      </c>
    </row>
    <row r="938" customFormat="false" ht="15" hidden="false" customHeight="false" outlineLevel="0" collapsed="false">
      <c r="A938" s="1" t="s">
        <v>1636</v>
      </c>
      <c r="B938" s="1" t="s">
        <v>977</v>
      </c>
      <c r="C938" s="1" t="s">
        <v>1656</v>
      </c>
      <c r="D938" s="1" t="s">
        <v>1657</v>
      </c>
      <c r="E938" s="0" t="str">
        <f aca="false">HYPERLINK("https://api.digitale-sammlungen.de/iiif/presentation/v2/bsb10502007/canvas/512/view")</f>
        <v>https://api.digitale-sammlungen.de/iiif/presentation/v2/bsb10502007/canvas/512/view</v>
      </c>
      <c r="F938" s="0" t="s">
        <v>44</v>
      </c>
    </row>
    <row r="939" customFormat="false" ht="15" hidden="false" customHeight="false" outlineLevel="0" collapsed="false">
      <c r="A939" s="1" t="s">
        <v>1636</v>
      </c>
      <c r="B939" s="1" t="s">
        <v>425</v>
      </c>
      <c r="C939" s="1" t="s">
        <v>493</v>
      </c>
      <c r="D939" s="1" t="s">
        <v>1658</v>
      </c>
      <c r="E939" s="0" t="str">
        <f aca="false">HYPERLINK("https://api.digitale-sammlungen.de/iiif/presentation/v2/bsb10502007/canvas/532/view")</f>
        <v>https://api.digitale-sammlungen.de/iiif/presentation/v2/bsb10502007/canvas/532/view</v>
      </c>
      <c r="F939" s="0" t="s">
        <v>48</v>
      </c>
    </row>
    <row r="940" customFormat="false" ht="15" hidden="false" customHeight="false" outlineLevel="0" collapsed="false">
      <c r="A940" s="1" t="s">
        <v>1636</v>
      </c>
      <c r="B940" s="1" t="s">
        <v>1659</v>
      </c>
      <c r="C940" s="1" t="s">
        <v>177</v>
      </c>
      <c r="D940" s="1" t="s">
        <v>1660</v>
      </c>
      <c r="E940" s="0" t="str">
        <f aca="false">HYPERLINK("https://api.digitale-sammlungen.de/iiif/presentation/v2/bsb10502007/canvas/534/view")</f>
        <v>https://api.digitale-sammlungen.de/iiif/presentation/v2/bsb10502007/canvas/534/view</v>
      </c>
      <c r="F940" s="0" t="s">
        <v>97</v>
      </c>
    </row>
    <row r="941" customFormat="false" ht="15" hidden="false" customHeight="false" outlineLevel="0" collapsed="false">
      <c r="A941" s="1" t="s">
        <v>1636</v>
      </c>
      <c r="B941" s="1" t="s">
        <v>1030</v>
      </c>
      <c r="C941" s="1" t="s">
        <v>212</v>
      </c>
      <c r="D941" s="1" t="s">
        <v>1661</v>
      </c>
      <c r="E941" s="0" t="str">
        <f aca="false">HYPERLINK("https://api.digitale-sammlungen.de/iiif/presentation/v2/bsb10502007/canvas/609/view")</f>
        <v>https://api.digitale-sammlungen.de/iiif/presentation/v2/bsb10502007/canvas/609/view</v>
      </c>
      <c r="F941" s="0" t="s">
        <v>37</v>
      </c>
    </row>
    <row r="942" customFormat="false" ht="15" hidden="false" customHeight="false" outlineLevel="0" collapsed="false">
      <c r="A942" s="1" t="s">
        <v>1662</v>
      </c>
      <c r="B942" s="1" t="s">
        <v>1043</v>
      </c>
      <c r="C942" s="1" t="s">
        <v>185</v>
      </c>
      <c r="D942" s="1" t="s">
        <v>1663</v>
      </c>
      <c r="E942" s="0" t="str">
        <f aca="false">HYPERLINK("https://api.digitale-sammlungen.de/iiif/presentation/v2/bsb10541100/canvas/54/view")</f>
        <v>https://api.digitale-sammlungen.de/iiif/presentation/v2/bsb10541100/canvas/54/view</v>
      </c>
      <c r="F942" s="0" t="s">
        <v>97</v>
      </c>
    </row>
    <row r="943" customFormat="false" ht="15" hidden="false" customHeight="false" outlineLevel="0" collapsed="false">
      <c r="A943" s="1" t="s">
        <v>1662</v>
      </c>
      <c r="B943" s="1" t="s">
        <v>789</v>
      </c>
      <c r="C943" s="1" t="s">
        <v>212</v>
      </c>
      <c r="D943" s="1" t="s">
        <v>1358</v>
      </c>
      <c r="E943" s="0" t="str">
        <f aca="false">HYPERLINK("https://api.digitale-sammlungen.de/iiif/presentation/v2/bsb10541100/canvas/56/view")</f>
        <v>https://api.digitale-sammlungen.de/iiif/presentation/v2/bsb10541100/canvas/56/view</v>
      </c>
      <c r="F943" s="0" t="s">
        <v>1048</v>
      </c>
    </row>
    <row r="944" customFormat="false" ht="15" hidden="false" customHeight="false" outlineLevel="0" collapsed="false">
      <c r="A944" s="1" t="s">
        <v>1662</v>
      </c>
      <c r="B944" s="1" t="s">
        <v>1074</v>
      </c>
      <c r="C944" s="1" t="s">
        <v>454</v>
      </c>
      <c r="D944" s="1" t="s">
        <v>1664</v>
      </c>
      <c r="E944" s="0" t="str">
        <f aca="false">HYPERLINK("https://api.digitale-sammlungen.de/iiif/presentation/v2/bsb10541100/canvas/69/view")</f>
        <v>https://api.digitale-sammlungen.de/iiif/presentation/v2/bsb10541100/canvas/69/view</v>
      </c>
      <c r="F944" s="0" t="s">
        <v>101</v>
      </c>
    </row>
    <row r="945" customFormat="false" ht="15" hidden="false" customHeight="false" outlineLevel="0" collapsed="false">
      <c r="A945" s="1" t="s">
        <v>1662</v>
      </c>
      <c r="B945" s="1" t="s">
        <v>233</v>
      </c>
      <c r="C945" s="1" t="s">
        <v>54</v>
      </c>
      <c r="D945" s="1" t="s">
        <v>1360</v>
      </c>
      <c r="E945" s="0" t="str">
        <f aca="false">HYPERLINK("https://api.digitale-sammlungen.de/iiif/presentation/v2/bsb10541100/canvas/107/view")</f>
        <v>https://api.digitale-sammlungen.de/iiif/presentation/v2/bsb10541100/canvas/107/view</v>
      </c>
      <c r="F945" s="0" t="s">
        <v>48</v>
      </c>
    </row>
    <row r="946" customFormat="false" ht="15" hidden="false" customHeight="false" outlineLevel="0" collapsed="false">
      <c r="A946" s="1" t="s">
        <v>1662</v>
      </c>
      <c r="B946" s="1" t="s">
        <v>1430</v>
      </c>
      <c r="C946" s="1" t="s">
        <v>728</v>
      </c>
      <c r="D946" s="1" t="s">
        <v>1362</v>
      </c>
      <c r="E946" s="0" t="str">
        <f aca="false">HYPERLINK("https://api.digitale-sammlungen.de/iiif/presentation/v2/bsb10541100/canvas/150/view")</f>
        <v>https://api.digitale-sammlungen.de/iiif/presentation/v2/bsb10541100/canvas/150/view</v>
      </c>
      <c r="F946" s="0" t="s">
        <v>33</v>
      </c>
    </row>
    <row r="947" customFormat="false" ht="15" hidden="false" customHeight="false" outlineLevel="0" collapsed="false">
      <c r="A947" s="1" t="s">
        <v>1662</v>
      </c>
      <c r="B947" s="1" t="s">
        <v>208</v>
      </c>
      <c r="C947" s="1" t="s">
        <v>125</v>
      </c>
      <c r="D947" s="1" t="s">
        <v>1665</v>
      </c>
      <c r="E947" s="0" t="str">
        <f aca="false">HYPERLINK("https://api.digitale-sammlungen.de/iiif/presentation/v2/bsb10541100/canvas/178/view")</f>
        <v>https://api.digitale-sammlungen.de/iiif/presentation/v2/bsb10541100/canvas/178/view</v>
      </c>
      <c r="F947" s="0" t="s">
        <v>1083</v>
      </c>
    </row>
    <row r="948" customFormat="false" ht="15" hidden="false" customHeight="false" outlineLevel="0" collapsed="false">
      <c r="A948" s="1" t="s">
        <v>1662</v>
      </c>
      <c r="B948" s="1" t="s">
        <v>208</v>
      </c>
      <c r="C948" s="1" t="s">
        <v>72</v>
      </c>
      <c r="D948" s="1" t="s">
        <v>1666</v>
      </c>
      <c r="E948" s="0" t="str">
        <f aca="false">HYPERLINK("https://api.digitale-sammlungen.de/iiif/presentation/v2/bsb10541100/canvas/178/view")</f>
        <v>https://api.digitale-sammlungen.de/iiif/presentation/v2/bsb10541100/canvas/178/view</v>
      </c>
      <c r="F948" s="0" t="s">
        <v>1083</v>
      </c>
    </row>
    <row r="949" customFormat="false" ht="15" hidden="false" customHeight="false" outlineLevel="0" collapsed="false">
      <c r="A949" s="1" t="s">
        <v>1662</v>
      </c>
      <c r="B949" s="1" t="s">
        <v>1667</v>
      </c>
      <c r="C949" s="1" t="s">
        <v>72</v>
      </c>
      <c r="D949" s="1" t="s">
        <v>1668</v>
      </c>
      <c r="E949" s="0" t="str">
        <f aca="false">HYPERLINK("https://api.digitale-sammlungen.de/iiif/presentation/v2/bsb10541100/canvas/179/view")</f>
        <v>https://api.digitale-sammlungen.de/iiif/presentation/v2/bsb10541100/canvas/179/view</v>
      </c>
      <c r="F949" s="0" t="s">
        <v>1083</v>
      </c>
    </row>
    <row r="950" customFormat="false" ht="15" hidden="false" customHeight="false" outlineLevel="0" collapsed="false">
      <c r="A950" s="1" t="s">
        <v>1662</v>
      </c>
      <c r="B950" s="1" t="s">
        <v>45</v>
      </c>
      <c r="C950" s="1" t="s">
        <v>1039</v>
      </c>
      <c r="D950" s="1" t="s">
        <v>1367</v>
      </c>
      <c r="E950" s="0" t="str">
        <f aca="false">HYPERLINK("https://api.digitale-sammlungen.de/iiif/presentation/v2/bsb10541100/canvas/253/view")</f>
        <v>https://api.digitale-sammlungen.de/iiif/presentation/v2/bsb10541100/canvas/253/view</v>
      </c>
      <c r="F950" s="0" t="s">
        <v>10</v>
      </c>
    </row>
    <row r="951" customFormat="false" ht="15" hidden="false" customHeight="false" outlineLevel="0" collapsed="false">
      <c r="A951" s="1" t="s">
        <v>1662</v>
      </c>
      <c r="B951" s="1" t="s">
        <v>1618</v>
      </c>
      <c r="C951" s="1" t="s">
        <v>39</v>
      </c>
      <c r="D951" s="1" t="s">
        <v>1669</v>
      </c>
      <c r="E951" s="0" t="str">
        <f aca="false">HYPERLINK("https://api.digitale-sammlungen.de/iiif/presentation/v2/bsb10541100/canvas/277/view")</f>
        <v>https://api.digitale-sammlungen.de/iiif/presentation/v2/bsb10541100/canvas/277/view</v>
      </c>
      <c r="F951" s="0" t="s">
        <v>571</v>
      </c>
    </row>
    <row r="952" customFormat="false" ht="15" hidden="false" customHeight="false" outlineLevel="0" collapsed="false">
      <c r="A952" s="1" t="s">
        <v>1662</v>
      </c>
      <c r="B952" s="1" t="s">
        <v>1096</v>
      </c>
      <c r="C952" s="1" t="s">
        <v>117</v>
      </c>
      <c r="D952" s="1" t="s">
        <v>1670</v>
      </c>
      <c r="E952" s="0" t="str">
        <f aca="false">HYPERLINK("https://api.digitale-sammlungen.de/iiif/presentation/v2/bsb10541100/canvas/305/view")</f>
        <v>https://api.digitale-sammlungen.de/iiif/presentation/v2/bsb10541100/canvas/305/view</v>
      </c>
      <c r="F952" s="0" t="s">
        <v>97</v>
      </c>
    </row>
    <row r="953" customFormat="false" ht="15" hidden="false" customHeight="false" outlineLevel="0" collapsed="false">
      <c r="A953" s="1" t="s">
        <v>1662</v>
      </c>
      <c r="B953" s="1" t="s">
        <v>1671</v>
      </c>
      <c r="C953" s="1" t="s">
        <v>222</v>
      </c>
      <c r="D953" s="1" t="s">
        <v>1370</v>
      </c>
      <c r="E953" s="0" t="str">
        <f aca="false">HYPERLINK("https://api.digitale-sammlungen.de/iiif/presentation/v2/bsb10541100/canvas/306/view")</f>
        <v>https://api.digitale-sammlungen.de/iiif/presentation/v2/bsb10541100/canvas/306/view</v>
      </c>
      <c r="F953" s="0" t="s">
        <v>97</v>
      </c>
    </row>
    <row r="954" customFormat="false" ht="15" hidden="false" customHeight="false" outlineLevel="0" collapsed="false">
      <c r="A954" s="1" t="s">
        <v>1662</v>
      </c>
      <c r="B954" s="1" t="s">
        <v>383</v>
      </c>
      <c r="C954" s="1" t="s">
        <v>212</v>
      </c>
      <c r="D954" s="1" t="s">
        <v>1374</v>
      </c>
      <c r="E954" s="0" t="str">
        <f aca="false">HYPERLINK("https://api.digitale-sammlungen.de/iiif/presentation/v2/bsb10541100/canvas/351/view")</f>
        <v>https://api.digitale-sammlungen.de/iiif/presentation/v2/bsb10541100/canvas/351/view</v>
      </c>
      <c r="F954" s="0" t="s">
        <v>10</v>
      </c>
    </row>
    <row r="955" customFormat="false" ht="15" hidden="false" customHeight="false" outlineLevel="0" collapsed="false">
      <c r="A955" s="1" t="s">
        <v>1662</v>
      </c>
      <c r="B955" s="1" t="s">
        <v>1672</v>
      </c>
      <c r="C955" s="1" t="s">
        <v>90</v>
      </c>
      <c r="D955" s="1" t="s">
        <v>1375</v>
      </c>
      <c r="E955" s="0" t="str">
        <f aca="false">HYPERLINK("https://api.digitale-sammlungen.de/iiif/presentation/v2/bsb10541100/canvas/353/view")</f>
        <v>https://api.digitale-sammlungen.de/iiif/presentation/v2/bsb10541100/canvas/353/view</v>
      </c>
      <c r="F955" s="0" t="s">
        <v>10</v>
      </c>
    </row>
    <row r="956" customFormat="false" ht="15" hidden="false" customHeight="false" outlineLevel="0" collapsed="false">
      <c r="A956" s="1" t="s">
        <v>1673</v>
      </c>
      <c r="B956" s="1" t="s">
        <v>747</v>
      </c>
      <c r="C956" s="1" t="s">
        <v>348</v>
      </c>
      <c r="D956" s="1" t="s">
        <v>1674</v>
      </c>
      <c r="E956" s="0" t="str">
        <f aca="false">HYPERLINK("https://api.digitale-sammlungen.de/iiif/presentation/v2/bsb10502039/canvas/145/view")</f>
        <v>https://api.digitale-sammlungen.de/iiif/presentation/v2/bsb10502039/canvas/145/view</v>
      </c>
      <c r="F956" s="0" t="s">
        <v>321</v>
      </c>
    </row>
    <row r="957" customFormat="false" ht="15" hidden="false" customHeight="false" outlineLevel="0" collapsed="false">
      <c r="A957" s="1" t="s">
        <v>1673</v>
      </c>
      <c r="B957" s="1" t="s">
        <v>1675</v>
      </c>
      <c r="C957" s="1" t="s">
        <v>593</v>
      </c>
      <c r="D957" s="1" t="s">
        <v>1676</v>
      </c>
      <c r="E957" s="0" t="str">
        <f aca="false">HYPERLINK("https://api.digitale-sammlungen.de/iiif/presentation/v2/bsb10502039/canvas/258/view")</f>
        <v>https://api.digitale-sammlungen.de/iiif/presentation/v2/bsb10502039/canvas/258/view</v>
      </c>
      <c r="F957" s="0" t="s">
        <v>557</v>
      </c>
    </row>
    <row r="958" customFormat="false" ht="15" hidden="false" customHeight="false" outlineLevel="0" collapsed="false">
      <c r="A958" s="1" t="s">
        <v>1673</v>
      </c>
      <c r="B958" s="1" t="s">
        <v>1677</v>
      </c>
      <c r="C958" s="1" t="s">
        <v>46</v>
      </c>
      <c r="D958" s="1" t="s">
        <v>1678</v>
      </c>
      <c r="E958" s="0" t="str">
        <f aca="false">HYPERLINK("https://api.digitale-sammlungen.de/iiif/presentation/v2/bsb10502039/canvas/326/view")</f>
        <v>https://api.digitale-sammlungen.de/iiif/presentation/v2/bsb10502039/canvas/326/view</v>
      </c>
      <c r="F958" s="0" t="s">
        <v>37</v>
      </c>
    </row>
    <row r="959" customFormat="false" ht="15" hidden="false" customHeight="false" outlineLevel="0" collapsed="false">
      <c r="A959" s="1" t="s">
        <v>1679</v>
      </c>
      <c r="B959" s="1" t="s">
        <v>1407</v>
      </c>
      <c r="C959" s="1" t="s">
        <v>24</v>
      </c>
      <c r="D959" s="1" t="s">
        <v>1680</v>
      </c>
      <c r="E959" s="0" t="str">
        <f aca="false">HYPERLINK("https://api.digitale-sammlungen.de/iiif/presentation/v2/bsb10502011/canvas/59/view")</f>
        <v>https://api.digitale-sammlungen.de/iiif/presentation/v2/bsb10502011/canvas/59/view</v>
      </c>
      <c r="F959" s="0" t="s">
        <v>33</v>
      </c>
    </row>
    <row r="960" customFormat="false" ht="15" hidden="false" customHeight="false" outlineLevel="0" collapsed="false">
      <c r="A960" s="1" t="s">
        <v>1679</v>
      </c>
      <c r="B960" s="1" t="s">
        <v>1189</v>
      </c>
      <c r="C960" s="1" t="s">
        <v>513</v>
      </c>
      <c r="D960" s="1" t="s">
        <v>1681</v>
      </c>
      <c r="E960" s="0" t="str">
        <f aca="false">HYPERLINK("https://api.digitale-sammlungen.de/iiif/presentation/v2/bsb10502011/canvas/84/view")</f>
        <v>https://api.digitale-sammlungen.de/iiif/presentation/v2/bsb10502011/canvas/84/view</v>
      </c>
      <c r="F960" s="0" t="s">
        <v>33</v>
      </c>
    </row>
    <row r="961" customFormat="false" ht="15" hidden="false" customHeight="false" outlineLevel="0" collapsed="false">
      <c r="A961" s="1" t="s">
        <v>1679</v>
      </c>
      <c r="B961" s="1" t="s">
        <v>1189</v>
      </c>
      <c r="C961" s="1" t="s">
        <v>472</v>
      </c>
      <c r="D961" s="1" t="s">
        <v>1682</v>
      </c>
      <c r="E961" s="0" t="str">
        <f aca="false">HYPERLINK("https://api.digitale-sammlungen.de/iiif/presentation/v2/bsb10502011/canvas/84/view")</f>
        <v>https://api.digitale-sammlungen.de/iiif/presentation/v2/bsb10502011/canvas/84/view</v>
      </c>
      <c r="F961" s="0" t="s">
        <v>33</v>
      </c>
    </row>
    <row r="962" customFormat="false" ht="15" hidden="false" customHeight="false" outlineLevel="0" collapsed="false">
      <c r="A962" s="1" t="s">
        <v>1679</v>
      </c>
      <c r="B962" s="1" t="s">
        <v>1189</v>
      </c>
      <c r="C962" s="1" t="s">
        <v>17</v>
      </c>
      <c r="D962" s="1" t="s">
        <v>1683</v>
      </c>
      <c r="E962" s="0" t="str">
        <f aca="false">HYPERLINK("https://api.digitale-sammlungen.de/iiif/presentation/v2/bsb10502011/canvas/84/view")</f>
        <v>https://api.digitale-sammlungen.de/iiif/presentation/v2/bsb10502011/canvas/84/view</v>
      </c>
      <c r="F962" s="0" t="s">
        <v>33</v>
      </c>
    </row>
    <row r="963" customFormat="false" ht="15" hidden="false" customHeight="false" outlineLevel="0" collapsed="false">
      <c r="A963" s="1" t="s">
        <v>1679</v>
      </c>
      <c r="B963" s="1" t="s">
        <v>1189</v>
      </c>
      <c r="C963" s="1" t="s">
        <v>1480</v>
      </c>
      <c r="D963" s="1" t="s">
        <v>1684</v>
      </c>
      <c r="E963" s="0" t="str">
        <f aca="false">HYPERLINK("https://api.digitale-sammlungen.de/iiif/presentation/v2/bsb10502011/canvas/84/view")</f>
        <v>https://api.digitale-sammlungen.de/iiif/presentation/v2/bsb10502011/canvas/84/view</v>
      </c>
      <c r="F963" s="0" t="s">
        <v>33</v>
      </c>
    </row>
    <row r="964" customFormat="false" ht="15" hidden="false" customHeight="false" outlineLevel="0" collapsed="false">
      <c r="A964" s="1" t="s">
        <v>1679</v>
      </c>
      <c r="B964" s="1" t="s">
        <v>467</v>
      </c>
      <c r="C964" s="1" t="s">
        <v>17</v>
      </c>
      <c r="D964" s="1" t="s">
        <v>1685</v>
      </c>
      <c r="E964" s="0" t="str">
        <f aca="false">HYPERLINK("https://api.digitale-sammlungen.de/iiif/presentation/v2/bsb10502011/canvas/85/view")</f>
        <v>https://api.digitale-sammlungen.de/iiif/presentation/v2/bsb10502011/canvas/85/view</v>
      </c>
      <c r="F964" s="0" t="s">
        <v>33</v>
      </c>
    </row>
    <row r="965" customFormat="false" ht="15" hidden="false" customHeight="false" outlineLevel="0" collapsed="false">
      <c r="A965" s="1" t="s">
        <v>1679</v>
      </c>
      <c r="B965" s="1" t="s">
        <v>1432</v>
      </c>
      <c r="C965" s="1" t="s">
        <v>106</v>
      </c>
      <c r="D965" s="1" t="s">
        <v>1686</v>
      </c>
      <c r="E965" s="0" t="str">
        <f aca="false">HYPERLINK("https://api.digitale-sammlungen.de/iiif/presentation/v2/bsb10502011/canvas/151/view")</f>
        <v>https://api.digitale-sammlungen.de/iiif/presentation/v2/bsb10502011/canvas/151/view</v>
      </c>
      <c r="F965" s="0" t="s">
        <v>97</v>
      </c>
    </row>
    <row r="966" customFormat="false" ht="15" hidden="false" customHeight="false" outlineLevel="0" collapsed="false">
      <c r="A966" s="1" t="s">
        <v>1679</v>
      </c>
      <c r="B966" s="1" t="s">
        <v>1687</v>
      </c>
      <c r="C966" s="1" t="s">
        <v>50</v>
      </c>
      <c r="D966" s="1" t="s">
        <v>1688</v>
      </c>
      <c r="E966" s="0" t="str">
        <f aca="false">HYPERLINK("https://api.digitale-sammlungen.de/iiif/presentation/v2/bsb10502011/canvas/169/view")</f>
        <v>https://api.digitale-sammlungen.de/iiif/presentation/v2/bsb10502011/canvas/169/view</v>
      </c>
      <c r="F966" s="0" t="s">
        <v>1083</v>
      </c>
    </row>
    <row r="967" customFormat="false" ht="15" hidden="false" customHeight="false" outlineLevel="0" collapsed="false">
      <c r="A967" s="1" t="s">
        <v>1679</v>
      </c>
      <c r="B967" s="1" t="s">
        <v>750</v>
      </c>
      <c r="C967" s="1" t="s">
        <v>171</v>
      </c>
      <c r="D967" s="1" t="s">
        <v>1689</v>
      </c>
      <c r="E967" s="0" t="str">
        <f aca="false">HYPERLINK("https://api.digitale-sammlungen.de/iiif/presentation/v2/bsb10502011/canvas/200/view")</f>
        <v>https://api.digitale-sammlungen.de/iiif/presentation/v2/bsb10502011/canvas/200/view</v>
      </c>
      <c r="F967" s="0" t="s">
        <v>97</v>
      </c>
    </row>
    <row r="968" customFormat="false" ht="15" hidden="false" customHeight="false" outlineLevel="0" collapsed="false">
      <c r="A968" s="1" t="s">
        <v>1679</v>
      </c>
      <c r="B968" s="1" t="s">
        <v>750</v>
      </c>
      <c r="C968" s="1" t="s">
        <v>516</v>
      </c>
      <c r="D968" s="1" t="s">
        <v>1690</v>
      </c>
      <c r="E968" s="0" t="str">
        <f aca="false">HYPERLINK("https://api.digitale-sammlungen.de/iiif/presentation/v2/bsb10502011/canvas/200/view")</f>
        <v>https://api.digitale-sammlungen.de/iiif/presentation/v2/bsb10502011/canvas/200/view</v>
      </c>
      <c r="F968" s="0" t="s">
        <v>97</v>
      </c>
    </row>
    <row r="969" customFormat="false" ht="15" hidden="false" customHeight="false" outlineLevel="0" collapsed="false">
      <c r="A969" s="1" t="s">
        <v>1679</v>
      </c>
      <c r="B969" s="1" t="s">
        <v>268</v>
      </c>
      <c r="C969" s="1" t="s">
        <v>132</v>
      </c>
      <c r="D969" s="1" t="s">
        <v>1691</v>
      </c>
      <c r="E969" s="0" t="str">
        <f aca="false">HYPERLINK("https://api.digitale-sammlungen.de/iiif/presentation/v2/bsb10502011/canvas/201/view")</f>
        <v>https://api.digitale-sammlungen.de/iiif/presentation/v2/bsb10502011/canvas/201/view</v>
      </c>
      <c r="F969" s="0" t="s">
        <v>97</v>
      </c>
    </row>
    <row r="970" customFormat="false" ht="15" hidden="false" customHeight="false" outlineLevel="0" collapsed="false">
      <c r="A970" s="1" t="s">
        <v>1679</v>
      </c>
      <c r="B970" s="1" t="s">
        <v>1692</v>
      </c>
      <c r="C970" s="1" t="s">
        <v>115</v>
      </c>
      <c r="D970" s="1" t="s">
        <v>1693</v>
      </c>
      <c r="E970" s="0" t="str">
        <f aca="false">HYPERLINK("https://api.digitale-sammlungen.de/iiif/presentation/v2/bsb10502011/canvas/207/view")</f>
        <v>https://api.digitale-sammlungen.de/iiif/presentation/v2/bsb10502011/canvas/207/view</v>
      </c>
      <c r="F970" s="0" t="s">
        <v>560</v>
      </c>
    </row>
    <row r="971" customFormat="false" ht="15" hidden="false" customHeight="false" outlineLevel="0" collapsed="false">
      <c r="A971" s="1" t="s">
        <v>1679</v>
      </c>
      <c r="B971" s="1" t="s">
        <v>374</v>
      </c>
      <c r="C971" s="1" t="s">
        <v>83</v>
      </c>
      <c r="D971" s="1" t="s">
        <v>1694</v>
      </c>
      <c r="E971" s="0" t="str">
        <f aca="false">HYPERLINK("https://api.digitale-sammlungen.de/iiif/presentation/v2/bsb10502011/canvas/232/view")</f>
        <v>https://api.digitale-sammlungen.de/iiif/presentation/v2/bsb10502011/canvas/232/view</v>
      </c>
      <c r="F971" s="0" t="s">
        <v>406</v>
      </c>
    </row>
    <row r="972" customFormat="false" ht="15" hidden="false" customHeight="false" outlineLevel="0" collapsed="false">
      <c r="A972" s="1" t="s">
        <v>1679</v>
      </c>
      <c r="B972" s="1" t="s">
        <v>520</v>
      </c>
      <c r="C972" s="1" t="s">
        <v>227</v>
      </c>
      <c r="D972" s="1" t="s">
        <v>1695</v>
      </c>
      <c r="E972" s="0" t="str">
        <f aca="false">HYPERLINK("https://api.digitale-sammlungen.de/iiif/presentation/v2/bsb10502011/canvas/262/view")</f>
        <v>https://api.digitale-sammlungen.de/iiif/presentation/v2/bsb10502011/canvas/262/view</v>
      </c>
      <c r="F972" s="0" t="s">
        <v>557</v>
      </c>
    </row>
    <row r="973" customFormat="false" ht="15" hidden="false" customHeight="false" outlineLevel="0" collapsed="false">
      <c r="A973" s="1" t="s">
        <v>1679</v>
      </c>
      <c r="B973" s="1" t="s">
        <v>520</v>
      </c>
      <c r="C973" s="1" t="s">
        <v>106</v>
      </c>
      <c r="D973" s="1" t="s">
        <v>1696</v>
      </c>
      <c r="E973" s="0" t="str">
        <f aca="false">HYPERLINK("https://api.digitale-sammlungen.de/iiif/presentation/v2/bsb10502011/canvas/262/view")</f>
        <v>https://api.digitale-sammlungen.de/iiif/presentation/v2/bsb10502011/canvas/262/view</v>
      </c>
      <c r="F973" s="0" t="s">
        <v>557</v>
      </c>
    </row>
    <row r="974" customFormat="false" ht="15" hidden="false" customHeight="false" outlineLevel="0" collapsed="false">
      <c r="A974" s="1" t="s">
        <v>1679</v>
      </c>
      <c r="B974" s="1" t="s">
        <v>49</v>
      </c>
      <c r="C974" s="1" t="s">
        <v>240</v>
      </c>
      <c r="D974" s="1" t="s">
        <v>1697</v>
      </c>
      <c r="E974" s="0" t="str">
        <f aca="false">HYPERLINK("https://api.digitale-sammlungen.de/iiif/presentation/v2/bsb10502011/canvas/285/view")</f>
        <v>https://api.digitale-sammlungen.de/iiif/presentation/v2/bsb10502011/canvas/285/view</v>
      </c>
      <c r="F974" s="0" t="s">
        <v>10</v>
      </c>
    </row>
    <row r="975" customFormat="false" ht="15" hidden="false" customHeight="false" outlineLevel="0" collapsed="false">
      <c r="A975" s="1" t="s">
        <v>1679</v>
      </c>
      <c r="B975" s="1" t="s">
        <v>1052</v>
      </c>
      <c r="C975" s="1" t="s">
        <v>147</v>
      </c>
      <c r="D975" s="1" t="s">
        <v>1698</v>
      </c>
      <c r="E975" s="0" t="str">
        <f aca="false">HYPERLINK("https://api.digitale-sammlungen.de/iiif/presentation/v2/bsb10502011/canvas/313/view")</f>
        <v>https://api.digitale-sammlungen.de/iiif/presentation/v2/bsb10502011/canvas/313/view</v>
      </c>
      <c r="F975" s="0" t="s">
        <v>273</v>
      </c>
    </row>
    <row r="976" customFormat="false" ht="15" hidden="false" customHeight="false" outlineLevel="0" collapsed="false">
      <c r="A976" s="1" t="s">
        <v>1679</v>
      </c>
      <c r="B976" s="1" t="s">
        <v>1515</v>
      </c>
      <c r="C976" s="1" t="s">
        <v>39</v>
      </c>
      <c r="D976" s="1" t="s">
        <v>1699</v>
      </c>
      <c r="E976" s="0" t="str">
        <f aca="false">HYPERLINK("https://api.digitale-sammlungen.de/iiif/presentation/v2/bsb10502011/canvas/344/view")</f>
        <v>https://api.digitale-sammlungen.de/iiif/presentation/v2/bsb10502011/canvas/344/view</v>
      </c>
      <c r="F976" s="0" t="s">
        <v>97</v>
      </c>
    </row>
    <row r="977" customFormat="false" ht="15" hidden="false" customHeight="false" outlineLevel="0" collapsed="false">
      <c r="A977" s="1" t="s">
        <v>1679</v>
      </c>
      <c r="B977" s="1" t="s">
        <v>1515</v>
      </c>
      <c r="C977" s="1" t="s">
        <v>111</v>
      </c>
      <c r="D977" s="1" t="s">
        <v>1700</v>
      </c>
      <c r="E977" s="0" t="str">
        <f aca="false">HYPERLINK("https://api.digitale-sammlungen.de/iiif/presentation/v2/bsb10502011/canvas/344/view")</f>
        <v>https://api.digitale-sammlungen.de/iiif/presentation/v2/bsb10502011/canvas/344/view</v>
      </c>
      <c r="F977" s="0" t="s">
        <v>97</v>
      </c>
    </row>
    <row r="978" customFormat="false" ht="15" hidden="false" customHeight="false" outlineLevel="0" collapsed="false">
      <c r="A978" s="1" t="s">
        <v>1679</v>
      </c>
      <c r="B978" s="1" t="s">
        <v>214</v>
      </c>
      <c r="C978" s="1" t="s">
        <v>125</v>
      </c>
      <c r="D978" s="1" t="s">
        <v>1701</v>
      </c>
      <c r="E978" s="0" t="str">
        <f aca="false">HYPERLINK("https://api.digitale-sammlungen.de/iiif/presentation/v2/bsb10502011/canvas/354/view")</f>
        <v>https://api.digitale-sammlungen.de/iiif/presentation/v2/bsb10502011/canvas/354/view</v>
      </c>
      <c r="F978" s="0" t="s">
        <v>48</v>
      </c>
    </row>
    <row r="979" customFormat="false" ht="15" hidden="false" customHeight="false" outlineLevel="0" collapsed="false">
      <c r="A979" s="1" t="s">
        <v>1679</v>
      </c>
      <c r="B979" s="1" t="s">
        <v>981</v>
      </c>
      <c r="C979" s="1" t="s">
        <v>764</v>
      </c>
      <c r="D979" s="1" t="s">
        <v>1702</v>
      </c>
      <c r="E979" s="0" t="str">
        <f aca="false">HYPERLINK("https://api.digitale-sammlungen.de/iiif/presentation/v2/bsb10502011/canvas/528/view")</f>
        <v>https://api.digitale-sammlungen.de/iiif/presentation/v2/bsb10502011/canvas/528/view</v>
      </c>
      <c r="F979" s="0" t="s">
        <v>37</v>
      </c>
    </row>
    <row r="980" customFormat="false" ht="15" hidden="false" customHeight="false" outlineLevel="0" collapsed="false">
      <c r="A980" s="1" t="s">
        <v>1703</v>
      </c>
      <c r="B980" s="1" t="s">
        <v>640</v>
      </c>
      <c r="C980" s="1" t="s">
        <v>237</v>
      </c>
      <c r="D980" s="1" t="s">
        <v>1704</v>
      </c>
      <c r="E980" s="0" t="str">
        <f aca="false">HYPERLINK("https://api.digitale-sammlungen.de/iiif/presentation/v2/bsb10502005/canvas/27/view")</f>
        <v>https://api.digitale-sammlungen.de/iiif/presentation/v2/bsb10502005/canvas/27/view</v>
      </c>
      <c r="F980" s="0" t="s">
        <v>48</v>
      </c>
    </row>
    <row r="981" customFormat="false" ht="15" hidden="false" customHeight="false" outlineLevel="0" collapsed="false">
      <c r="A981" s="1" t="s">
        <v>1703</v>
      </c>
      <c r="B981" s="1" t="s">
        <v>7</v>
      </c>
      <c r="C981" s="1" t="s">
        <v>253</v>
      </c>
      <c r="D981" s="1" t="s">
        <v>1705</v>
      </c>
      <c r="E981" s="0" t="str">
        <f aca="false">HYPERLINK("https://api.digitale-sammlungen.de/iiif/presentation/v2/bsb10502005/canvas/33/view")</f>
        <v>https://api.digitale-sammlungen.de/iiif/presentation/v2/bsb10502005/canvas/33/view</v>
      </c>
      <c r="F981" s="0" t="s">
        <v>48</v>
      </c>
    </row>
    <row r="982" customFormat="false" ht="15" hidden="false" customHeight="false" outlineLevel="0" collapsed="false">
      <c r="A982" s="1" t="s">
        <v>1703</v>
      </c>
      <c r="B982" s="1" t="s">
        <v>14</v>
      </c>
      <c r="C982" s="1" t="s">
        <v>230</v>
      </c>
      <c r="D982" s="1" t="s">
        <v>1706</v>
      </c>
      <c r="E982" s="0" t="str">
        <f aca="false">HYPERLINK("https://api.digitale-sammlungen.de/iiif/presentation/v2/bsb10502005/canvas/35/view")</f>
        <v>https://api.digitale-sammlungen.de/iiif/presentation/v2/bsb10502005/canvas/35/view</v>
      </c>
      <c r="F982" s="0" t="s">
        <v>48</v>
      </c>
    </row>
    <row r="983" customFormat="false" ht="15" hidden="false" customHeight="false" outlineLevel="0" collapsed="false">
      <c r="A983" s="1" t="s">
        <v>1703</v>
      </c>
      <c r="B983" s="1" t="s">
        <v>1707</v>
      </c>
      <c r="C983" s="1" t="s">
        <v>70</v>
      </c>
      <c r="D983" s="1" t="s">
        <v>1708</v>
      </c>
      <c r="E983" s="0" t="str">
        <f aca="false">HYPERLINK("https://api.digitale-sammlungen.de/iiif/presentation/v2/bsb10502005/canvas/106/view")</f>
        <v>https://api.digitale-sammlungen.de/iiif/presentation/v2/bsb10502005/canvas/106/view</v>
      </c>
      <c r="F983" s="0" t="s">
        <v>97</v>
      </c>
    </row>
    <row r="984" customFormat="false" ht="15" hidden="false" customHeight="false" outlineLevel="0" collapsed="false">
      <c r="A984" s="1" t="s">
        <v>1703</v>
      </c>
      <c r="B984" s="1" t="s">
        <v>30</v>
      </c>
      <c r="C984" s="1" t="s">
        <v>177</v>
      </c>
      <c r="D984" s="1" t="s">
        <v>1709</v>
      </c>
      <c r="E984" s="0" t="str">
        <f aca="false">HYPERLINK("https://api.digitale-sammlungen.de/iiif/presentation/v2/bsb10502005/canvas/139/view")</f>
        <v>https://api.digitale-sammlungen.de/iiif/presentation/v2/bsb10502005/canvas/139/view</v>
      </c>
      <c r="F984" s="0" t="s">
        <v>97</v>
      </c>
    </row>
    <row r="985" customFormat="false" ht="15" hidden="false" customHeight="false" outlineLevel="0" collapsed="false">
      <c r="A985" s="1" t="s">
        <v>1703</v>
      </c>
      <c r="B985" s="1" t="s">
        <v>1710</v>
      </c>
      <c r="C985" s="1" t="s">
        <v>119</v>
      </c>
      <c r="D985" s="1" t="s">
        <v>1711</v>
      </c>
      <c r="E985" s="0" t="str">
        <f aca="false">HYPERLINK("https://api.digitale-sammlungen.de/iiif/presentation/v2/bsb10502005/canvas/176/view")</f>
        <v>https://api.digitale-sammlungen.de/iiif/presentation/v2/bsb10502005/canvas/176/view</v>
      </c>
      <c r="F985" s="0" t="s">
        <v>37</v>
      </c>
    </row>
    <row r="986" customFormat="false" ht="15" hidden="false" customHeight="false" outlineLevel="0" collapsed="false">
      <c r="A986" s="1" t="s">
        <v>1703</v>
      </c>
      <c r="B986" s="1" t="s">
        <v>38</v>
      </c>
      <c r="C986" s="1" t="s">
        <v>54</v>
      </c>
      <c r="D986" s="1" t="s">
        <v>1712</v>
      </c>
      <c r="E986" s="0" t="str">
        <f aca="false">HYPERLINK("https://api.digitale-sammlungen.de/iiif/presentation/v2/bsb10502005/canvas/198/view")</f>
        <v>https://api.digitale-sammlungen.de/iiif/presentation/v2/bsb10502005/canvas/198/view</v>
      </c>
      <c r="F986" s="0" t="s">
        <v>37</v>
      </c>
    </row>
    <row r="987" customFormat="false" ht="15" hidden="false" customHeight="false" outlineLevel="0" collapsed="false">
      <c r="A987" s="1" t="s">
        <v>1703</v>
      </c>
      <c r="B987" s="1" t="s">
        <v>834</v>
      </c>
      <c r="C987" s="1" t="s">
        <v>838</v>
      </c>
      <c r="D987" s="1" t="s">
        <v>1713</v>
      </c>
      <c r="E987" s="0" t="str">
        <f aca="false">HYPERLINK("https://api.digitale-sammlungen.de/iiif/presentation/v2/bsb10502005/canvas/260/view")</f>
        <v>https://api.digitale-sammlungen.de/iiif/presentation/v2/bsb10502005/canvas/260/view</v>
      </c>
      <c r="F987" s="0" t="s">
        <v>52</v>
      </c>
    </row>
    <row r="988" customFormat="false" ht="15" hidden="false" customHeight="false" outlineLevel="0" collapsed="false">
      <c r="A988" s="1" t="s">
        <v>1703</v>
      </c>
      <c r="B988" s="1" t="s">
        <v>1714</v>
      </c>
      <c r="C988" s="1" t="s">
        <v>802</v>
      </c>
      <c r="D988" s="1" t="s">
        <v>1715</v>
      </c>
      <c r="E988" s="0" t="str">
        <f aca="false">HYPERLINK("https://api.digitale-sammlungen.de/iiif/presentation/v2/bsb10502005/canvas/478/view")</f>
        <v>https://api.digitale-sammlungen.de/iiif/presentation/v2/bsb10502005/canvas/478/view</v>
      </c>
      <c r="F988" s="0" t="s">
        <v>557</v>
      </c>
    </row>
    <row r="989" customFormat="false" ht="15" hidden="false" customHeight="false" outlineLevel="0" collapsed="false">
      <c r="A989" s="1" t="s">
        <v>1703</v>
      </c>
      <c r="B989" s="1" t="s">
        <v>669</v>
      </c>
      <c r="C989" s="1" t="s">
        <v>147</v>
      </c>
      <c r="D989" s="1" t="s">
        <v>1716</v>
      </c>
      <c r="E989" s="0" t="str">
        <f aca="false">HYPERLINK("https://api.digitale-sammlungen.de/iiif/presentation/v2/bsb10502005/canvas/480/view")</f>
        <v>https://api.digitale-sammlungen.de/iiif/presentation/v2/bsb10502005/canvas/480/view</v>
      </c>
      <c r="F989" s="0" t="s">
        <v>10</v>
      </c>
    </row>
    <row r="990" customFormat="false" ht="15" hidden="false" customHeight="false" outlineLevel="0" collapsed="false">
      <c r="A990" s="1" t="s">
        <v>1703</v>
      </c>
      <c r="B990" s="1" t="s">
        <v>669</v>
      </c>
      <c r="C990" s="1" t="s">
        <v>725</v>
      </c>
      <c r="D990" s="1" t="s">
        <v>1717</v>
      </c>
      <c r="E990" s="0" t="str">
        <f aca="false">HYPERLINK("https://api.digitale-sammlungen.de/iiif/presentation/v2/bsb10502005/canvas/480/view")</f>
        <v>https://api.digitale-sammlungen.de/iiif/presentation/v2/bsb10502005/canvas/480/view</v>
      </c>
      <c r="F990" s="0" t="s">
        <v>10</v>
      </c>
    </row>
    <row r="991" customFormat="false" ht="15" hidden="false" customHeight="false" outlineLevel="0" collapsed="false">
      <c r="A991" s="1" t="s">
        <v>1703</v>
      </c>
      <c r="B991" s="1" t="s">
        <v>669</v>
      </c>
      <c r="C991" s="1" t="s">
        <v>798</v>
      </c>
      <c r="D991" s="1" t="s">
        <v>1718</v>
      </c>
      <c r="E991" s="0" t="str">
        <f aca="false">HYPERLINK("https://api.digitale-sammlungen.de/iiif/presentation/v2/bsb10502005/canvas/480/view")</f>
        <v>https://api.digitale-sammlungen.de/iiif/presentation/v2/bsb10502005/canvas/480/view</v>
      </c>
      <c r="F991" s="0" t="s">
        <v>10</v>
      </c>
    </row>
    <row r="992" customFormat="false" ht="15" hidden="false" customHeight="false" outlineLevel="0" collapsed="false">
      <c r="A992" s="1" t="s">
        <v>1703</v>
      </c>
      <c r="B992" s="1" t="s">
        <v>669</v>
      </c>
      <c r="C992" s="1" t="s">
        <v>132</v>
      </c>
      <c r="D992" s="1" t="s">
        <v>1719</v>
      </c>
      <c r="E992" s="0" t="str">
        <f aca="false">HYPERLINK("https://api.digitale-sammlungen.de/iiif/presentation/v2/bsb10502005/canvas/480/view")</f>
        <v>https://api.digitale-sammlungen.de/iiif/presentation/v2/bsb10502005/canvas/480/view</v>
      </c>
      <c r="F992" s="0" t="s">
        <v>10</v>
      </c>
    </row>
    <row r="993" customFormat="false" ht="15" hidden="false" customHeight="false" outlineLevel="0" collapsed="false">
      <c r="A993" s="1" t="s">
        <v>1703</v>
      </c>
      <c r="B993" s="1" t="s">
        <v>669</v>
      </c>
      <c r="C993" s="1" t="s">
        <v>295</v>
      </c>
      <c r="D993" s="1" t="s">
        <v>1720</v>
      </c>
      <c r="E993" s="0" t="str">
        <f aca="false">HYPERLINK("https://api.digitale-sammlungen.de/iiif/presentation/v2/bsb10502005/canvas/480/view")</f>
        <v>https://api.digitale-sammlungen.de/iiif/presentation/v2/bsb10502005/canvas/480/view</v>
      </c>
      <c r="F993" s="0" t="s">
        <v>10</v>
      </c>
    </row>
    <row r="994" customFormat="false" ht="15" hidden="false" customHeight="false" outlineLevel="0" collapsed="false">
      <c r="A994" s="1" t="s">
        <v>1703</v>
      </c>
      <c r="B994" s="1" t="s">
        <v>669</v>
      </c>
      <c r="C994" s="1" t="s">
        <v>802</v>
      </c>
      <c r="D994" s="1" t="s">
        <v>1721</v>
      </c>
      <c r="E994" s="0" t="str">
        <f aca="false">HYPERLINK("https://api.digitale-sammlungen.de/iiif/presentation/v2/bsb10502005/canvas/480/view")</f>
        <v>https://api.digitale-sammlungen.de/iiif/presentation/v2/bsb10502005/canvas/480/view</v>
      </c>
      <c r="F994" s="0" t="s">
        <v>10</v>
      </c>
    </row>
    <row r="995" customFormat="false" ht="15" hidden="false" customHeight="false" outlineLevel="0" collapsed="false">
      <c r="A995" s="1" t="s">
        <v>1703</v>
      </c>
      <c r="B995" s="1" t="s">
        <v>669</v>
      </c>
      <c r="C995" s="1" t="s">
        <v>230</v>
      </c>
      <c r="D995" s="1" t="s">
        <v>1722</v>
      </c>
      <c r="E995" s="0" t="str">
        <f aca="false">HYPERLINK("https://api.digitale-sammlungen.de/iiif/presentation/v2/bsb10502005/canvas/480/view")</f>
        <v>https://api.digitale-sammlungen.de/iiif/presentation/v2/bsb10502005/canvas/480/view</v>
      </c>
      <c r="F995" s="0" t="s">
        <v>10</v>
      </c>
    </row>
    <row r="996" customFormat="false" ht="15" hidden="false" customHeight="false" outlineLevel="0" collapsed="false">
      <c r="A996" s="1" t="s">
        <v>1703</v>
      </c>
      <c r="B996" s="1" t="s">
        <v>669</v>
      </c>
      <c r="C996" s="1" t="s">
        <v>83</v>
      </c>
      <c r="D996" s="1" t="s">
        <v>1723</v>
      </c>
      <c r="E996" s="0" t="str">
        <f aca="false">HYPERLINK("https://api.digitale-sammlungen.de/iiif/presentation/v2/bsb10502005/canvas/480/view")</f>
        <v>https://api.digitale-sammlungen.de/iiif/presentation/v2/bsb10502005/canvas/480/view</v>
      </c>
      <c r="F996" s="0" t="s">
        <v>10</v>
      </c>
    </row>
    <row r="997" customFormat="false" ht="15" hidden="false" customHeight="false" outlineLevel="0" collapsed="false">
      <c r="A997" s="1" t="s">
        <v>1703</v>
      </c>
      <c r="B997" s="1" t="s">
        <v>669</v>
      </c>
      <c r="C997" s="1" t="s">
        <v>127</v>
      </c>
      <c r="D997" s="1" t="s">
        <v>1724</v>
      </c>
      <c r="E997" s="0" t="str">
        <f aca="false">HYPERLINK("https://api.digitale-sammlungen.de/iiif/presentation/v2/bsb10502005/canvas/480/view")</f>
        <v>https://api.digitale-sammlungen.de/iiif/presentation/v2/bsb10502005/canvas/480/view</v>
      </c>
      <c r="F997" s="0" t="s">
        <v>10</v>
      </c>
    </row>
    <row r="998" customFormat="false" ht="15" hidden="false" customHeight="false" outlineLevel="0" collapsed="false">
      <c r="A998" s="1" t="s">
        <v>1703</v>
      </c>
      <c r="B998" s="1" t="s">
        <v>1725</v>
      </c>
      <c r="C998" s="1" t="s">
        <v>106</v>
      </c>
      <c r="D998" s="1" t="s">
        <v>1726</v>
      </c>
      <c r="E998" s="0" t="str">
        <f aca="false">HYPERLINK("https://api.digitale-sammlungen.de/iiif/presentation/v2/bsb10502005/canvas/484/view")</f>
        <v>https://api.digitale-sammlungen.de/iiif/presentation/v2/bsb10502005/canvas/484/view</v>
      </c>
      <c r="F998" s="0" t="s">
        <v>44</v>
      </c>
    </row>
    <row r="999" customFormat="false" ht="15" hidden="false" customHeight="false" outlineLevel="0" collapsed="false">
      <c r="A999" s="1" t="s">
        <v>1703</v>
      </c>
      <c r="B999" s="1" t="s">
        <v>1346</v>
      </c>
      <c r="C999" s="1" t="s">
        <v>230</v>
      </c>
      <c r="D999" s="1" t="s">
        <v>1727</v>
      </c>
      <c r="E999" s="0" t="str">
        <f aca="false">HYPERLINK("https://api.digitale-sammlungen.de/iiif/presentation/v2/bsb10502005/canvas/509/view")</f>
        <v>https://api.digitale-sammlungen.de/iiif/presentation/v2/bsb10502005/canvas/509/view</v>
      </c>
      <c r="F999" s="0" t="s">
        <v>97</v>
      </c>
    </row>
    <row r="1000" customFormat="false" ht="15" hidden="false" customHeight="false" outlineLevel="0" collapsed="false">
      <c r="A1000" s="1" t="s">
        <v>1703</v>
      </c>
      <c r="B1000" s="1" t="s">
        <v>1728</v>
      </c>
      <c r="C1000" s="1" t="s">
        <v>12</v>
      </c>
      <c r="D1000" s="1" t="s">
        <v>1729</v>
      </c>
      <c r="E1000" s="0" t="str">
        <f aca="false">HYPERLINK("https://api.digitale-sammlungen.de/iiif/presentation/v2/bsb10502005/canvas/516/view")</f>
        <v>https://api.digitale-sammlungen.de/iiif/presentation/v2/bsb10502005/canvas/516/view</v>
      </c>
      <c r="F1000" s="0" t="s">
        <v>10</v>
      </c>
    </row>
    <row r="1001" customFormat="false" ht="15" hidden="false" customHeight="false" outlineLevel="0" collapsed="false">
      <c r="A1001" s="1" t="s">
        <v>1703</v>
      </c>
      <c r="B1001" s="1" t="s">
        <v>1659</v>
      </c>
      <c r="C1001" s="1" t="s">
        <v>153</v>
      </c>
      <c r="D1001" s="1" t="s">
        <v>1730</v>
      </c>
      <c r="E1001" s="0" t="str">
        <f aca="false">HYPERLINK("https://api.digitale-sammlungen.de/iiif/presentation/v2/bsb10502005/canvas/534/view")</f>
        <v>https://api.digitale-sammlungen.de/iiif/presentation/v2/bsb10502005/canvas/534/view</v>
      </c>
      <c r="F1001" s="0" t="s">
        <v>557</v>
      </c>
    </row>
    <row r="1002" customFormat="false" ht="15" hidden="false" customHeight="false" outlineLevel="0" collapsed="false">
      <c r="A1002" s="1" t="s">
        <v>1703</v>
      </c>
      <c r="B1002" s="1" t="s">
        <v>724</v>
      </c>
      <c r="C1002" s="1" t="s">
        <v>115</v>
      </c>
      <c r="D1002" s="1" t="s">
        <v>1731</v>
      </c>
      <c r="E1002" s="0" t="str">
        <f aca="false">HYPERLINK("https://api.digitale-sammlungen.de/iiif/presentation/v2/bsb10502005/canvas/625/view")</f>
        <v>https://api.digitale-sammlungen.de/iiif/presentation/v2/bsb10502005/canvas/625/view</v>
      </c>
      <c r="F1002" s="0" t="s">
        <v>1732</v>
      </c>
    </row>
    <row r="1003" customFormat="false" ht="15" hidden="false" customHeight="false" outlineLevel="0" collapsed="false">
      <c r="A1003" s="1" t="s">
        <v>1733</v>
      </c>
      <c r="B1003" s="1" t="s">
        <v>1193</v>
      </c>
      <c r="C1003" s="1" t="s">
        <v>171</v>
      </c>
      <c r="D1003" s="1" t="s">
        <v>1734</v>
      </c>
      <c r="E1003" s="0" t="str">
        <f aca="false">HYPERLINK("https://api.digitale-sammlungen.de/iiif/presentation/v2/bsb10502004/canvas/105/view")</f>
        <v>https://api.digitale-sammlungen.de/iiif/presentation/v2/bsb10502004/canvas/105/view</v>
      </c>
      <c r="F1003" s="0" t="s">
        <v>97</v>
      </c>
    </row>
    <row r="1004" customFormat="false" ht="15" hidden="false" customHeight="false" outlineLevel="0" collapsed="false">
      <c r="A1004" s="1" t="s">
        <v>1733</v>
      </c>
      <c r="B1004" s="1" t="s">
        <v>297</v>
      </c>
      <c r="C1004" s="1" t="s">
        <v>472</v>
      </c>
      <c r="D1004" s="1" t="s">
        <v>1735</v>
      </c>
      <c r="E1004" s="0" t="str">
        <f aca="false">HYPERLINK("https://api.digitale-sammlungen.de/iiif/presentation/v2/bsb10502004/canvas/161/view")</f>
        <v>https://api.digitale-sammlungen.de/iiif/presentation/v2/bsb10502004/canvas/161/view</v>
      </c>
      <c r="F1004" s="0" t="s">
        <v>97</v>
      </c>
    </row>
    <row r="1005" customFormat="false" ht="15" hidden="false" customHeight="false" outlineLevel="0" collapsed="false">
      <c r="A1005" s="1" t="s">
        <v>1733</v>
      </c>
      <c r="B1005" s="1" t="s">
        <v>614</v>
      </c>
      <c r="C1005" s="1" t="s">
        <v>123</v>
      </c>
      <c r="D1005" s="1" t="s">
        <v>1736</v>
      </c>
      <c r="E1005" s="0" t="str">
        <f aca="false">HYPERLINK("https://api.digitale-sammlungen.de/iiif/presentation/v2/bsb10502004/canvas/162/view")</f>
        <v>https://api.digitale-sammlungen.de/iiif/presentation/v2/bsb10502004/canvas/162/view</v>
      </c>
      <c r="F1005" s="0" t="s">
        <v>48</v>
      </c>
    </row>
    <row r="1006" customFormat="false" ht="15" hidden="false" customHeight="false" outlineLevel="0" collapsed="false">
      <c r="A1006" s="1" t="s">
        <v>1733</v>
      </c>
      <c r="B1006" s="1" t="s">
        <v>1257</v>
      </c>
      <c r="C1006" s="1" t="s">
        <v>12</v>
      </c>
      <c r="D1006" s="1" t="s">
        <v>1737</v>
      </c>
      <c r="E1006" s="0" t="str">
        <f aca="false">HYPERLINK("https://api.digitale-sammlungen.de/iiif/presentation/v2/bsb10502004/canvas/210/view")</f>
        <v>https://api.digitale-sammlungen.de/iiif/presentation/v2/bsb10502004/canvas/210/view</v>
      </c>
      <c r="F1006" s="0" t="s">
        <v>101</v>
      </c>
    </row>
    <row r="1007" customFormat="false" ht="15" hidden="false" customHeight="false" outlineLevel="0" collapsed="false">
      <c r="A1007" s="1" t="s">
        <v>1733</v>
      </c>
      <c r="B1007" s="1" t="s">
        <v>1738</v>
      </c>
      <c r="C1007" s="1" t="s">
        <v>58</v>
      </c>
      <c r="D1007" s="1" t="s">
        <v>1739</v>
      </c>
      <c r="E1007" s="0" t="str">
        <f aca="false">HYPERLINK("https://api.digitale-sammlungen.de/iiif/presentation/v2/bsb10502004/canvas/243/view")</f>
        <v>https://api.digitale-sammlungen.de/iiif/presentation/v2/bsb10502004/canvas/243/view</v>
      </c>
      <c r="F1007" s="0" t="s">
        <v>97</v>
      </c>
    </row>
    <row r="1008" customFormat="false" ht="15" hidden="false" customHeight="false" outlineLevel="0" collapsed="false">
      <c r="A1008" s="1" t="s">
        <v>1733</v>
      </c>
      <c r="B1008" s="1" t="s">
        <v>1336</v>
      </c>
      <c r="C1008" s="1" t="s">
        <v>472</v>
      </c>
      <c r="D1008" s="1" t="s">
        <v>1740</v>
      </c>
      <c r="E1008" s="0" t="str">
        <f aca="false">HYPERLINK("https://api.digitale-sammlungen.de/iiif/presentation/v2/bsb10502004/canvas/244/view")</f>
        <v>https://api.digitale-sammlungen.de/iiif/presentation/v2/bsb10502004/canvas/244/view</v>
      </c>
      <c r="F1008" s="0" t="s">
        <v>97</v>
      </c>
    </row>
    <row r="1009" customFormat="false" ht="15" hidden="false" customHeight="false" outlineLevel="0" collapsed="false">
      <c r="A1009" s="1" t="s">
        <v>1733</v>
      </c>
      <c r="B1009" s="1" t="s">
        <v>937</v>
      </c>
      <c r="C1009" s="1" t="s">
        <v>243</v>
      </c>
      <c r="D1009" s="1" t="s">
        <v>1741</v>
      </c>
      <c r="E1009" s="0" t="str">
        <f aca="false">HYPERLINK("https://api.digitale-sammlungen.de/iiif/presentation/v2/bsb10502004/canvas/254/view")</f>
        <v>https://api.digitale-sammlungen.de/iiif/presentation/v2/bsb10502004/canvas/254/view</v>
      </c>
      <c r="F1009" s="0" t="s">
        <v>557</v>
      </c>
    </row>
    <row r="1010" customFormat="false" ht="15" hidden="false" customHeight="false" outlineLevel="0" collapsed="false">
      <c r="A1010" s="1" t="s">
        <v>1733</v>
      </c>
      <c r="B1010" s="1" t="s">
        <v>1062</v>
      </c>
      <c r="C1010" s="1" t="s">
        <v>54</v>
      </c>
      <c r="D1010" s="1" t="s">
        <v>1742</v>
      </c>
      <c r="E1010" s="0" t="str">
        <f aca="false">HYPERLINK("https://api.digitale-sammlungen.de/iiif/presentation/v2/bsb10502004/canvas/272/view")</f>
        <v>https://api.digitale-sammlungen.de/iiif/presentation/v2/bsb10502004/canvas/272/view</v>
      </c>
      <c r="F1010" s="0" t="s">
        <v>52</v>
      </c>
    </row>
    <row r="1011" customFormat="false" ht="15" hidden="false" customHeight="false" outlineLevel="0" collapsed="false">
      <c r="A1011" s="1" t="s">
        <v>1733</v>
      </c>
      <c r="B1011" s="1" t="s">
        <v>1677</v>
      </c>
      <c r="C1011" s="1" t="s">
        <v>86</v>
      </c>
      <c r="D1011" s="1" t="s">
        <v>1743</v>
      </c>
      <c r="E1011" s="0" t="str">
        <f aca="false">HYPERLINK("https://api.digitale-sammlungen.de/iiif/presentation/v2/bsb10502004/canvas/326/view")</f>
        <v>https://api.digitale-sammlungen.de/iiif/presentation/v2/bsb10502004/canvas/326/view</v>
      </c>
      <c r="F1011" s="0" t="s">
        <v>44</v>
      </c>
    </row>
    <row r="1012" customFormat="false" ht="15" hidden="false" customHeight="false" outlineLevel="0" collapsed="false">
      <c r="A1012" s="1" t="s">
        <v>1733</v>
      </c>
      <c r="B1012" s="1" t="s">
        <v>1292</v>
      </c>
      <c r="C1012" s="1" t="s">
        <v>171</v>
      </c>
      <c r="D1012" s="1" t="s">
        <v>1744</v>
      </c>
      <c r="E1012" s="0" t="str">
        <f aca="false">HYPERLINK("https://api.digitale-sammlungen.de/iiif/presentation/v2/bsb10502004/canvas/437/view")</f>
        <v>https://api.digitale-sammlungen.de/iiif/presentation/v2/bsb10502004/canvas/437/view</v>
      </c>
      <c r="F1012" s="0" t="s">
        <v>37</v>
      </c>
    </row>
    <row r="1013" customFormat="false" ht="15" hidden="false" customHeight="false" outlineLevel="0" collapsed="false">
      <c r="A1013" s="1" t="s">
        <v>1733</v>
      </c>
      <c r="B1013" s="1" t="s">
        <v>572</v>
      </c>
      <c r="C1013" s="1" t="s">
        <v>90</v>
      </c>
      <c r="D1013" s="1" t="s">
        <v>1745</v>
      </c>
      <c r="E1013" s="0" t="str">
        <f aca="false">HYPERLINK("https://api.digitale-sammlungen.de/iiif/presentation/v2/bsb10502004/canvas/466/view")</f>
        <v>https://api.digitale-sammlungen.de/iiif/presentation/v2/bsb10502004/canvas/466/view</v>
      </c>
      <c r="F1013" s="0" t="s">
        <v>37</v>
      </c>
    </row>
    <row r="1014" customFormat="false" ht="15" hidden="false" customHeight="false" outlineLevel="0" collapsed="false">
      <c r="A1014" s="1" t="s">
        <v>1733</v>
      </c>
      <c r="B1014" s="1" t="s">
        <v>572</v>
      </c>
      <c r="C1014" s="1" t="s">
        <v>802</v>
      </c>
      <c r="D1014" s="1" t="s">
        <v>1746</v>
      </c>
      <c r="E1014" s="0" t="str">
        <f aca="false">HYPERLINK("https://api.digitale-sammlungen.de/iiif/presentation/v2/bsb10502004/canvas/466/view")</f>
        <v>https://api.digitale-sammlungen.de/iiif/presentation/v2/bsb10502004/canvas/466/view</v>
      </c>
      <c r="F1014" s="0" t="s">
        <v>37</v>
      </c>
    </row>
    <row r="1015" customFormat="false" ht="15" hidden="false" customHeight="false" outlineLevel="0" collapsed="false">
      <c r="A1015" s="1" t="s">
        <v>1733</v>
      </c>
      <c r="B1015" s="1" t="s">
        <v>1348</v>
      </c>
      <c r="C1015" s="1" t="s">
        <v>27</v>
      </c>
      <c r="D1015" s="1" t="s">
        <v>1747</v>
      </c>
      <c r="E1015" s="0" t="str">
        <f aca="false">HYPERLINK("https://api.digitale-sammlungen.de/iiif/presentation/v2/bsb10502004/canvas/517/view")</f>
        <v>https://api.digitale-sammlungen.de/iiif/presentation/v2/bsb10502004/canvas/517/view</v>
      </c>
      <c r="F1015" s="0" t="s">
        <v>37</v>
      </c>
    </row>
    <row r="1016" customFormat="false" ht="15" hidden="false" customHeight="false" outlineLevel="0" collapsed="false">
      <c r="A1016" s="1" t="s">
        <v>1733</v>
      </c>
      <c r="B1016" s="1" t="s">
        <v>1348</v>
      </c>
      <c r="C1016" s="1" t="s">
        <v>19</v>
      </c>
      <c r="D1016" s="1" t="s">
        <v>1748</v>
      </c>
      <c r="E1016" s="0" t="str">
        <f aca="false">HYPERLINK("https://api.digitale-sammlungen.de/iiif/presentation/v2/bsb10502004/canvas/517/view")</f>
        <v>https://api.digitale-sammlungen.de/iiif/presentation/v2/bsb10502004/canvas/517/view</v>
      </c>
      <c r="F1016" s="0" t="s">
        <v>37</v>
      </c>
    </row>
    <row r="1017" customFormat="false" ht="15" hidden="false" customHeight="false" outlineLevel="0" collapsed="false">
      <c r="A1017" s="1" t="s">
        <v>1749</v>
      </c>
      <c r="B1017" s="1" t="s">
        <v>1252</v>
      </c>
      <c r="C1017" s="1" t="s">
        <v>339</v>
      </c>
      <c r="D1017" s="1" t="s">
        <v>1750</v>
      </c>
      <c r="E1017" s="0" t="str">
        <f aca="false">HYPERLINK("https://api.digitale-sammlungen.de/iiif/presentation/v2/bsb10502010/canvas/68/view")</f>
        <v>https://api.digitale-sammlungen.de/iiif/presentation/v2/bsb10502010/canvas/68/view</v>
      </c>
      <c r="F1017" s="0" t="s">
        <v>97</v>
      </c>
    </row>
    <row r="1018" customFormat="false" ht="15" hidden="false" customHeight="false" outlineLevel="0" collapsed="false">
      <c r="A1018" s="1" t="s">
        <v>1749</v>
      </c>
      <c r="B1018" s="1" t="s">
        <v>319</v>
      </c>
      <c r="C1018" s="1" t="s">
        <v>144</v>
      </c>
      <c r="D1018" s="1" t="s">
        <v>1751</v>
      </c>
      <c r="E1018" s="0" t="str">
        <f aca="false">HYPERLINK("https://api.digitale-sammlungen.de/iiif/presentation/v2/bsb10502010/canvas/116/view")</f>
        <v>https://api.digitale-sammlungen.de/iiif/presentation/v2/bsb10502010/canvas/116/view</v>
      </c>
      <c r="F1018" s="0" t="s">
        <v>97</v>
      </c>
    </row>
    <row r="1019" customFormat="false" ht="15" hidden="false" customHeight="false" outlineLevel="0" collapsed="false">
      <c r="A1019" s="1" t="s">
        <v>1749</v>
      </c>
      <c r="B1019" s="1" t="s">
        <v>805</v>
      </c>
      <c r="C1019" s="1" t="s">
        <v>95</v>
      </c>
      <c r="D1019" s="1" t="s">
        <v>1752</v>
      </c>
      <c r="E1019" s="0" t="str">
        <f aca="false">HYPERLINK("https://api.digitale-sammlungen.de/iiif/presentation/v2/bsb10502010/canvas/117/view")</f>
        <v>https://api.digitale-sammlungen.de/iiif/presentation/v2/bsb10502010/canvas/117/view</v>
      </c>
      <c r="F1019" s="0" t="s">
        <v>97</v>
      </c>
    </row>
    <row r="1020" customFormat="false" ht="15" hidden="false" customHeight="false" outlineLevel="0" collapsed="false">
      <c r="A1020" s="1" t="s">
        <v>1749</v>
      </c>
      <c r="B1020" s="1" t="s">
        <v>683</v>
      </c>
      <c r="C1020" s="1" t="s">
        <v>646</v>
      </c>
      <c r="D1020" s="1" t="s">
        <v>1753</v>
      </c>
      <c r="E1020" s="0" t="str">
        <f aca="false">HYPERLINK("https://api.digitale-sammlungen.de/iiif/presentation/v2/bsb10502010/canvas/120/view")</f>
        <v>https://api.digitale-sammlungen.de/iiif/presentation/v2/bsb10502010/canvas/120/view</v>
      </c>
      <c r="F1020" s="0" t="s">
        <v>97</v>
      </c>
    </row>
    <row r="1021" customFormat="false" ht="15" hidden="false" customHeight="false" outlineLevel="0" collapsed="false">
      <c r="A1021" s="1" t="s">
        <v>1749</v>
      </c>
      <c r="B1021" s="1" t="s">
        <v>1754</v>
      </c>
      <c r="C1021" s="1" t="s">
        <v>1480</v>
      </c>
      <c r="D1021" s="1" t="s">
        <v>1755</v>
      </c>
      <c r="E1021" s="0" t="str">
        <f aca="false">HYPERLINK("https://api.digitale-sammlungen.de/iiif/presentation/v2/bsb10502010/canvas/230/view")</f>
        <v>https://api.digitale-sammlungen.de/iiif/presentation/v2/bsb10502010/canvas/230/view</v>
      </c>
      <c r="F1021" s="0" t="s">
        <v>48</v>
      </c>
    </row>
    <row r="1022" customFormat="false" ht="15" hidden="false" customHeight="false" outlineLevel="0" collapsed="false">
      <c r="A1022" s="1" t="s">
        <v>1749</v>
      </c>
      <c r="B1022" s="1" t="s">
        <v>1411</v>
      </c>
      <c r="C1022" s="1" t="s">
        <v>305</v>
      </c>
      <c r="D1022" s="1" t="s">
        <v>1756</v>
      </c>
      <c r="E1022" s="0" t="str">
        <f aca="false">HYPERLINK("https://api.digitale-sammlungen.de/iiif/presentation/v2/bsb10502010/canvas/309/view")</f>
        <v>https://api.digitale-sammlungen.de/iiif/presentation/v2/bsb10502010/canvas/309/view</v>
      </c>
      <c r="F1022" s="0" t="s">
        <v>560</v>
      </c>
    </row>
    <row r="1023" customFormat="false" ht="15" hidden="false" customHeight="false" outlineLevel="0" collapsed="false">
      <c r="A1023" s="1" t="s">
        <v>1749</v>
      </c>
      <c r="B1023" s="1" t="s">
        <v>877</v>
      </c>
      <c r="C1023" s="1" t="s">
        <v>802</v>
      </c>
      <c r="D1023" s="1" t="s">
        <v>1757</v>
      </c>
      <c r="E1023" s="0" t="str">
        <f aca="false">HYPERLINK("https://api.digitale-sammlungen.de/iiif/presentation/v2/bsb10502010/canvas/325/view")</f>
        <v>https://api.digitale-sammlungen.de/iiif/presentation/v2/bsb10502010/canvas/325/view</v>
      </c>
      <c r="F1023" s="0" t="s">
        <v>97</v>
      </c>
    </row>
    <row r="1024" customFormat="false" ht="15" hidden="false" customHeight="false" outlineLevel="0" collapsed="false">
      <c r="A1024" s="1" t="s">
        <v>1749</v>
      </c>
      <c r="B1024" s="1" t="s">
        <v>1157</v>
      </c>
      <c r="C1024" s="1" t="s">
        <v>295</v>
      </c>
      <c r="D1024" s="1" t="s">
        <v>1758</v>
      </c>
      <c r="E1024" s="0" t="str">
        <f aca="false">HYPERLINK("https://api.digitale-sammlungen.de/iiif/presentation/v2/bsb10502010/canvas/345/view")</f>
        <v>https://api.digitale-sammlungen.de/iiif/presentation/v2/bsb10502010/canvas/345/view</v>
      </c>
      <c r="F1024" s="0" t="s">
        <v>560</v>
      </c>
    </row>
    <row r="1025" customFormat="false" ht="15" hidden="false" customHeight="false" outlineLevel="0" collapsed="false">
      <c r="A1025" s="1" t="s">
        <v>1749</v>
      </c>
      <c r="B1025" s="1" t="s">
        <v>756</v>
      </c>
      <c r="C1025" s="1" t="s">
        <v>337</v>
      </c>
      <c r="D1025" s="1" t="s">
        <v>1759</v>
      </c>
      <c r="E1025" s="0" t="str">
        <f aca="false">HYPERLINK("https://api.digitale-sammlungen.de/iiif/presentation/v2/bsb10502010/canvas/349/view")</f>
        <v>https://api.digitale-sammlungen.de/iiif/presentation/v2/bsb10502010/canvas/349/view</v>
      </c>
      <c r="F1025" s="0" t="s">
        <v>97</v>
      </c>
    </row>
    <row r="1026" customFormat="false" ht="15" hidden="false" customHeight="false" outlineLevel="0" collapsed="false">
      <c r="A1026" s="1" t="s">
        <v>1749</v>
      </c>
      <c r="B1026" s="1" t="s">
        <v>1760</v>
      </c>
      <c r="C1026" s="1" t="s">
        <v>83</v>
      </c>
      <c r="D1026" s="1" t="s">
        <v>1761</v>
      </c>
      <c r="E1026" s="0" t="str">
        <f aca="false">HYPERLINK("https://api.digitale-sammlungen.de/iiif/presentation/v2/bsb10502010/canvas/383/view")</f>
        <v>https://api.digitale-sammlungen.de/iiif/presentation/v2/bsb10502010/canvas/383/view</v>
      </c>
      <c r="F1026" s="0" t="s">
        <v>48</v>
      </c>
    </row>
    <row r="1027" customFormat="false" ht="15" hidden="false" customHeight="false" outlineLevel="0" collapsed="false">
      <c r="A1027" s="1" t="s">
        <v>1749</v>
      </c>
      <c r="B1027" s="1" t="s">
        <v>1760</v>
      </c>
      <c r="C1027" s="1" t="s">
        <v>1762</v>
      </c>
      <c r="D1027" s="1" t="s">
        <v>1763</v>
      </c>
      <c r="E1027" s="0" t="str">
        <f aca="false">HYPERLINK("https://api.digitale-sammlungen.de/iiif/presentation/v2/bsb10502010/canvas/383/view")</f>
        <v>https://api.digitale-sammlungen.de/iiif/presentation/v2/bsb10502010/canvas/383/view</v>
      </c>
      <c r="F1027" s="0" t="s">
        <v>48</v>
      </c>
    </row>
    <row r="1028" customFormat="false" ht="15" hidden="false" customHeight="false" outlineLevel="0" collapsed="false">
      <c r="A1028" s="1" t="s">
        <v>1749</v>
      </c>
      <c r="B1028" s="1" t="s">
        <v>1101</v>
      </c>
      <c r="C1028" s="1" t="s">
        <v>509</v>
      </c>
      <c r="D1028" s="1" t="s">
        <v>1764</v>
      </c>
      <c r="E1028" s="0" t="str">
        <f aca="false">HYPERLINK("https://api.digitale-sammlungen.de/iiif/presentation/v2/bsb10502010/canvas/493/view")</f>
        <v>https://api.digitale-sammlungen.de/iiif/presentation/v2/bsb10502010/canvas/493/view</v>
      </c>
      <c r="F1028" s="0" t="s">
        <v>37</v>
      </c>
    </row>
    <row r="1029" customFormat="false" ht="15" hidden="false" customHeight="false" outlineLevel="0" collapsed="false">
      <c r="A1029" s="1" t="s">
        <v>1765</v>
      </c>
      <c r="B1029" s="1" t="s">
        <v>465</v>
      </c>
      <c r="C1029" s="1" t="s">
        <v>54</v>
      </c>
      <c r="D1029" s="1" t="s">
        <v>1766</v>
      </c>
      <c r="E1029" s="0" t="str">
        <f aca="false">HYPERLINK("https://api.digitale-sammlungen.de/iiif/presentation/v2/bsb10502038/canvas/21/view")</f>
        <v>https://api.digitale-sammlungen.de/iiif/presentation/v2/bsb10502038/canvas/21/view</v>
      </c>
      <c r="F1029" s="0" t="s">
        <v>97</v>
      </c>
    </row>
    <row r="1030" customFormat="false" ht="15" hidden="false" customHeight="false" outlineLevel="0" collapsed="false">
      <c r="A1030" s="1" t="s">
        <v>1765</v>
      </c>
      <c r="B1030" s="1" t="s">
        <v>1171</v>
      </c>
      <c r="C1030" s="1" t="s">
        <v>227</v>
      </c>
      <c r="D1030" s="1" t="s">
        <v>1767</v>
      </c>
      <c r="E1030" s="0" t="str">
        <f aca="false">HYPERLINK("https://api.digitale-sammlungen.de/iiif/presentation/v2/bsb10502038/canvas/67/view")</f>
        <v>https://api.digitale-sammlungen.de/iiif/presentation/v2/bsb10502038/canvas/67/view</v>
      </c>
      <c r="F1030" s="0" t="s">
        <v>324</v>
      </c>
    </row>
    <row r="1031" customFormat="false" ht="15" hidden="false" customHeight="false" outlineLevel="0" collapsed="false">
      <c r="A1031" s="1" t="s">
        <v>1765</v>
      </c>
      <c r="B1031" s="1" t="s">
        <v>481</v>
      </c>
      <c r="C1031" s="1" t="s">
        <v>509</v>
      </c>
      <c r="D1031" s="1" t="s">
        <v>1768</v>
      </c>
      <c r="E1031" s="0" t="str">
        <f aca="false">HYPERLINK("https://api.digitale-sammlungen.de/iiif/presentation/v2/bsb10502038/canvas/83/view")</f>
        <v>https://api.digitale-sammlungen.de/iiif/presentation/v2/bsb10502038/canvas/83/view</v>
      </c>
      <c r="F1031" s="0" t="s">
        <v>1769</v>
      </c>
    </row>
    <row r="1032" customFormat="false" ht="15" hidden="false" customHeight="false" outlineLevel="0" collapsed="false">
      <c r="A1032" s="1" t="s">
        <v>1765</v>
      </c>
      <c r="B1032" s="1" t="s">
        <v>481</v>
      </c>
      <c r="C1032" s="1" t="s">
        <v>156</v>
      </c>
      <c r="D1032" s="1" t="s">
        <v>1770</v>
      </c>
      <c r="E1032" s="0" t="str">
        <f aca="false">HYPERLINK("https://api.digitale-sammlungen.de/iiif/presentation/v2/bsb10502038/canvas/83/view")</f>
        <v>https://api.digitale-sammlungen.de/iiif/presentation/v2/bsb10502038/canvas/83/view</v>
      </c>
      <c r="F1032" s="0" t="s">
        <v>1769</v>
      </c>
    </row>
    <row r="1033" customFormat="false" ht="15" hidden="false" customHeight="false" outlineLevel="0" collapsed="false">
      <c r="A1033" s="1" t="s">
        <v>1765</v>
      </c>
      <c r="B1033" s="1" t="s">
        <v>1771</v>
      </c>
      <c r="C1033" s="1" t="s">
        <v>381</v>
      </c>
      <c r="D1033" s="1" t="s">
        <v>1772</v>
      </c>
      <c r="E1033" s="0" t="str">
        <f aca="false">HYPERLINK("https://api.digitale-sammlungen.de/iiif/presentation/v2/bsb10502038/canvas/99/view")</f>
        <v>https://api.digitale-sammlungen.de/iiif/presentation/v2/bsb10502038/canvas/99/view</v>
      </c>
      <c r="F1033" s="0" t="s">
        <v>1769</v>
      </c>
    </row>
    <row r="1034" customFormat="false" ht="15" hidden="false" customHeight="false" outlineLevel="0" collapsed="false">
      <c r="A1034" s="1" t="s">
        <v>1765</v>
      </c>
      <c r="B1034" s="1" t="s">
        <v>1771</v>
      </c>
      <c r="C1034" s="1" t="s">
        <v>1480</v>
      </c>
      <c r="D1034" s="1" t="s">
        <v>1773</v>
      </c>
      <c r="E1034" s="0" t="str">
        <f aca="false">HYPERLINK("https://api.digitale-sammlungen.de/iiif/presentation/v2/bsb10502038/canvas/99/view")</f>
        <v>https://api.digitale-sammlungen.de/iiif/presentation/v2/bsb10502038/canvas/99/view</v>
      </c>
      <c r="F1034" s="0" t="s">
        <v>1769</v>
      </c>
    </row>
    <row r="1035" customFormat="false" ht="15" hidden="false" customHeight="false" outlineLevel="0" collapsed="false">
      <c r="A1035" s="1" t="s">
        <v>1765</v>
      </c>
      <c r="B1035" s="1" t="s">
        <v>1774</v>
      </c>
      <c r="C1035" s="1" t="s">
        <v>302</v>
      </c>
      <c r="D1035" s="1" t="s">
        <v>1775</v>
      </c>
      <c r="E1035" s="0" t="str">
        <f aca="false">HYPERLINK("https://api.digitale-sammlungen.de/iiif/presentation/v2/bsb10502038/canvas/111/view")</f>
        <v>https://api.digitale-sammlungen.de/iiif/presentation/v2/bsb10502038/canvas/111/view</v>
      </c>
      <c r="F1035" s="0" t="s">
        <v>1769</v>
      </c>
    </row>
    <row r="1036" customFormat="false" ht="15" hidden="false" customHeight="false" outlineLevel="0" collapsed="false">
      <c r="A1036" s="1" t="s">
        <v>1765</v>
      </c>
      <c r="B1036" s="1" t="s">
        <v>1143</v>
      </c>
      <c r="C1036" s="1" t="s">
        <v>302</v>
      </c>
      <c r="D1036" s="1" t="s">
        <v>1776</v>
      </c>
      <c r="E1036" s="0" t="str">
        <f aca="false">HYPERLINK("https://api.digitale-sammlungen.de/iiif/presentation/v2/bsb10502038/canvas/327/view")</f>
        <v>https://api.digitale-sammlungen.de/iiif/presentation/v2/bsb10502038/canvas/327/view</v>
      </c>
      <c r="F1036" s="0" t="s">
        <v>10</v>
      </c>
    </row>
    <row r="1037" customFormat="false" ht="15" hidden="false" customHeight="false" outlineLevel="0" collapsed="false">
      <c r="A1037" s="1" t="s">
        <v>1765</v>
      </c>
      <c r="B1037" s="1" t="s">
        <v>564</v>
      </c>
      <c r="C1037" s="1" t="s">
        <v>21</v>
      </c>
      <c r="D1037" s="1" t="s">
        <v>1777</v>
      </c>
      <c r="E1037" s="0" t="str">
        <f aca="false">HYPERLINK("https://api.digitale-sammlungen.de/iiif/presentation/v2/bsb10502038/canvas/330/view")</f>
        <v>https://api.digitale-sammlungen.de/iiif/presentation/v2/bsb10502038/canvas/330/view</v>
      </c>
      <c r="F1037" s="0" t="s">
        <v>324</v>
      </c>
    </row>
    <row r="1038" customFormat="false" ht="15" hidden="false" customHeight="false" outlineLevel="0" collapsed="false">
      <c r="A1038" s="1" t="s">
        <v>1765</v>
      </c>
      <c r="B1038" s="1" t="s">
        <v>1778</v>
      </c>
      <c r="C1038" s="1" t="s">
        <v>487</v>
      </c>
      <c r="D1038" s="1" t="s">
        <v>1779</v>
      </c>
      <c r="E1038" s="0" t="str">
        <f aca="false">HYPERLINK("https://api.digitale-sammlungen.de/iiif/presentation/v2/bsb10502038/canvas/454/view")</f>
        <v>https://api.digitale-sammlungen.de/iiif/presentation/v2/bsb10502038/canvas/454/view</v>
      </c>
      <c r="F1038" s="0" t="s">
        <v>10</v>
      </c>
    </row>
    <row r="1039" customFormat="false" ht="15" hidden="false" customHeight="false" outlineLevel="0" collapsed="false">
      <c r="A1039" s="1" t="s">
        <v>1765</v>
      </c>
      <c r="B1039" s="1" t="s">
        <v>1780</v>
      </c>
      <c r="C1039" s="1" t="s">
        <v>185</v>
      </c>
      <c r="D1039" s="1" t="s">
        <v>1781</v>
      </c>
      <c r="E1039" s="0" t="str">
        <f aca="false">HYPERLINK("https://api.digitale-sammlungen.de/iiif/presentation/v2/bsb10502038/canvas/589/view")</f>
        <v>https://api.digitale-sammlungen.de/iiif/presentation/v2/bsb10502038/canvas/589/view</v>
      </c>
      <c r="F1039" s="0" t="s">
        <v>321</v>
      </c>
    </row>
    <row r="1040" customFormat="false" ht="15" hidden="false" customHeight="false" outlineLevel="0" collapsed="false">
      <c r="A1040" s="1" t="s">
        <v>1765</v>
      </c>
      <c r="B1040" s="1" t="s">
        <v>1782</v>
      </c>
      <c r="C1040" s="1" t="s">
        <v>132</v>
      </c>
      <c r="D1040" s="1" t="s">
        <v>1783</v>
      </c>
      <c r="E1040" s="0" t="str">
        <f aca="false">HYPERLINK("https://api.digitale-sammlungen.de/iiif/presentation/v2/bsb10502038/canvas/595/view")</f>
        <v>https://api.digitale-sammlungen.de/iiif/presentation/v2/bsb10502038/canvas/595/view</v>
      </c>
      <c r="F1040" s="0" t="s">
        <v>1784</v>
      </c>
    </row>
    <row r="1041" customFormat="false" ht="15" hidden="false" customHeight="false" outlineLevel="0" collapsed="false">
      <c r="A1041" s="1" t="s">
        <v>1785</v>
      </c>
      <c r="B1041" s="1" t="s">
        <v>1786</v>
      </c>
      <c r="C1041" s="1" t="s">
        <v>58</v>
      </c>
      <c r="D1041" s="1" t="s">
        <v>1787</v>
      </c>
      <c r="E1041" s="0" t="str">
        <f aca="false">HYPERLINK("https://api.digitale-sammlungen.de/iiif/presentation/v2/bsb10501967/canvas/205/view")</f>
        <v>https://api.digitale-sammlungen.de/iiif/presentation/v2/bsb10501967/canvas/205/view</v>
      </c>
      <c r="F1041" s="0" t="s">
        <v>10</v>
      </c>
    </row>
    <row r="1042" customFormat="false" ht="15" hidden="false" customHeight="false" outlineLevel="0" collapsed="false">
      <c r="A1042" s="1" t="s">
        <v>1785</v>
      </c>
      <c r="B1042" s="1" t="s">
        <v>419</v>
      </c>
      <c r="C1042" s="1" t="s">
        <v>458</v>
      </c>
      <c r="D1042" s="1" t="s">
        <v>1788</v>
      </c>
      <c r="E1042" s="0" t="str">
        <f aca="false">HYPERLINK("https://api.digitale-sammlungen.de/iiif/presentation/v2/bsb10501967/canvas/251/view")</f>
        <v>https://api.digitale-sammlungen.de/iiif/presentation/v2/bsb10501967/canvas/251/view</v>
      </c>
      <c r="F1042" s="0" t="s">
        <v>603</v>
      </c>
    </row>
    <row r="1043" customFormat="false" ht="15" hidden="false" customHeight="false" outlineLevel="0" collapsed="false">
      <c r="A1043" s="1" t="s">
        <v>1785</v>
      </c>
      <c r="B1043" s="1" t="s">
        <v>419</v>
      </c>
      <c r="C1043" s="1" t="s">
        <v>339</v>
      </c>
      <c r="D1043" s="1" t="s">
        <v>1789</v>
      </c>
      <c r="E1043" s="0" t="str">
        <f aca="false">HYPERLINK("https://api.digitale-sammlungen.de/iiif/presentation/v2/bsb10501967/canvas/251/view")</f>
        <v>https://api.digitale-sammlungen.de/iiif/presentation/v2/bsb10501967/canvas/251/view</v>
      </c>
      <c r="F1043" s="0" t="s">
        <v>603</v>
      </c>
    </row>
    <row r="1044" customFormat="false" ht="15" hidden="false" customHeight="false" outlineLevel="0" collapsed="false">
      <c r="A1044" s="1" t="s">
        <v>1785</v>
      </c>
      <c r="B1044" s="1" t="s">
        <v>419</v>
      </c>
      <c r="C1044" s="1" t="s">
        <v>230</v>
      </c>
      <c r="D1044" s="1" t="s">
        <v>1790</v>
      </c>
      <c r="E1044" s="0" t="str">
        <f aca="false">HYPERLINK("https://api.digitale-sammlungen.de/iiif/presentation/v2/bsb10501967/canvas/251/view")</f>
        <v>https://api.digitale-sammlungen.de/iiif/presentation/v2/bsb10501967/canvas/251/view</v>
      </c>
      <c r="F1044" s="0" t="s">
        <v>603</v>
      </c>
    </row>
    <row r="1045" customFormat="false" ht="15" hidden="false" customHeight="false" outlineLevel="0" collapsed="false">
      <c r="A1045" s="1" t="s">
        <v>1785</v>
      </c>
      <c r="B1045" s="1" t="s">
        <v>199</v>
      </c>
      <c r="C1045" s="1" t="s">
        <v>454</v>
      </c>
      <c r="D1045" s="1" t="s">
        <v>1791</v>
      </c>
      <c r="E1045" s="0" t="str">
        <f aca="false">HYPERLINK("https://api.digitale-sammlungen.de/iiif/presentation/v2/bsb10501967/canvas/284/view")</f>
        <v>https://api.digitale-sammlungen.de/iiif/presentation/v2/bsb10501967/canvas/284/view</v>
      </c>
      <c r="F1045" s="0" t="s">
        <v>610</v>
      </c>
    </row>
    <row r="1046" customFormat="false" ht="15" hidden="false" customHeight="false" outlineLevel="0" collapsed="false">
      <c r="A1046" s="1" t="s">
        <v>1792</v>
      </c>
      <c r="B1046" s="1" t="s">
        <v>131</v>
      </c>
      <c r="C1046" s="1" t="s">
        <v>46</v>
      </c>
      <c r="D1046" s="1" t="s">
        <v>1793</v>
      </c>
      <c r="E1046" s="0" t="str">
        <f aca="false">HYPERLINK("https://api.digitale-sammlungen.de/iiif/presentation/v2/bsb10501973/canvas/14/view")</f>
        <v>https://api.digitale-sammlungen.de/iiif/presentation/v2/bsb10501973/canvas/14/view</v>
      </c>
      <c r="F1046" s="0" t="s">
        <v>48</v>
      </c>
    </row>
    <row r="1047" customFormat="false" ht="15" hidden="false" customHeight="false" outlineLevel="0" collapsed="false">
      <c r="A1047" s="1" t="s">
        <v>1792</v>
      </c>
      <c r="B1047" s="1" t="s">
        <v>146</v>
      </c>
      <c r="C1047" s="1" t="s">
        <v>27</v>
      </c>
      <c r="D1047" s="1" t="s">
        <v>1794</v>
      </c>
      <c r="E1047" s="0" t="str">
        <f aca="false">HYPERLINK("https://api.digitale-sammlungen.de/iiif/presentation/v2/bsb10501973/canvas/15/view")</f>
        <v>https://api.digitale-sammlungen.de/iiif/presentation/v2/bsb10501973/canvas/15/view</v>
      </c>
      <c r="F1047" s="0" t="s">
        <v>48</v>
      </c>
    </row>
    <row r="1048" customFormat="false" ht="15" hidden="false" customHeight="false" outlineLevel="0" collapsed="false">
      <c r="A1048" s="1" t="s">
        <v>1792</v>
      </c>
      <c r="B1048" s="1" t="s">
        <v>1795</v>
      </c>
      <c r="C1048" s="1" t="s">
        <v>119</v>
      </c>
      <c r="D1048" s="1" t="s">
        <v>1796</v>
      </c>
      <c r="E1048" s="0" t="str">
        <f aca="false">HYPERLINK("https://api.digitale-sammlungen.de/iiif/presentation/v2/bsb10501973/canvas/20/view")</f>
        <v>https://api.digitale-sammlungen.de/iiif/presentation/v2/bsb10501973/canvas/20/view</v>
      </c>
      <c r="F1048" s="0" t="s">
        <v>603</v>
      </c>
    </row>
    <row r="1049" customFormat="false" ht="15" hidden="false" customHeight="false" outlineLevel="0" collapsed="false">
      <c r="A1049" s="1" t="s">
        <v>1792</v>
      </c>
      <c r="B1049" s="1" t="s">
        <v>858</v>
      </c>
      <c r="C1049" s="1" t="s">
        <v>491</v>
      </c>
      <c r="D1049" s="1" t="s">
        <v>1797</v>
      </c>
      <c r="E1049" s="0" t="str">
        <f aca="false">HYPERLINK("https://api.digitale-sammlungen.de/iiif/presentation/v2/bsb10501973/canvas/51/view")</f>
        <v>https://api.digitale-sammlungen.de/iiif/presentation/v2/bsb10501973/canvas/51/view</v>
      </c>
      <c r="F1049" s="0" t="s">
        <v>1113</v>
      </c>
    </row>
    <row r="1050" customFormat="false" ht="15" hidden="false" customHeight="false" outlineLevel="0" collapsed="false">
      <c r="A1050" s="1" t="s">
        <v>1792</v>
      </c>
      <c r="B1050" s="1" t="s">
        <v>30</v>
      </c>
      <c r="C1050" s="1" t="s">
        <v>67</v>
      </c>
      <c r="D1050" s="1" t="s">
        <v>1798</v>
      </c>
      <c r="E1050" s="0" t="str">
        <f aca="false">HYPERLINK("https://api.digitale-sammlungen.de/iiif/presentation/v2/bsb10501973/canvas/139/view")</f>
        <v>https://api.digitale-sammlungen.de/iiif/presentation/v2/bsb10501973/canvas/139/view</v>
      </c>
      <c r="F1050" s="0" t="s">
        <v>33</v>
      </c>
    </row>
    <row r="1051" customFormat="false" ht="15" hidden="false" customHeight="false" outlineLevel="0" collapsed="false">
      <c r="A1051" s="1" t="s">
        <v>1792</v>
      </c>
      <c r="B1051" s="1" t="s">
        <v>401</v>
      </c>
      <c r="C1051" s="1" t="s">
        <v>295</v>
      </c>
      <c r="D1051" s="1" t="s">
        <v>1799</v>
      </c>
      <c r="E1051" s="0" t="str">
        <f aca="false">HYPERLINK("https://api.digitale-sammlungen.de/iiif/presentation/v2/bsb10501973/canvas/183/view")</f>
        <v>https://api.digitale-sammlungen.de/iiif/presentation/v2/bsb10501973/canvas/183/view</v>
      </c>
      <c r="F1051" s="0" t="s">
        <v>48</v>
      </c>
    </row>
    <row r="1052" customFormat="false" ht="15" hidden="false" customHeight="false" outlineLevel="0" collapsed="false">
      <c r="A1052" s="1" t="s">
        <v>1792</v>
      </c>
      <c r="B1052" s="1" t="s">
        <v>657</v>
      </c>
      <c r="C1052" s="1" t="s">
        <v>171</v>
      </c>
      <c r="D1052" s="1" t="s">
        <v>1800</v>
      </c>
      <c r="E1052" s="0" t="str">
        <f aca="false">HYPERLINK("https://api.digitale-sammlungen.de/iiif/presentation/v2/bsb10501973/canvas/188/view")</f>
        <v>https://api.digitale-sammlungen.de/iiif/presentation/v2/bsb10501973/canvas/188/view</v>
      </c>
      <c r="F1052" s="0" t="s">
        <v>603</v>
      </c>
    </row>
    <row r="1053" customFormat="false" ht="15" hidden="false" customHeight="false" outlineLevel="0" collapsed="false">
      <c r="A1053" s="1" t="s">
        <v>1792</v>
      </c>
      <c r="B1053" s="1" t="s">
        <v>372</v>
      </c>
      <c r="C1053" s="1" t="s">
        <v>21</v>
      </c>
      <c r="D1053" s="1" t="s">
        <v>1801</v>
      </c>
      <c r="E1053" s="0" t="str">
        <f aca="false">HYPERLINK("https://api.digitale-sammlungen.de/iiif/presentation/v2/bsb10501973/canvas/192/view")</f>
        <v>https://api.digitale-sammlungen.de/iiif/presentation/v2/bsb10501973/canvas/192/view</v>
      </c>
      <c r="F1053" s="0" t="s">
        <v>603</v>
      </c>
    </row>
    <row r="1054" customFormat="false" ht="15" hidden="false" customHeight="false" outlineLevel="0" collapsed="false">
      <c r="A1054" s="1" t="s">
        <v>1792</v>
      </c>
      <c r="B1054" s="1" t="s">
        <v>1802</v>
      </c>
      <c r="C1054" s="1" t="s">
        <v>139</v>
      </c>
      <c r="D1054" s="1" t="s">
        <v>1803</v>
      </c>
      <c r="E1054" s="0" t="str">
        <f aca="false">HYPERLINK("https://api.digitale-sammlungen.de/iiif/presentation/v2/bsb10501973/canvas/308/view")</f>
        <v>https://api.digitale-sammlungen.de/iiif/presentation/v2/bsb10501973/canvas/308/view</v>
      </c>
      <c r="F1054" s="0" t="s">
        <v>48</v>
      </c>
    </row>
    <row r="1055" customFormat="false" ht="15" hidden="false" customHeight="false" outlineLevel="0" collapsed="false">
      <c r="A1055" s="1" t="s">
        <v>1792</v>
      </c>
      <c r="B1055" s="1" t="s">
        <v>1804</v>
      </c>
      <c r="C1055" s="1" t="s">
        <v>166</v>
      </c>
      <c r="D1055" s="1" t="s">
        <v>1805</v>
      </c>
      <c r="E1055" s="0" t="str">
        <f aca="false">HYPERLINK("https://api.digitale-sammlungen.de/iiif/presentation/v2/bsb10501973/canvas/440/view")</f>
        <v>https://api.digitale-sammlungen.de/iiif/presentation/v2/bsb10501973/canvas/440/view</v>
      </c>
      <c r="F1055" s="0" t="s">
        <v>33</v>
      </c>
    </row>
    <row r="1056" customFormat="false" ht="15" hidden="false" customHeight="false" outlineLevel="0" collapsed="false">
      <c r="A1056" s="1" t="s">
        <v>1792</v>
      </c>
      <c r="B1056" s="1" t="s">
        <v>592</v>
      </c>
      <c r="C1056" s="1" t="s">
        <v>127</v>
      </c>
      <c r="D1056" s="1" t="s">
        <v>1806</v>
      </c>
      <c r="E1056" s="0" t="str">
        <f aca="false">HYPERLINK("https://api.digitale-sammlungen.de/iiif/presentation/v2/bsb10501973/canvas/451/view")</f>
        <v>https://api.digitale-sammlungen.de/iiif/presentation/v2/bsb10501973/canvas/451/view</v>
      </c>
      <c r="F1056" s="0" t="s">
        <v>603</v>
      </c>
    </row>
    <row r="1057" customFormat="false" ht="15" hidden="false" customHeight="false" outlineLevel="0" collapsed="false">
      <c r="A1057" s="1" t="s">
        <v>1792</v>
      </c>
      <c r="B1057" s="1" t="s">
        <v>1483</v>
      </c>
      <c r="C1057" s="1" t="s">
        <v>144</v>
      </c>
      <c r="D1057" s="1" t="s">
        <v>1807</v>
      </c>
      <c r="E1057" s="0" t="str">
        <f aca="false">HYPERLINK("https://api.digitale-sammlungen.de/iiif/presentation/v2/bsb10501973/canvas/462/view")</f>
        <v>https://api.digitale-sammlungen.de/iiif/presentation/v2/bsb10501973/canvas/462/view</v>
      </c>
      <c r="F1057" s="0" t="s">
        <v>33</v>
      </c>
    </row>
    <row r="1058" customFormat="false" ht="15" hidden="false" customHeight="false" outlineLevel="0" collapsed="false">
      <c r="A1058" s="1" t="s">
        <v>1808</v>
      </c>
      <c r="B1058" s="1" t="s">
        <v>1074</v>
      </c>
      <c r="C1058" s="1" t="s">
        <v>493</v>
      </c>
      <c r="D1058" s="1" t="s">
        <v>1809</v>
      </c>
      <c r="E1058" s="0" t="str">
        <f aca="false">HYPERLINK("https://api.digitale-sammlungen.de/iiif/presentation/v2/bsb10502088/canvas/69/view")</f>
        <v>https://api.digitale-sammlungen.de/iiif/presentation/v2/bsb10502088/canvas/69/view</v>
      </c>
      <c r="F1058" s="0" t="s">
        <v>97</v>
      </c>
    </row>
    <row r="1059" customFormat="false" ht="15" hidden="false" customHeight="false" outlineLevel="0" collapsed="false">
      <c r="A1059" s="1" t="s">
        <v>1808</v>
      </c>
      <c r="B1059" s="1" t="s">
        <v>1810</v>
      </c>
      <c r="C1059" s="1" t="s">
        <v>1811</v>
      </c>
      <c r="D1059" s="1" t="s">
        <v>1812</v>
      </c>
      <c r="E1059" s="0" t="str">
        <f aca="false">HYPERLINK("https://api.digitale-sammlungen.de/iiif/presentation/v2/bsb10502088/canvas/273/view")</f>
        <v>https://api.digitale-sammlungen.de/iiif/presentation/v2/bsb10502088/canvas/273/view</v>
      </c>
      <c r="F1059" s="0" t="s">
        <v>48</v>
      </c>
    </row>
    <row r="1060" customFormat="false" ht="15" hidden="false" customHeight="false" outlineLevel="0" collapsed="false">
      <c r="A1060" s="1" t="s">
        <v>1808</v>
      </c>
      <c r="B1060" s="1" t="s">
        <v>537</v>
      </c>
      <c r="C1060" s="1" t="s">
        <v>163</v>
      </c>
      <c r="D1060" s="1" t="s">
        <v>1813</v>
      </c>
      <c r="E1060" s="0" t="str">
        <f aca="false">HYPERLINK("https://api.digitale-sammlungen.de/iiif/presentation/v2/bsb10502088/canvas/315/view")</f>
        <v>https://api.digitale-sammlungen.de/iiif/presentation/v2/bsb10502088/canvas/315/view</v>
      </c>
      <c r="F1060" s="0" t="s">
        <v>10</v>
      </c>
    </row>
    <row r="1061" customFormat="false" ht="15" hidden="false" customHeight="false" outlineLevel="0" collapsed="false">
      <c r="A1061" s="1" t="s">
        <v>1808</v>
      </c>
      <c r="B1061" s="1" t="s">
        <v>569</v>
      </c>
      <c r="C1061" s="1" t="s">
        <v>838</v>
      </c>
      <c r="D1061" s="1" t="s">
        <v>1814</v>
      </c>
      <c r="E1061" s="0" t="str">
        <f aca="false">HYPERLINK("https://api.digitale-sammlungen.de/iiif/presentation/v2/bsb10502088/canvas/449/view")</f>
        <v>https://api.digitale-sammlungen.de/iiif/presentation/v2/bsb10502088/canvas/449/view</v>
      </c>
      <c r="F1061" s="0" t="s">
        <v>33</v>
      </c>
    </row>
    <row r="1062" customFormat="false" ht="15" hidden="false" customHeight="false" outlineLevel="0" collapsed="false">
      <c r="A1062" s="1" t="s">
        <v>1808</v>
      </c>
      <c r="B1062" s="1" t="s">
        <v>881</v>
      </c>
      <c r="C1062" s="1" t="s">
        <v>531</v>
      </c>
      <c r="D1062" s="1" t="s">
        <v>1815</v>
      </c>
      <c r="E1062" s="0" t="str">
        <f aca="false">HYPERLINK("https://api.digitale-sammlungen.de/iiif/presentation/v2/bsb10502088/canvas/456/view")</f>
        <v>https://api.digitale-sammlungen.de/iiif/presentation/v2/bsb10502088/canvas/456/view</v>
      </c>
      <c r="F1062" s="0" t="s">
        <v>1816</v>
      </c>
    </row>
    <row r="1063" customFormat="false" ht="15" hidden="false" customHeight="false" outlineLevel="0" collapsed="false">
      <c r="A1063" s="1" t="s">
        <v>1808</v>
      </c>
      <c r="B1063" s="1" t="s">
        <v>736</v>
      </c>
      <c r="C1063" s="1" t="s">
        <v>58</v>
      </c>
      <c r="D1063" s="1" t="s">
        <v>1817</v>
      </c>
      <c r="E1063" s="0" t="str">
        <f aca="false">HYPERLINK("https://api.digitale-sammlungen.de/iiif/presentation/v2/bsb10502088/canvas/486/view")</f>
        <v>https://api.digitale-sammlungen.de/iiif/presentation/v2/bsb10502088/canvas/486/view</v>
      </c>
      <c r="F1063" s="0" t="s">
        <v>97</v>
      </c>
    </row>
    <row r="1064" customFormat="false" ht="15" hidden="false" customHeight="false" outlineLevel="0" collapsed="false">
      <c r="A1064" s="1" t="s">
        <v>1808</v>
      </c>
      <c r="B1064" s="1" t="s">
        <v>490</v>
      </c>
      <c r="C1064" s="1" t="s">
        <v>485</v>
      </c>
      <c r="D1064" s="1" t="s">
        <v>1818</v>
      </c>
      <c r="E1064" s="0" t="str">
        <f aca="false">HYPERLINK("https://api.digitale-sammlungen.de/iiif/presentation/v2/bsb10502088/canvas/519/view")</f>
        <v>https://api.digitale-sammlungen.de/iiif/presentation/v2/bsb10502088/canvas/519/view</v>
      </c>
      <c r="F1064" s="0" t="s">
        <v>273</v>
      </c>
    </row>
    <row r="1065" customFormat="false" ht="15" hidden="false" customHeight="false" outlineLevel="0" collapsed="false">
      <c r="A1065" s="1" t="s">
        <v>1808</v>
      </c>
      <c r="B1065" s="1" t="s">
        <v>1819</v>
      </c>
      <c r="C1065" s="1" t="s">
        <v>95</v>
      </c>
      <c r="D1065" s="1" t="s">
        <v>1820</v>
      </c>
      <c r="E1065" s="0" t="str">
        <f aca="false">HYPERLINK("https://api.digitale-sammlungen.de/iiif/presentation/v2/bsb10502088/canvas/563/view")</f>
        <v>https://api.digitale-sammlungen.de/iiif/presentation/v2/bsb10502088/canvas/563/view</v>
      </c>
      <c r="F1065" s="0" t="s">
        <v>204</v>
      </c>
    </row>
    <row r="1066" customFormat="false" ht="15" hidden="false" customHeight="false" outlineLevel="0" collapsed="false">
      <c r="A1066" s="1" t="s">
        <v>1821</v>
      </c>
      <c r="B1066" s="1" t="s">
        <v>1795</v>
      </c>
      <c r="C1066" s="1" t="s">
        <v>728</v>
      </c>
      <c r="D1066" s="1" t="s">
        <v>1822</v>
      </c>
      <c r="E1066" s="0" t="str">
        <f aca="false">HYPERLINK("https://api.digitale-sammlungen.de/iiif/presentation/v2/bsb10502077/canvas/20/view")</f>
        <v>https://api.digitale-sammlungen.de/iiif/presentation/v2/bsb10502077/canvas/20/view</v>
      </c>
      <c r="F1066" s="0" t="s">
        <v>33</v>
      </c>
    </row>
    <row r="1067" customFormat="false" ht="15" hidden="false" customHeight="false" outlineLevel="0" collapsed="false">
      <c r="A1067" s="1" t="s">
        <v>1821</v>
      </c>
      <c r="B1067" s="1" t="s">
        <v>583</v>
      </c>
      <c r="C1067" s="1" t="s">
        <v>725</v>
      </c>
      <c r="D1067" s="1" t="s">
        <v>1823</v>
      </c>
      <c r="E1067" s="0" t="str">
        <f aca="false">HYPERLINK("https://api.digitale-sammlungen.de/iiif/presentation/v2/bsb10502077/canvas/23/view")</f>
        <v>https://api.digitale-sammlungen.de/iiif/presentation/v2/bsb10502077/canvas/23/view</v>
      </c>
      <c r="F1067" s="0" t="s">
        <v>97</v>
      </c>
    </row>
    <row r="1068" customFormat="false" ht="15" hidden="false" customHeight="false" outlineLevel="0" collapsed="false">
      <c r="A1068" s="1" t="s">
        <v>1821</v>
      </c>
      <c r="B1068" s="1" t="s">
        <v>1771</v>
      </c>
      <c r="C1068" s="1" t="s">
        <v>230</v>
      </c>
      <c r="D1068" s="1" t="s">
        <v>1824</v>
      </c>
      <c r="E1068" s="0" t="str">
        <f aca="false">HYPERLINK("https://api.digitale-sammlungen.de/iiif/presentation/v2/bsb10502077/canvas/99/view")</f>
        <v>https://api.digitale-sammlungen.de/iiif/presentation/v2/bsb10502077/canvas/99/view</v>
      </c>
      <c r="F1068" s="0" t="s">
        <v>97</v>
      </c>
    </row>
    <row r="1069" customFormat="false" ht="15" hidden="false" customHeight="false" outlineLevel="0" collapsed="false">
      <c r="A1069" s="1" t="s">
        <v>1821</v>
      </c>
      <c r="B1069" s="1" t="s">
        <v>319</v>
      </c>
      <c r="C1069" s="1" t="s">
        <v>65</v>
      </c>
      <c r="D1069" s="1" t="s">
        <v>1825</v>
      </c>
      <c r="E1069" s="0" t="str">
        <f aca="false">HYPERLINK("https://api.digitale-sammlungen.de/iiif/presentation/v2/bsb10502077/canvas/116/view")</f>
        <v>https://api.digitale-sammlungen.de/iiif/presentation/v2/bsb10502077/canvas/116/view</v>
      </c>
      <c r="F1069" s="0" t="s">
        <v>10</v>
      </c>
    </row>
    <row r="1070" customFormat="false" ht="15" hidden="false" customHeight="false" outlineLevel="0" collapsed="false">
      <c r="A1070" s="1" t="s">
        <v>1821</v>
      </c>
      <c r="B1070" s="1" t="s">
        <v>1613</v>
      </c>
      <c r="C1070" s="1" t="s">
        <v>487</v>
      </c>
      <c r="D1070" s="1" t="s">
        <v>1826</v>
      </c>
      <c r="E1070" s="0" t="str">
        <f aca="false">HYPERLINK("https://api.digitale-sammlungen.de/iiif/presentation/v2/bsb10502077/canvas/219/view")</f>
        <v>https://api.digitale-sammlungen.de/iiif/presentation/v2/bsb10502077/canvas/219/view</v>
      </c>
      <c r="F1070" s="0" t="s">
        <v>48</v>
      </c>
    </row>
    <row r="1071" customFormat="false" ht="15" hidden="false" customHeight="false" outlineLevel="0" collapsed="false">
      <c r="A1071" s="1" t="s">
        <v>1821</v>
      </c>
      <c r="B1071" s="1" t="s">
        <v>1827</v>
      </c>
      <c r="C1071" s="1" t="s">
        <v>60</v>
      </c>
      <c r="D1071" s="1" t="s">
        <v>1828</v>
      </c>
      <c r="E1071" s="0" t="str">
        <f aca="false">HYPERLINK("https://api.digitale-sammlungen.de/iiif/presentation/v2/bsb10502077/canvas/394/view")</f>
        <v>https://api.digitale-sammlungen.de/iiif/presentation/v2/bsb10502077/canvas/394/view</v>
      </c>
      <c r="F1071" s="0" t="s">
        <v>427</v>
      </c>
    </row>
    <row r="1072" customFormat="false" ht="15" hidden="false" customHeight="false" outlineLevel="0" collapsed="false">
      <c r="A1072" s="1" t="s">
        <v>1821</v>
      </c>
      <c r="B1072" s="1" t="s">
        <v>64</v>
      </c>
      <c r="C1072" s="1" t="s">
        <v>39</v>
      </c>
      <c r="D1072" s="1" t="s">
        <v>1829</v>
      </c>
      <c r="E1072" s="0" t="str">
        <f aca="false">HYPERLINK("https://api.digitale-sammlungen.de/iiif/presentation/v2/bsb10502077/canvas/412/view")</f>
        <v>https://api.digitale-sammlungen.de/iiif/presentation/v2/bsb10502077/canvas/412/view</v>
      </c>
      <c r="F1072" s="0" t="s">
        <v>52</v>
      </c>
    </row>
    <row r="1073" customFormat="false" ht="15" hidden="false" customHeight="false" outlineLevel="0" collapsed="false">
      <c r="A1073" s="1" t="s">
        <v>1821</v>
      </c>
      <c r="B1073" s="1" t="s">
        <v>576</v>
      </c>
      <c r="C1073" s="1" t="s">
        <v>623</v>
      </c>
      <c r="D1073" s="1" t="s">
        <v>1830</v>
      </c>
      <c r="E1073" s="0" t="str">
        <f aca="false">HYPERLINK("https://api.digitale-sammlungen.de/iiif/presentation/v2/bsb10502077/canvas/526/view")</f>
        <v>https://api.digitale-sammlungen.de/iiif/presentation/v2/bsb10502077/canvas/526/view</v>
      </c>
      <c r="F1073" s="0" t="s">
        <v>204</v>
      </c>
    </row>
    <row r="1074" customFormat="false" ht="15" hidden="false" customHeight="false" outlineLevel="0" collapsed="false">
      <c r="A1074" s="1" t="s">
        <v>1831</v>
      </c>
      <c r="B1074" s="1" t="s">
        <v>1832</v>
      </c>
      <c r="C1074" s="1" t="s">
        <v>46</v>
      </c>
      <c r="D1074" s="1" t="s">
        <v>1833</v>
      </c>
      <c r="E1074" s="0" t="str">
        <f aca="false">HYPERLINK("https://api.digitale-sammlungen.de/iiif/presentation/v2/bsb10502063/canvas/124/view")</f>
        <v>https://api.digitale-sammlungen.de/iiif/presentation/v2/bsb10502063/canvas/124/view</v>
      </c>
      <c r="F1074" s="0" t="s">
        <v>33</v>
      </c>
    </row>
    <row r="1075" customFormat="false" ht="15" hidden="false" customHeight="false" outlineLevel="0" collapsed="false">
      <c r="A1075" s="1" t="s">
        <v>1831</v>
      </c>
      <c r="B1075" s="1" t="s">
        <v>645</v>
      </c>
      <c r="C1075" s="1" t="s">
        <v>458</v>
      </c>
      <c r="D1075" s="1" t="s">
        <v>1834</v>
      </c>
      <c r="E1075" s="0" t="str">
        <f aca="false">HYPERLINK("https://api.digitale-sammlungen.de/iiif/presentation/v2/bsb10502063/canvas/152/view")</f>
        <v>https://api.digitale-sammlungen.de/iiif/presentation/v2/bsb10502063/canvas/152/view</v>
      </c>
      <c r="F1075" s="0" t="s">
        <v>97</v>
      </c>
    </row>
    <row r="1076" customFormat="false" ht="15" hidden="false" customHeight="false" outlineLevel="0" collapsed="false">
      <c r="A1076" s="1" t="s">
        <v>1831</v>
      </c>
      <c r="B1076" s="1" t="s">
        <v>685</v>
      </c>
      <c r="C1076" s="1" t="s">
        <v>243</v>
      </c>
      <c r="D1076" s="1" t="s">
        <v>1835</v>
      </c>
      <c r="E1076" s="0" t="str">
        <f aca="false">HYPERLINK("https://api.digitale-sammlungen.de/iiif/presentation/v2/bsb10502063/canvas/184/view")</f>
        <v>https://api.digitale-sammlungen.de/iiif/presentation/v2/bsb10502063/canvas/184/view</v>
      </c>
      <c r="F1076" s="0" t="s">
        <v>52</v>
      </c>
    </row>
    <row r="1077" customFormat="false" ht="15" hidden="false" customHeight="false" outlineLevel="0" collapsed="false">
      <c r="A1077" s="1" t="s">
        <v>1836</v>
      </c>
      <c r="B1077" s="1" t="s">
        <v>1278</v>
      </c>
      <c r="C1077" s="1" t="s">
        <v>119</v>
      </c>
      <c r="D1077" s="1" t="s">
        <v>1837</v>
      </c>
      <c r="E1077" s="0" t="str">
        <f aca="false">HYPERLINK("https://api.digitale-sammlungen.de/iiif/presentation/v2/bsb10502062/canvas/41/view")</f>
        <v>https://api.digitale-sammlungen.de/iiif/presentation/v2/bsb10502062/canvas/41/view</v>
      </c>
      <c r="F1077" s="0" t="s">
        <v>52</v>
      </c>
    </row>
    <row r="1078" customFormat="false" ht="15" hidden="false" customHeight="false" outlineLevel="0" collapsed="false">
      <c r="A1078" s="1" t="s">
        <v>1836</v>
      </c>
      <c r="B1078" s="1" t="s">
        <v>778</v>
      </c>
      <c r="C1078" s="1" t="s">
        <v>171</v>
      </c>
      <c r="D1078" s="1" t="s">
        <v>1838</v>
      </c>
      <c r="E1078" s="0" t="str">
        <f aca="false">HYPERLINK("https://api.digitale-sammlungen.de/iiif/presentation/v2/bsb10502062/canvas/42/view")</f>
        <v>https://api.digitale-sammlungen.de/iiif/presentation/v2/bsb10502062/canvas/42/view</v>
      </c>
      <c r="F1078" s="0" t="s">
        <v>52</v>
      </c>
    </row>
    <row r="1079" customFormat="false" ht="15" hidden="false" customHeight="false" outlineLevel="0" collapsed="false">
      <c r="A1079" s="1" t="s">
        <v>1836</v>
      </c>
      <c r="B1079" s="1" t="s">
        <v>1009</v>
      </c>
      <c r="C1079" s="1" t="s">
        <v>123</v>
      </c>
      <c r="D1079" s="1" t="s">
        <v>1839</v>
      </c>
      <c r="E1079" s="0" t="str">
        <f aca="false">HYPERLINK("https://api.digitale-sammlungen.de/iiif/presentation/v2/bsb10502062/canvas/95/view")</f>
        <v>https://api.digitale-sammlungen.de/iiif/presentation/v2/bsb10502062/canvas/95/view</v>
      </c>
      <c r="F1079" s="0" t="s">
        <v>10</v>
      </c>
    </row>
    <row r="1080" customFormat="false" ht="15" hidden="false" customHeight="false" outlineLevel="0" collapsed="false">
      <c r="A1080" s="1" t="s">
        <v>1836</v>
      </c>
      <c r="B1080" s="1" t="s">
        <v>1840</v>
      </c>
      <c r="C1080" s="1" t="s">
        <v>83</v>
      </c>
      <c r="D1080" s="1" t="s">
        <v>1841</v>
      </c>
      <c r="E1080" s="0" t="str">
        <f aca="false">HYPERLINK("https://api.digitale-sammlungen.de/iiif/presentation/v2/bsb10502062/canvas/323/view")</f>
        <v>https://api.digitale-sammlungen.de/iiif/presentation/v2/bsb10502062/canvas/323/view</v>
      </c>
      <c r="F1080" s="0" t="s">
        <v>52</v>
      </c>
    </row>
    <row r="1081" customFormat="false" ht="15" hidden="false" customHeight="false" outlineLevel="0" collapsed="false">
      <c r="A1081" s="1" t="s">
        <v>1842</v>
      </c>
      <c r="B1081" s="1" t="s">
        <v>467</v>
      </c>
      <c r="C1081" s="1" t="s">
        <v>123</v>
      </c>
      <c r="D1081" s="1" t="s">
        <v>1843</v>
      </c>
      <c r="E1081" s="0" t="str">
        <f aca="false">HYPERLINK("https://api.digitale-sammlungen.de/iiif/presentation/v2/bsb10502076/canvas/85/view")</f>
        <v>https://api.digitale-sammlungen.de/iiif/presentation/v2/bsb10502076/canvas/85/view</v>
      </c>
      <c r="F1081" s="0" t="s">
        <v>33</v>
      </c>
    </row>
    <row r="1082" customFormat="false" ht="15" hidden="false" customHeight="false" outlineLevel="0" collapsed="false">
      <c r="A1082" s="1" t="s">
        <v>1842</v>
      </c>
      <c r="B1082" s="1" t="s">
        <v>233</v>
      </c>
      <c r="C1082" s="1" t="s">
        <v>171</v>
      </c>
      <c r="D1082" s="1" t="s">
        <v>1844</v>
      </c>
      <c r="E1082" s="0" t="str">
        <f aca="false">HYPERLINK("https://api.digitale-sammlungen.de/iiif/presentation/v2/bsb10502076/canvas/107/view")</f>
        <v>https://api.digitale-sammlungen.de/iiif/presentation/v2/bsb10502076/canvas/107/view</v>
      </c>
      <c r="F1082" s="0" t="s">
        <v>324</v>
      </c>
    </row>
    <row r="1083" customFormat="false" ht="15" hidden="false" customHeight="false" outlineLevel="0" collapsed="false">
      <c r="A1083" s="1" t="s">
        <v>1842</v>
      </c>
      <c r="B1083" s="1" t="s">
        <v>1845</v>
      </c>
      <c r="C1083" s="1" t="s">
        <v>83</v>
      </c>
      <c r="D1083" s="1" t="s">
        <v>1846</v>
      </c>
      <c r="E1083" s="0" t="str">
        <f aca="false">HYPERLINK("https://api.digitale-sammlungen.de/iiif/presentation/v2/bsb10502076/canvas/172/view")</f>
        <v>https://api.digitale-sammlungen.de/iiif/presentation/v2/bsb10502076/canvas/172/view</v>
      </c>
      <c r="F1083" s="0" t="s">
        <v>33</v>
      </c>
    </row>
    <row r="1084" customFormat="false" ht="15" hidden="false" customHeight="false" outlineLevel="0" collapsed="false">
      <c r="A1084" s="1" t="s">
        <v>1842</v>
      </c>
      <c r="B1084" s="1" t="s">
        <v>242</v>
      </c>
      <c r="C1084" s="1" t="s">
        <v>202</v>
      </c>
      <c r="D1084" s="1" t="s">
        <v>1847</v>
      </c>
      <c r="E1084" s="0" t="str">
        <f aca="false">HYPERLINK("https://api.digitale-sammlungen.de/iiif/presentation/v2/bsb10502076/canvas/266/view")</f>
        <v>https://api.digitale-sammlungen.de/iiif/presentation/v2/bsb10502076/canvas/266/view</v>
      </c>
      <c r="F1084" s="0" t="s">
        <v>37</v>
      </c>
    </row>
    <row r="1085" customFormat="false" ht="15" hidden="false" customHeight="false" outlineLevel="0" collapsed="false">
      <c r="A1085" s="1" t="s">
        <v>1848</v>
      </c>
      <c r="B1085" s="1" t="s">
        <v>1771</v>
      </c>
      <c r="C1085" s="1" t="s">
        <v>664</v>
      </c>
      <c r="D1085" s="1" t="s">
        <v>1849</v>
      </c>
      <c r="E1085" s="0" t="str">
        <f aca="false">HYPERLINK("https://api.digitale-sammlungen.de/iiif/presentation/v2/bsb10502089/canvas/99/view")</f>
        <v>https://api.digitale-sammlungen.de/iiif/presentation/v2/bsb10502089/canvas/99/view</v>
      </c>
      <c r="F1085" s="0" t="s">
        <v>10</v>
      </c>
    </row>
    <row r="1086" customFormat="false" ht="15" hidden="false" customHeight="false" outlineLevel="0" collapsed="false">
      <c r="A1086" s="1" t="s">
        <v>1848</v>
      </c>
      <c r="B1086" s="1" t="s">
        <v>1771</v>
      </c>
      <c r="C1086" s="1" t="s">
        <v>509</v>
      </c>
      <c r="D1086" s="1" t="s">
        <v>1850</v>
      </c>
      <c r="E1086" s="0" t="str">
        <f aca="false">HYPERLINK("https://api.digitale-sammlungen.de/iiif/presentation/v2/bsb10502089/canvas/99/view")</f>
        <v>https://api.digitale-sammlungen.de/iiif/presentation/v2/bsb10502089/canvas/99/view</v>
      </c>
      <c r="F1086" s="0" t="s">
        <v>10</v>
      </c>
    </row>
    <row r="1087" customFormat="false" ht="15" hidden="false" customHeight="false" outlineLevel="0" collapsed="false">
      <c r="A1087" s="1" t="s">
        <v>1848</v>
      </c>
      <c r="B1087" s="1" t="s">
        <v>1220</v>
      </c>
      <c r="C1087" s="1" t="s">
        <v>1480</v>
      </c>
      <c r="D1087" s="1" t="s">
        <v>1851</v>
      </c>
      <c r="E1087" s="0" t="str">
        <f aca="false">HYPERLINK("https://api.digitale-sammlungen.de/iiif/presentation/v2/bsb10502089/canvas/108/view")</f>
        <v>https://api.digitale-sammlungen.de/iiif/presentation/v2/bsb10502089/canvas/108/view</v>
      </c>
      <c r="F1087" s="0" t="s">
        <v>33</v>
      </c>
    </row>
    <row r="1088" customFormat="false" ht="15" hidden="false" customHeight="false" outlineLevel="0" collapsed="false">
      <c r="A1088" s="1" t="s">
        <v>1848</v>
      </c>
      <c r="B1088" s="1" t="s">
        <v>1233</v>
      </c>
      <c r="C1088" s="1" t="s">
        <v>166</v>
      </c>
      <c r="D1088" s="1" t="s">
        <v>1852</v>
      </c>
      <c r="E1088" s="0" t="str">
        <f aca="false">HYPERLINK("https://api.digitale-sammlungen.de/iiif/presentation/v2/bsb10502089/canvas/131/view")</f>
        <v>https://api.digitale-sammlungen.de/iiif/presentation/v2/bsb10502089/canvas/131/view</v>
      </c>
      <c r="F1088" s="0" t="s">
        <v>33</v>
      </c>
    </row>
    <row r="1089" customFormat="false" ht="15" hidden="false" customHeight="false" outlineLevel="0" collapsed="false">
      <c r="A1089" s="1" t="s">
        <v>1848</v>
      </c>
      <c r="B1089" s="1" t="s">
        <v>419</v>
      </c>
      <c r="C1089" s="1" t="s">
        <v>163</v>
      </c>
      <c r="D1089" s="1" t="s">
        <v>1853</v>
      </c>
      <c r="E1089" s="0" t="str">
        <f aca="false">HYPERLINK("https://api.digitale-sammlungen.de/iiif/presentation/v2/bsb10502089/canvas/251/view")</f>
        <v>https://api.digitale-sammlungen.de/iiif/presentation/v2/bsb10502089/canvas/251/view</v>
      </c>
      <c r="F1089" s="0" t="s">
        <v>1854</v>
      </c>
    </row>
    <row r="1090" customFormat="false" ht="15" hidden="false" customHeight="false" outlineLevel="0" collapsed="false">
      <c r="A1090" s="1" t="s">
        <v>1848</v>
      </c>
      <c r="B1090" s="1" t="s">
        <v>1181</v>
      </c>
      <c r="C1090" s="1" t="s">
        <v>240</v>
      </c>
      <c r="D1090" s="1" t="s">
        <v>1855</v>
      </c>
      <c r="E1090" s="0" t="str">
        <f aca="false">HYPERLINK("https://api.digitale-sammlungen.de/iiif/presentation/v2/bsb10502089/canvas/318/view")</f>
        <v>https://api.digitale-sammlungen.de/iiif/presentation/v2/bsb10502089/canvas/318/view</v>
      </c>
      <c r="F1090" s="0" t="s">
        <v>52</v>
      </c>
    </row>
    <row r="1091" customFormat="false" ht="15" hidden="false" customHeight="false" outlineLevel="0" collapsed="false">
      <c r="A1091" s="1" t="s">
        <v>1848</v>
      </c>
      <c r="B1091" s="1" t="s">
        <v>771</v>
      </c>
      <c r="C1091" s="1" t="s">
        <v>250</v>
      </c>
      <c r="D1091" s="1" t="s">
        <v>1856</v>
      </c>
      <c r="E1091" s="0" t="str">
        <f aca="false">HYPERLINK("https://api.digitale-sammlungen.de/iiif/presentation/v2/bsb10502089/canvas/375/view")</f>
        <v>https://api.digitale-sammlungen.de/iiif/presentation/v2/bsb10502089/canvas/375/view</v>
      </c>
      <c r="F1091" s="0" t="s">
        <v>97</v>
      </c>
    </row>
    <row r="1092" customFormat="false" ht="15" hidden="false" customHeight="false" outlineLevel="0" collapsed="false">
      <c r="A1092" s="1" t="s">
        <v>1848</v>
      </c>
      <c r="B1092" s="1" t="s">
        <v>356</v>
      </c>
      <c r="C1092" s="1" t="s">
        <v>60</v>
      </c>
      <c r="D1092" s="1" t="s">
        <v>1857</v>
      </c>
      <c r="E1092" s="0" t="str">
        <f aca="false">HYPERLINK("https://api.digitale-sammlungen.de/iiif/presentation/v2/bsb10502089/canvas/423/view")</f>
        <v>https://api.digitale-sammlungen.de/iiif/presentation/v2/bsb10502089/canvas/423/view</v>
      </c>
      <c r="F1092" s="0" t="s">
        <v>204</v>
      </c>
    </row>
    <row r="1093" customFormat="false" ht="15" hidden="false" customHeight="false" outlineLevel="0" collapsed="false">
      <c r="A1093" s="1" t="s">
        <v>1848</v>
      </c>
      <c r="B1093" s="1" t="s">
        <v>945</v>
      </c>
      <c r="C1093" s="1" t="s">
        <v>493</v>
      </c>
      <c r="D1093" s="1" t="s">
        <v>1858</v>
      </c>
      <c r="E1093" s="0" t="str">
        <f aca="false">HYPERLINK("https://api.digitale-sammlungen.de/iiif/presentation/v2/bsb10502089/canvas/426/view")</f>
        <v>https://api.digitale-sammlungen.de/iiif/presentation/v2/bsb10502089/canvas/426/view</v>
      </c>
      <c r="F1093" s="0" t="s">
        <v>101</v>
      </c>
    </row>
    <row r="1094" customFormat="false" ht="15" hidden="false" customHeight="false" outlineLevel="0" collapsed="false">
      <c r="A1094" s="1" t="s">
        <v>1848</v>
      </c>
      <c r="B1094" s="1" t="s">
        <v>1859</v>
      </c>
      <c r="C1094" s="1" t="s">
        <v>129</v>
      </c>
      <c r="D1094" s="1" t="s">
        <v>1860</v>
      </c>
      <c r="E1094" s="0" t="str">
        <f aca="false">HYPERLINK("https://api.digitale-sammlungen.de/iiif/presentation/v2/bsb10502089/canvas/578/view")</f>
        <v>https://api.digitale-sammlungen.de/iiif/presentation/v2/bsb10502089/canvas/578/view</v>
      </c>
      <c r="F1094" s="0" t="s">
        <v>101</v>
      </c>
    </row>
    <row r="1095" customFormat="false" ht="15" hidden="false" customHeight="false" outlineLevel="0" collapsed="false">
      <c r="A1095" s="1" t="s">
        <v>1861</v>
      </c>
      <c r="B1095" s="1" t="s">
        <v>395</v>
      </c>
      <c r="C1095" s="1" t="s">
        <v>171</v>
      </c>
      <c r="D1095" s="1" t="s">
        <v>1862</v>
      </c>
      <c r="E1095" s="0" t="str">
        <f aca="false">HYPERLINK("https://api.digitale-sammlungen.de/iiif/presentation/v2/bsb10501972/canvas/32/view")</f>
        <v>https://api.digitale-sammlungen.de/iiif/presentation/v2/bsb10501972/canvas/32/view</v>
      </c>
      <c r="F1095" s="0" t="s">
        <v>10</v>
      </c>
    </row>
    <row r="1096" customFormat="false" ht="15" hidden="false" customHeight="false" outlineLevel="0" collapsed="false">
      <c r="A1096" s="1" t="s">
        <v>1861</v>
      </c>
      <c r="B1096" s="1" t="s">
        <v>395</v>
      </c>
      <c r="C1096" s="1" t="s">
        <v>106</v>
      </c>
      <c r="D1096" s="1" t="s">
        <v>1863</v>
      </c>
      <c r="E1096" s="0" t="str">
        <f aca="false">HYPERLINK("https://api.digitale-sammlungen.de/iiif/presentation/v2/bsb10501972/canvas/32/view")</f>
        <v>https://api.digitale-sammlungen.de/iiif/presentation/v2/bsb10501972/canvas/32/view</v>
      </c>
      <c r="F1096" s="0" t="s">
        <v>10</v>
      </c>
    </row>
    <row r="1097" customFormat="false" ht="15" hidden="false" customHeight="false" outlineLevel="0" collapsed="false">
      <c r="A1097" s="1" t="s">
        <v>1861</v>
      </c>
      <c r="B1097" s="1" t="s">
        <v>1193</v>
      </c>
      <c r="C1097" s="1" t="s">
        <v>104</v>
      </c>
      <c r="D1097" s="1" t="s">
        <v>1864</v>
      </c>
      <c r="E1097" s="0" t="str">
        <f aca="false">HYPERLINK("https://api.digitale-sammlungen.de/iiif/presentation/v2/bsb10501972/canvas/105/view")</f>
        <v>https://api.digitale-sammlungen.de/iiif/presentation/v2/bsb10501972/canvas/105/view</v>
      </c>
      <c r="F1097" s="0" t="s">
        <v>48</v>
      </c>
    </row>
    <row r="1098" customFormat="false" ht="15" hidden="false" customHeight="false" outlineLevel="0" collapsed="false">
      <c r="A1098" s="1" t="s">
        <v>1861</v>
      </c>
      <c r="B1098" s="1" t="s">
        <v>937</v>
      </c>
      <c r="C1098" s="1" t="s">
        <v>108</v>
      </c>
      <c r="D1098" s="1" t="s">
        <v>1865</v>
      </c>
      <c r="E1098" s="0" t="str">
        <f aca="false">HYPERLINK("https://api.digitale-sammlungen.de/iiif/presentation/v2/bsb10501972/canvas/254/view")</f>
        <v>https://api.digitale-sammlungen.de/iiif/presentation/v2/bsb10501972/canvas/254/view</v>
      </c>
      <c r="F1098" s="0" t="s">
        <v>1866</v>
      </c>
    </row>
    <row r="1099" customFormat="false" ht="15" hidden="false" customHeight="false" outlineLevel="0" collapsed="false">
      <c r="A1099" s="1" t="s">
        <v>1861</v>
      </c>
      <c r="B1099" s="1" t="s">
        <v>818</v>
      </c>
      <c r="C1099" s="1" t="s">
        <v>95</v>
      </c>
      <c r="D1099" s="1" t="s">
        <v>1867</v>
      </c>
      <c r="E1099" s="0" t="str">
        <f aca="false">HYPERLINK("https://api.digitale-sammlungen.de/iiif/presentation/v2/bsb10501972/canvas/377/view")</f>
        <v>https://api.digitale-sammlungen.de/iiif/presentation/v2/bsb10501972/canvas/377/view</v>
      </c>
      <c r="F1099" s="0" t="s">
        <v>560</v>
      </c>
    </row>
    <row r="1100" customFormat="false" ht="15" hidden="false" customHeight="false" outlineLevel="0" collapsed="false">
      <c r="A1100" s="1" t="s">
        <v>1861</v>
      </c>
      <c r="B1100" s="1" t="s">
        <v>1868</v>
      </c>
      <c r="C1100" s="1" t="s">
        <v>728</v>
      </c>
      <c r="D1100" s="1" t="s">
        <v>1869</v>
      </c>
      <c r="E1100" s="0" t="str">
        <f aca="false">HYPERLINK("https://api.digitale-sammlungen.de/iiif/presentation/v2/bsb10501972/canvas/384/view")</f>
        <v>https://api.digitale-sammlungen.de/iiif/presentation/v2/bsb10501972/canvas/384/view</v>
      </c>
      <c r="F1100" s="0" t="s">
        <v>603</v>
      </c>
    </row>
    <row r="1101" customFormat="false" ht="15" hidden="false" customHeight="false" outlineLevel="0" collapsed="false">
      <c r="A1101" s="1" t="s">
        <v>1870</v>
      </c>
      <c r="B1101" s="1" t="s">
        <v>1871</v>
      </c>
      <c r="C1101" s="1" t="s">
        <v>54</v>
      </c>
      <c r="D1101" s="1" t="s">
        <v>1872</v>
      </c>
      <c r="E1101" s="0" t="str">
        <f aca="false">HYPERLINK("https://api.digitale-sammlungen.de/iiif/presentation/v2/bsb10501966/canvas/45/view")</f>
        <v>https://api.digitale-sammlungen.de/iiif/presentation/v2/bsb10501966/canvas/45/view</v>
      </c>
      <c r="F1101" s="0" t="s">
        <v>571</v>
      </c>
    </row>
    <row r="1102" customFormat="false" ht="15" hidden="false" customHeight="false" outlineLevel="0" collapsed="false">
      <c r="A1102" s="1" t="s">
        <v>1870</v>
      </c>
      <c r="B1102" s="1" t="s">
        <v>1281</v>
      </c>
      <c r="C1102" s="1" t="s">
        <v>516</v>
      </c>
      <c r="D1102" s="1" t="s">
        <v>1873</v>
      </c>
      <c r="E1102" s="0" t="str">
        <f aca="false">HYPERLINK("https://api.digitale-sammlungen.de/iiif/presentation/v2/bsb10501966/canvas/49/view")</f>
        <v>https://api.digitale-sammlungen.de/iiif/presentation/v2/bsb10501966/canvas/49/view</v>
      </c>
      <c r="F1102" s="0" t="s">
        <v>603</v>
      </c>
    </row>
    <row r="1103" customFormat="false" ht="15" hidden="false" customHeight="false" outlineLevel="0" collapsed="false">
      <c r="A1103" s="1" t="s">
        <v>1870</v>
      </c>
      <c r="B1103" s="1" t="s">
        <v>1874</v>
      </c>
      <c r="C1103" s="1" t="s">
        <v>348</v>
      </c>
      <c r="D1103" s="1" t="s">
        <v>1875</v>
      </c>
      <c r="E1103" s="0" t="str">
        <f aca="false">HYPERLINK("https://api.digitale-sammlungen.de/iiif/presentation/v2/bsb10501966/canvas/128/view")</f>
        <v>https://api.digitale-sammlungen.de/iiif/presentation/v2/bsb10501966/canvas/128/view</v>
      </c>
      <c r="F1103" s="0" t="s">
        <v>52</v>
      </c>
    </row>
    <row r="1104" customFormat="false" ht="15" hidden="false" customHeight="false" outlineLevel="0" collapsed="false">
      <c r="A1104" s="1" t="s">
        <v>1870</v>
      </c>
      <c r="B1104" s="1" t="s">
        <v>1876</v>
      </c>
      <c r="C1104" s="1" t="s">
        <v>1877</v>
      </c>
      <c r="D1104" s="1" t="s">
        <v>1878</v>
      </c>
      <c r="E1104" s="0" t="str">
        <f aca="false">HYPERLINK("https://api.digitale-sammlungen.de/iiif/presentation/v2/bsb10501966/canvas/147/view")</f>
        <v>https://api.digitale-sammlungen.de/iiif/presentation/v2/bsb10501966/canvas/147/view</v>
      </c>
      <c r="F1104" s="0" t="s">
        <v>48</v>
      </c>
    </row>
    <row r="1105" customFormat="false" ht="15" hidden="false" customHeight="false" outlineLevel="0" collapsed="false">
      <c r="A1105" s="1" t="s">
        <v>1870</v>
      </c>
      <c r="B1105" s="1" t="s">
        <v>456</v>
      </c>
      <c r="C1105" s="1" t="s">
        <v>58</v>
      </c>
      <c r="D1105" s="1" t="s">
        <v>1879</v>
      </c>
      <c r="E1105" s="0" t="str">
        <f aca="false">HYPERLINK("https://api.digitale-sammlungen.de/iiif/presentation/v2/bsb10501966/canvas/148/view")</f>
        <v>https://api.digitale-sammlungen.de/iiif/presentation/v2/bsb10501966/canvas/148/view</v>
      </c>
      <c r="F1105" s="0" t="s">
        <v>48</v>
      </c>
    </row>
    <row r="1106" customFormat="false" ht="15" hidden="false" customHeight="false" outlineLevel="0" collapsed="false">
      <c r="A1106" s="1" t="s">
        <v>1870</v>
      </c>
      <c r="B1106" s="1" t="s">
        <v>456</v>
      </c>
      <c r="C1106" s="1" t="s">
        <v>135</v>
      </c>
      <c r="D1106" s="1" t="s">
        <v>1880</v>
      </c>
      <c r="E1106" s="0" t="str">
        <f aca="false">HYPERLINK("https://api.digitale-sammlungen.de/iiif/presentation/v2/bsb10501966/canvas/148/view")</f>
        <v>https://api.digitale-sammlungen.de/iiif/presentation/v2/bsb10501966/canvas/148/view</v>
      </c>
      <c r="F1106" s="0" t="s">
        <v>48</v>
      </c>
    </row>
    <row r="1107" customFormat="false" ht="15" hidden="false" customHeight="false" outlineLevel="0" collapsed="false">
      <c r="A1107" s="1" t="s">
        <v>1870</v>
      </c>
      <c r="B1107" s="1" t="s">
        <v>1432</v>
      </c>
      <c r="C1107" s="1" t="s">
        <v>127</v>
      </c>
      <c r="D1107" s="1" t="s">
        <v>1881</v>
      </c>
      <c r="E1107" s="0" t="str">
        <f aca="false">HYPERLINK("https://api.digitale-sammlungen.de/iiif/presentation/v2/bsb10501966/canvas/151/view")</f>
        <v>https://api.digitale-sammlungen.de/iiif/presentation/v2/bsb10501966/canvas/151/view</v>
      </c>
      <c r="F1107" s="0" t="s">
        <v>273</v>
      </c>
    </row>
    <row r="1108" customFormat="false" ht="15" hidden="false" customHeight="false" outlineLevel="0" collapsed="false">
      <c r="A1108" s="1" t="s">
        <v>1870</v>
      </c>
      <c r="B1108" s="1" t="s">
        <v>504</v>
      </c>
      <c r="C1108" s="1" t="s">
        <v>237</v>
      </c>
      <c r="D1108" s="1" t="s">
        <v>1882</v>
      </c>
      <c r="E1108" s="0" t="str">
        <f aca="false">HYPERLINK("https://api.digitale-sammlungen.de/iiif/presentation/v2/bsb10501966/canvas/229/view")</f>
        <v>https://api.digitale-sammlungen.de/iiif/presentation/v2/bsb10501966/canvas/229/view</v>
      </c>
      <c r="F1108" s="0" t="s">
        <v>603</v>
      </c>
    </row>
    <row r="1109" customFormat="false" ht="15" hidden="false" customHeight="false" outlineLevel="0" collapsed="false">
      <c r="A1109" s="1" t="s">
        <v>1870</v>
      </c>
      <c r="B1109" s="1" t="s">
        <v>407</v>
      </c>
      <c r="C1109" s="1" t="s">
        <v>493</v>
      </c>
      <c r="D1109" s="1" t="s">
        <v>1883</v>
      </c>
      <c r="E1109" s="0" t="str">
        <f aca="false">HYPERLINK("https://api.digitale-sammlungen.de/iiif/presentation/v2/bsb10501966/canvas/248/view")</f>
        <v>https://api.digitale-sammlungen.de/iiif/presentation/v2/bsb10501966/canvas/248/view</v>
      </c>
      <c r="F1109" s="0" t="s">
        <v>48</v>
      </c>
    </row>
    <row r="1110" customFormat="false" ht="15" hidden="false" customHeight="false" outlineLevel="0" collapsed="false">
      <c r="A1110" s="1" t="s">
        <v>1884</v>
      </c>
      <c r="B1110" s="1" t="s">
        <v>1795</v>
      </c>
      <c r="C1110" s="1" t="s">
        <v>86</v>
      </c>
      <c r="D1110" s="1" t="s">
        <v>1885</v>
      </c>
      <c r="E1110" s="0" t="str">
        <f aca="false">HYPERLINK("https://api.digitale-sammlungen.de/iiif/presentation/v2/bsb10501970/canvas/20/view")</f>
        <v>https://api.digitale-sammlungen.de/iiif/presentation/v2/bsb10501970/canvas/20/view</v>
      </c>
      <c r="F1110" s="0" t="s">
        <v>33</v>
      </c>
    </row>
    <row r="1111" customFormat="false" ht="15" hidden="false" customHeight="false" outlineLevel="0" collapsed="false">
      <c r="A1111" s="1" t="s">
        <v>1884</v>
      </c>
      <c r="B1111" s="1" t="s">
        <v>229</v>
      </c>
      <c r="C1111" s="1" t="s">
        <v>599</v>
      </c>
      <c r="D1111" s="1" t="s">
        <v>1886</v>
      </c>
      <c r="E1111" s="0" t="str">
        <f aca="false">HYPERLINK("https://api.digitale-sammlungen.de/iiif/presentation/v2/bsb10501970/canvas/77/view")</f>
        <v>https://api.digitale-sammlungen.de/iiif/presentation/v2/bsb10501970/canvas/77/view</v>
      </c>
      <c r="F1111" s="0" t="s">
        <v>603</v>
      </c>
    </row>
    <row r="1112" customFormat="false" ht="15" hidden="false" customHeight="false" outlineLevel="0" collapsed="false">
      <c r="A1112" s="1" t="s">
        <v>1884</v>
      </c>
      <c r="B1112" s="1" t="s">
        <v>316</v>
      </c>
      <c r="C1112" s="1" t="s">
        <v>491</v>
      </c>
      <c r="D1112" s="1" t="s">
        <v>1887</v>
      </c>
      <c r="E1112" s="0" t="str">
        <f aca="false">HYPERLINK("https://api.digitale-sammlungen.de/iiif/presentation/v2/bsb10501970/canvas/113/view")</f>
        <v>https://api.digitale-sammlungen.de/iiif/presentation/v2/bsb10501970/canvas/113/view</v>
      </c>
      <c r="F1112" s="0" t="s">
        <v>273</v>
      </c>
    </row>
    <row r="1113" customFormat="false" ht="15" hidden="false" customHeight="false" outlineLevel="0" collapsed="false">
      <c r="A1113" s="1" t="s">
        <v>1884</v>
      </c>
      <c r="B1113" s="1" t="s">
        <v>1286</v>
      </c>
      <c r="C1113" s="1" t="s">
        <v>524</v>
      </c>
      <c r="D1113" s="1" t="s">
        <v>1888</v>
      </c>
      <c r="E1113" s="0" t="str">
        <f aca="false">HYPERLINK("https://api.digitale-sammlungen.de/iiif/presentation/v2/bsb10501970/canvas/154/view")</f>
        <v>https://api.digitale-sammlungen.de/iiif/presentation/v2/bsb10501970/canvas/154/view</v>
      </c>
      <c r="F1113" s="0" t="s">
        <v>48</v>
      </c>
    </row>
    <row r="1114" customFormat="false" ht="15" hidden="false" customHeight="false" outlineLevel="0" collapsed="false">
      <c r="A1114" s="1" t="s">
        <v>1884</v>
      </c>
      <c r="B1114" s="1" t="s">
        <v>1179</v>
      </c>
      <c r="C1114" s="1" t="s">
        <v>695</v>
      </c>
      <c r="D1114" s="1" t="s">
        <v>1889</v>
      </c>
      <c r="E1114" s="0" t="str">
        <f aca="false">HYPERLINK("https://api.digitale-sammlungen.de/iiif/presentation/v2/bsb10501970/canvas/317/view")</f>
        <v>https://api.digitale-sammlungen.de/iiif/presentation/v2/bsb10501970/canvas/317/view</v>
      </c>
      <c r="F1114" s="0" t="s">
        <v>10</v>
      </c>
    </row>
    <row r="1115" customFormat="false" ht="15" hidden="false" customHeight="false" outlineLevel="0" collapsed="false">
      <c r="A1115" s="1" t="s">
        <v>1884</v>
      </c>
      <c r="B1115" s="1" t="s">
        <v>620</v>
      </c>
      <c r="C1115" s="1" t="s">
        <v>50</v>
      </c>
      <c r="D1115" s="1" t="s">
        <v>1890</v>
      </c>
      <c r="E1115" s="0" t="str">
        <f aca="false">HYPERLINK("https://api.digitale-sammlungen.de/iiif/presentation/v2/bsb10501970/canvas/357/view")</f>
        <v>https://api.digitale-sammlungen.de/iiif/presentation/v2/bsb10501970/canvas/357/view</v>
      </c>
      <c r="F1115" s="0" t="s">
        <v>48</v>
      </c>
    </row>
    <row r="1116" customFormat="false" ht="15" hidden="false" customHeight="false" outlineLevel="0" collapsed="false">
      <c r="A1116" s="1" t="s">
        <v>1884</v>
      </c>
      <c r="B1116" s="1" t="s">
        <v>626</v>
      </c>
      <c r="C1116" s="1" t="s">
        <v>1435</v>
      </c>
      <c r="D1116" s="1" t="s">
        <v>1891</v>
      </c>
      <c r="E1116" s="0" t="str">
        <f aca="false">HYPERLINK("https://api.digitale-sammlungen.de/iiif/presentation/v2/bsb10501970/canvas/364/view")</f>
        <v>https://api.digitale-sammlungen.de/iiif/presentation/v2/bsb10501970/canvas/364/view</v>
      </c>
      <c r="F1116" s="0" t="s">
        <v>10</v>
      </c>
    </row>
    <row r="1117" customFormat="false" ht="15" hidden="false" customHeight="false" outlineLevel="0" collapsed="false">
      <c r="A1117" s="1" t="s">
        <v>1884</v>
      </c>
      <c r="B1117" s="1" t="s">
        <v>1596</v>
      </c>
      <c r="C1117" s="1" t="s">
        <v>185</v>
      </c>
      <c r="D1117" s="1" t="s">
        <v>1892</v>
      </c>
      <c r="E1117" s="0" t="str">
        <f aca="false">HYPERLINK("https://api.digitale-sammlungen.de/iiif/presentation/v2/bsb10501970/canvas/404/view")</f>
        <v>https://api.digitale-sammlungen.de/iiif/presentation/v2/bsb10501970/canvas/404/view</v>
      </c>
      <c r="F1117" s="0" t="s">
        <v>822</v>
      </c>
    </row>
    <row r="1118" customFormat="false" ht="15" hidden="false" customHeight="false" outlineLevel="0" collapsed="false">
      <c r="A1118" s="1" t="s">
        <v>1884</v>
      </c>
      <c r="B1118" s="1" t="s">
        <v>734</v>
      </c>
      <c r="C1118" s="1" t="s">
        <v>1893</v>
      </c>
      <c r="D1118" s="1" t="s">
        <v>1894</v>
      </c>
      <c r="E1118" s="0" t="str">
        <f aca="false">HYPERLINK("https://api.digitale-sammlungen.de/iiif/presentation/v2/bsb10501970/canvas/421/view")</f>
        <v>https://api.digitale-sammlungen.de/iiif/presentation/v2/bsb10501970/canvas/421/view</v>
      </c>
      <c r="F1118" s="0" t="s">
        <v>822</v>
      </c>
    </row>
    <row r="1119" customFormat="false" ht="15" hidden="false" customHeight="false" outlineLevel="0" collapsed="false">
      <c r="A1119" s="1" t="s">
        <v>1895</v>
      </c>
      <c r="B1119" s="1" t="s">
        <v>229</v>
      </c>
      <c r="C1119" s="1" t="s">
        <v>139</v>
      </c>
      <c r="D1119" s="1" t="s">
        <v>1896</v>
      </c>
      <c r="E1119" s="0" t="str">
        <f aca="false">HYPERLINK("https://api.digitale-sammlungen.de/iiif/presentation/v2/bsb10501964/canvas/77/view")</f>
        <v>https://api.digitale-sammlungen.de/iiif/presentation/v2/bsb10501964/canvas/77/view</v>
      </c>
      <c r="F1119" s="0" t="s">
        <v>560</v>
      </c>
    </row>
    <row r="1120" customFormat="false" ht="15" hidden="false" customHeight="false" outlineLevel="0" collapsed="false">
      <c r="A1120" s="1" t="s">
        <v>1895</v>
      </c>
      <c r="B1120" s="1" t="s">
        <v>1582</v>
      </c>
      <c r="C1120" s="1" t="s">
        <v>54</v>
      </c>
      <c r="D1120" s="1" t="s">
        <v>1897</v>
      </c>
      <c r="E1120" s="0" t="str">
        <f aca="false">HYPERLINK("https://api.digitale-sammlungen.de/iiif/presentation/v2/bsb10501964/canvas/126/view")</f>
        <v>https://api.digitale-sammlungen.de/iiif/presentation/v2/bsb10501964/canvas/126/view</v>
      </c>
      <c r="F1120" s="0" t="s">
        <v>10</v>
      </c>
    </row>
    <row r="1121" customFormat="false" ht="15" hidden="false" customHeight="false" outlineLevel="0" collapsed="false">
      <c r="A1121" s="1" t="s">
        <v>1895</v>
      </c>
      <c r="B1121" s="1" t="s">
        <v>1582</v>
      </c>
      <c r="C1121" s="1" t="s">
        <v>222</v>
      </c>
      <c r="D1121" s="1" t="s">
        <v>1898</v>
      </c>
      <c r="E1121" s="0" t="str">
        <f aca="false">HYPERLINK("https://api.digitale-sammlungen.de/iiif/presentation/v2/bsb10501964/canvas/126/view")</f>
        <v>https://api.digitale-sammlungen.de/iiif/presentation/v2/bsb10501964/canvas/126/view</v>
      </c>
      <c r="F1121" s="0" t="s">
        <v>10</v>
      </c>
    </row>
    <row r="1122" customFormat="false" ht="15" hidden="false" customHeight="false" outlineLevel="0" collapsed="false">
      <c r="A1122" s="1" t="s">
        <v>1895</v>
      </c>
      <c r="B1122" s="1" t="s">
        <v>1582</v>
      </c>
      <c r="C1122" s="1" t="s">
        <v>19</v>
      </c>
      <c r="D1122" s="1" t="s">
        <v>1899</v>
      </c>
      <c r="E1122" s="0" t="str">
        <f aca="false">HYPERLINK("https://api.digitale-sammlungen.de/iiif/presentation/v2/bsb10501964/canvas/126/view")</f>
        <v>https://api.digitale-sammlungen.de/iiif/presentation/v2/bsb10501964/canvas/126/view</v>
      </c>
      <c r="F1122" s="0" t="s">
        <v>10</v>
      </c>
    </row>
    <row r="1123" customFormat="false" ht="15" hidden="false" customHeight="false" outlineLevel="0" collapsed="false">
      <c r="A1123" s="1" t="s">
        <v>1895</v>
      </c>
      <c r="B1123" s="1" t="s">
        <v>1900</v>
      </c>
      <c r="C1123" s="1" t="s">
        <v>302</v>
      </c>
      <c r="D1123" s="1" t="s">
        <v>1901</v>
      </c>
      <c r="E1123" s="0" t="str">
        <f aca="false">HYPERLINK("https://api.digitale-sammlungen.de/iiif/presentation/v2/bsb10501964/canvas/129/view")</f>
        <v>https://api.digitale-sammlungen.de/iiif/presentation/v2/bsb10501964/canvas/129/view</v>
      </c>
      <c r="F1123" s="0" t="s">
        <v>10</v>
      </c>
    </row>
    <row r="1124" customFormat="false" ht="15" hidden="false" customHeight="false" outlineLevel="0" collapsed="false">
      <c r="A1124" s="1" t="s">
        <v>1895</v>
      </c>
      <c r="B1124" s="1" t="s">
        <v>1900</v>
      </c>
      <c r="C1124" s="1" t="s">
        <v>993</v>
      </c>
      <c r="D1124" s="1" t="s">
        <v>1902</v>
      </c>
      <c r="E1124" s="0" t="str">
        <f aca="false">HYPERLINK("https://api.digitale-sammlungen.de/iiif/presentation/v2/bsb10501964/canvas/129/view")</f>
        <v>https://api.digitale-sammlungen.de/iiif/presentation/v2/bsb10501964/canvas/129/view</v>
      </c>
      <c r="F1124" s="0" t="s">
        <v>10</v>
      </c>
    </row>
    <row r="1125" customFormat="false" ht="15" hidden="false" customHeight="false" outlineLevel="0" collapsed="false">
      <c r="A1125" s="1" t="s">
        <v>1895</v>
      </c>
      <c r="B1125" s="1" t="s">
        <v>1607</v>
      </c>
      <c r="C1125" s="1" t="s">
        <v>305</v>
      </c>
      <c r="D1125" s="1" t="s">
        <v>1903</v>
      </c>
      <c r="E1125" s="0" t="str">
        <f aca="false">HYPERLINK("https://api.digitale-sammlungen.de/iiif/presentation/v2/bsb10501964/canvas/130/view")</f>
        <v>https://api.digitale-sammlungen.de/iiif/presentation/v2/bsb10501964/canvas/130/view</v>
      </c>
      <c r="F1125" s="0" t="s">
        <v>10</v>
      </c>
    </row>
    <row r="1126" customFormat="false" ht="15" hidden="false" customHeight="false" outlineLevel="0" collapsed="false">
      <c r="A1126" s="1" t="s">
        <v>1895</v>
      </c>
      <c r="B1126" s="1" t="s">
        <v>1607</v>
      </c>
      <c r="C1126" s="1" t="s">
        <v>27</v>
      </c>
      <c r="D1126" s="1" t="s">
        <v>1904</v>
      </c>
      <c r="E1126" s="0" t="str">
        <f aca="false">HYPERLINK("https://api.digitale-sammlungen.de/iiif/presentation/v2/bsb10501964/canvas/130/view")</f>
        <v>https://api.digitale-sammlungen.de/iiif/presentation/v2/bsb10501964/canvas/130/view</v>
      </c>
      <c r="F1126" s="0" t="s">
        <v>10</v>
      </c>
    </row>
    <row r="1127" customFormat="false" ht="15" hidden="false" customHeight="false" outlineLevel="0" collapsed="false">
      <c r="A1127" s="1" t="s">
        <v>1895</v>
      </c>
      <c r="B1127" s="1" t="s">
        <v>1607</v>
      </c>
      <c r="C1127" s="1" t="s">
        <v>240</v>
      </c>
      <c r="D1127" s="1" t="s">
        <v>1905</v>
      </c>
      <c r="E1127" s="0" t="str">
        <f aca="false">HYPERLINK("https://api.digitale-sammlungen.de/iiif/presentation/v2/bsb10501964/canvas/130/view")</f>
        <v>https://api.digitale-sammlungen.de/iiif/presentation/v2/bsb10501964/canvas/130/view</v>
      </c>
      <c r="F1127" s="0" t="s">
        <v>10</v>
      </c>
    </row>
    <row r="1128" customFormat="false" ht="15" hidden="false" customHeight="false" outlineLevel="0" collapsed="false">
      <c r="A1128" s="1" t="s">
        <v>1895</v>
      </c>
      <c r="B1128" s="1" t="s">
        <v>1607</v>
      </c>
      <c r="C1128" s="1" t="s">
        <v>798</v>
      </c>
      <c r="D1128" s="1" t="s">
        <v>1906</v>
      </c>
      <c r="E1128" s="0" t="str">
        <f aca="false">HYPERLINK("https://api.digitale-sammlungen.de/iiif/presentation/v2/bsb10501964/canvas/130/view")</f>
        <v>https://api.digitale-sammlungen.de/iiif/presentation/v2/bsb10501964/canvas/130/view</v>
      </c>
      <c r="F1128" s="0" t="s">
        <v>10</v>
      </c>
    </row>
    <row r="1129" customFormat="false" ht="15" hidden="false" customHeight="false" outlineLevel="0" collapsed="false">
      <c r="A1129" s="1" t="s">
        <v>1895</v>
      </c>
      <c r="B1129" s="1" t="s">
        <v>1876</v>
      </c>
      <c r="C1129" s="1" t="s">
        <v>339</v>
      </c>
      <c r="D1129" s="1" t="s">
        <v>1907</v>
      </c>
      <c r="E1129" s="0" t="str">
        <f aca="false">HYPERLINK("https://api.digitale-sammlungen.de/iiif/presentation/v2/bsb10501964/canvas/147/view")</f>
        <v>https://api.digitale-sammlungen.de/iiif/presentation/v2/bsb10501964/canvas/147/view</v>
      </c>
      <c r="F1129" s="0" t="s">
        <v>1908</v>
      </c>
    </row>
    <row r="1130" customFormat="false" ht="15" hidden="false" customHeight="false" outlineLevel="0" collapsed="false">
      <c r="A1130" s="1" t="s">
        <v>1895</v>
      </c>
      <c r="B1130" s="1" t="s">
        <v>1432</v>
      </c>
      <c r="C1130" s="1" t="s">
        <v>493</v>
      </c>
      <c r="D1130" s="1" t="s">
        <v>1909</v>
      </c>
      <c r="E1130" s="0" t="str">
        <f aca="false">HYPERLINK("https://api.digitale-sammlungen.de/iiif/presentation/v2/bsb10501964/canvas/151/view")</f>
        <v>https://api.digitale-sammlungen.de/iiif/presentation/v2/bsb10501964/canvas/151/view</v>
      </c>
      <c r="F1130" s="0" t="s">
        <v>610</v>
      </c>
    </row>
    <row r="1131" customFormat="false" ht="15" hidden="false" customHeight="false" outlineLevel="0" collapsed="false">
      <c r="A1131" s="1" t="s">
        <v>1895</v>
      </c>
      <c r="B1131" s="1" t="s">
        <v>830</v>
      </c>
      <c r="C1131" s="1" t="s">
        <v>212</v>
      </c>
      <c r="D1131" s="1" t="s">
        <v>1910</v>
      </c>
      <c r="E1131" s="0" t="str">
        <f aca="false">HYPERLINK("https://api.digitale-sammlungen.de/iiif/presentation/v2/bsb10501964/canvas/190/view")</f>
        <v>https://api.digitale-sammlungen.de/iiif/presentation/v2/bsb10501964/canvas/190/view</v>
      </c>
      <c r="F1131" s="0" t="s">
        <v>560</v>
      </c>
    </row>
    <row r="1132" customFormat="false" ht="15" hidden="false" customHeight="false" outlineLevel="0" collapsed="false">
      <c r="A1132" s="1" t="s">
        <v>1895</v>
      </c>
      <c r="B1132" s="1" t="s">
        <v>1225</v>
      </c>
      <c r="C1132" s="1" t="s">
        <v>19</v>
      </c>
      <c r="D1132" s="1" t="s">
        <v>1911</v>
      </c>
      <c r="E1132" s="0" t="str">
        <f aca="false">HYPERLINK("https://api.digitale-sammlungen.de/iiif/presentation/v2/bsb10501964/canvas/242/view")</f>
        <v>https://api.digitale-sammlungen.de/iiif/presentation/v2/bsb10501964/canvas/242/view</v>
      </c>
      <c r="F1132" s="0" t="s">
        <v>560</v>
      </c>
    </row>
    <row r="1133" customFormat="false" ht="15" hidden="false" customHeight="false" outlineLevel="0" collapsed="false">
      <c r="A1133" s="1" t="s">
        <v>1895</v>
      </c>
      <c r="B1133" s="1" t="s">
        <v>476</v>
      </c>
      <c r="C1133" s="1" t="s">
        <v>516</v>
      </c>
      <c r="D1133" s="1" t="s">
        <v>1912</v>
      </c>
      <c r="E1133" s="0" t="str">
        <f aca="false">HYPERLINK("https://api.digitale-sammlungen.de/iiif/presentation/v2/bsb10501964/canvas/255/view")</f>
        <v>https://api.digitale-sammlungen.de/iiif/presentation/v2/bsb10501964/canvas/255/view</v>
      </c>
      <c r="F1133" s="0" t="s">
        <v>33</v>
      </c>
    </row>
    <row r="1134" customFormat="false" ht="15" hidden="false" customHeight="false" outlineLevel="0" collapsed="false">
      <c r="A1134" s="1" t="s">
        <v>1895</v>
      </c>
      <c r="B1134" s="1" t="s">
        <v>236</v>
      </c>
      <c r="C1134" s="1" t="s">
        <v>491</v>
      </c>
      <c r="D1134" s="1" t="s">
        <v>1913</v>
      </c>
      <c r="E1134" s="0" t="str">
        <f aca="false">HYPERLINK("https://api.digitale-sammlungen.de/iiif/presentation/v2/bsb10501964/canvas/263/view")</f>
        <v>https://api.digitale-sammlungen.de/iiif/presentation/v2/bsb10501964/canvas/263/view</v>
      </c>
      <c r="F1134" s="0" t="s">
        <v>1914</v>
      </c>
    </row>
    <row r="1135" customFormat="false" ht="15" hidden="false" customHeight="false" outlineLevel="0" collapsed="false">
      <c r="A1135" s="1" t="s">
        <v>1895</v>
      </c>
      <c r="B1135" s="1" t="s">
        <v>1618</v>
      </c>
      <c r="C1135" s="1" t="s">
        <v>119</v>
      </c>
      <c r="D1135" s="1" t="s">
        <v>1915</v>
      </c>
      <c r="E1135" s="0" t="str">
        <f aca="false">HYPERLINK("https://api.digitale-sammlungen.de/iiif/presentation/v2/bsb10501964/canvas/277/view")</f>
        <v>https://api.digitale-sammlungen.de/iiif/presentation/v2/bsb10501964/canvas/277/view</v>
      </c>
      <c r="F1135" s="0" t="s">
        <v>10</v>
      </c>
    </row>
    <row r="1136" customFormat="false" ht="15" hidden="false" customHeight="false" outlineLevel="0" collapsed="false">
      <c r="A1136" s="1" t="s">
        <v>1895</v>
      </c>
      <c r="B1136" s="1" t="s">
        <v>1916</v>
      </c>
      <c r="C1136" s="1" t="s">
        <v>354</v>
      </c>
      <c r="D1136" s="1" t="s">
        <v>1917</v>
      </c>
      <c r="E1136" s="0" t="str">
        <f aca="false">HYPERLINK("https://api.digitale-sammlungen.de/iiif/presentation/v2/bsb10501964/canvas/319/view")</f>
        <v>https://api.digitale-sammlungen.de/iiif/presentation/v2/bsb10501964/canvas/319/view</v>
      </c>
      <c r="F1136" s="0" t="s">
        <v>1908</v>
      </c>
    </row>
    <row r="1137" customFormat="false" ht="15" hidden="false" customHeight="false" outlineLevel="0" collapsed="false">
      <c r="A1137" s="1" t="s">
        <v>1895</v>
      </c>
      <c r="B1137" s="1" t="s">
        <v>1916</v>
      </c>
      <c r="C1137" s="1" t="s">
        <v>764</v>
      </c>
      <c r="D1137" s="1" t="s">
        <v>1918</v>
      </c>
      <c r="E1137" s="0" t="str">
        <f aca="false">HYPERLINK("https://api.digitale-sammlungen.de/iiif/presentation/v2/bsb10501964/canvas/319/view")</f>
        <v>https://api.digitale-sammlungen.de/iiif/presentation/v2/bsb10501964/canvas/319/view</v>
      </c>
      <c r="F1137" s="0" t="s">
        <v>1908</v>
      </c>
    </row>
    <row r="1138" customFormat="false" ht="15" hidden="false" customHeight="false" outlineLevel="0" collapsed="false">
      <c r="A1138" s="1" t="s">
        <v>1895</v>
      </c>
      <c r="B1138" s="1" t="s">
        <v>1919</v>
      </c>
      <c r="C1138" s="1" t="s">
        <v>454</v>
      </c>
      <c r="D1138" s="1" t="s">
        <v>1920</v>
      </c>
      <c r="E1138" s="0" t="str">
        <f aca="false">HYPERLINK("https://api.digitale-sammlungen.de/iiif/presentation/v2/bsb10501964/canvas/347/view")</f>
        <v>https://api.digitale-sammlungen.de/iiif/presentation/v2/bsb10501964/canvas/347/view</v>
      </c>
      <c r="F1138" s="0" t="s">
        <v>273</v>
      </c>
    </row>
    <row r="1139" customFormat="false" ht="15" hidden="false" customHeight="false" outlineLevel="0" collapsed="false">
      <c r="A1139" s="1" t="s">
        <v>1895</v>
      </c>
      <c r="B1139" s="1" t="s">
        <v>1037</v>
      </c>
      <c r="C1139" s="1" t="s">
        <v>227</v>
      </c>
      <c r="D1139" s="1" t="s">
        <v>1410</v>
      </c>
      <c r="E1139" s="0" t="str">
        <f aca="false">HYPERLINK("https://api.digitale-sammlungen.de/iiif/presentation/v2/bsb10501964/canvas/433/view")</f>
        <v>https://api.digitale-sammlungen.de/iiif/presentation/v2/bsb10501964/canvas/433/view</v>
      </c>
      <c r="F1139" s="0" t="s">
        <v>761</v>
      </c>
    </row>
    <row r="1140" customFormat="false" ht="15" hidden="false" customHeight="false" outlineLevel="0" collapsed="false">
      <c r="A1140" s="1" t="s">
        <v>1921</v>
      </c>
      <c r="B1140" s="1" t="s">
        <v>11</v>
      </c>
      <c r="C1140" s="1" t="s">
        <v>19</v>
      </c>
      <c r="D1140" s="1" t="s">
        <v>1922</v>
      </c>
      <c r="E1140" s="0" t="str">
        <f aca="false">HYPERLINK("https://api.digitale-sammlungen.de/iiif/presentation/v2/bsb10502060/canvas/34/view")</f>
        <v>https://api.digitale-sammlungen.de/iiif/presentation/v2/bsb10502060/canvas/34/view</v>
      </c>
      <c r="F1140" s="0" t="s">
        <v>48</v>
      </c>
    </row>
    <row r="1141" customFormat="false" ht="15" hidden="false" customHeight="false" outlineLevel="0" collapsed="false">
      <c r="A1141" s="1" t="s">
        <v>1921</v>
      </c>
      <c r="B1141" s="1" t="s">
        <v>11</v>
      </c>
      <c r="C1141" s="1" t="s">
        <v>129</v>
      </c>
      <c r="D1141" s="1" t="s">
        <v>1923</v>
      </c>
      <c r="E1141" s="0" t="str">
        <f aca="false">HYPERLINK("https://api.digitale-sammlungen.de/iiif/presentation/v2/bsb10502060/canvas/34/view")</f>
        <v>https://api.digitale-sammlungen.de/iiif/presentation/v2/bsb10502060/canvas/34/view</v>
      </c>
      <c r="F1141" s="0" t="s">
        <v>48</v>
      </c>
    </row>
    <row r="1142" customFormat="false" ht="15" hidden="false" customHeight="false" outlineLevel="0" collapsed="false">
      <c r="A1142" s="1" t="s">
        <v>1921</v>
      </c>
      <c r="B1142" s="1" t="s">
        <v>1171</v>
      </c>
      <c r="C1142" s="1" t="s">
        <v>802</v>
      </c>
      <c r="D1142" s="1" t="s">
        <v>1924</v>
      </c>
      <c r="E1142" s="0" t="str">
        <f aca="false">HYPERLINK("https://api.digitale-sammlungen.de/iiif/presentation/v2/bsb10502060/canvas/67/view")</f>
        <v>https://api.digitale-sammlungen.de/iiif/presentation/v2/bsb10502060/canvas/67/view</v>
      </c>
      <c r="F1142" s="0" t="s">
        <v>10</v>
      </c>
    </row>
    <row r="1143" customFormat="false" ht="15" hidden="false" customHeight="false" outlineLevel="0" collapsed="false">
      <c r="A1143" s="1" t="s">
        <v>1921</v>
      </c>
      <c r="B1143" s="1" t="s">
        <v>447</v>
      </c>
      <c r="C1143" s="1" t="s">
        <v>485</v>
      </c>
      <c r="D1143" s="1" t="s">
        <v>1925</v>
      </c>
      <c r="E1143" s="0" t="str">
        <f aca="false">HYPERLINK("https://api.digitale-sammlungen.de/iiif/presentation/v2/bsb10502060/canvas/82/view")</f>
        <v>https://api.digitale-sammlungen.de/iiif/presentation/v2/bsb10502060/canvas/82/view</v>
      </c>
      <c r="F1143" s="0" t="s">
        <v>52</v>
      </c>
    </row>
    <row r="1144" customFormat="false" ht="15" hidden="false" customHeight="false" outlineLevel="0" collapsed="false">
      <c r="A1144" s="1" t="s">
        <v>1921</v>
      </c>
      <c r="B1144" s="1" t="s">
        <v>618</v>
      </c>
      <c r="C1144" s="1" t="s">
        <v>160</v>
      </c>
      <c r="D1144" s="1" t="s">
        <v>1926</v>
      </c>
      <c r="E1144" s="0" t="str">
        <f aca="false">HYPERLINK("https://api.digitale-sammlungen.de/iiif/presentation/v2/bsb10502060/canvas/222/view")</f>
        <v>https://api.digitale-sammlungen.de/iiif/presentation/v2/bsb10502060/canvas/222/view</v>
      </c>
      <c r="F1144" s="0" t="s">
        <v>48</v>
      </c>
    </row>
    <row r="1145" customFormat="false" ht="15" hidden="false" customHeight="false" outlineLevel="0" collapsed="false">
      <c r="A1145" s="1" t="s">
        <v>1921</v>
      </c>
      <c r="B1145" s="1" t="s">
        <v>618</v>
      </c>
      <c r="C1145" s="1" t="s">
        <v>1039</v>
      </c>
      <c r="D1145" s="1" t="s">
        <v>1927</v>
      </c>
      <c r="E1145" s="0" t="str">
        <f aca="false">HYPERLINK("https://api.digitale-sammlungen.de/iiif/presentation/v2/bsb10502060/canvas/222/view")</f>
        <v>https://api.digitale-sammlungen.de/iiif/presentation/v2/bsb10502060/canvas/222/view</v>
      </c>
      <c r="F1145" s="0" t="s">
        <v>48</v>
      </c>
    </row>
    <row r="1146" customFormat="false" ht="15" hidden="false" customHeight="false" outlineLevel="0" collapsed="false">
      <c r="A1146" s="1" t="s">
        <v>1921</v>
      </c>
      <c r="B1146" s="1" t="s">
        <v>407</v>
      </c>
      <c r="C1146" s="1" t="s">
        <v>39</v>
      </c>
      <c r="D1146" s="1" t="s">
        <v>1928</v>
      </c>
      <c r="E1146" s="0" t="str">
        <f aca="false">HYPERLINK("https://api.digitale-sammlungen.de/iiif/presentation/v2/bsb10502060/canvas/248/view")</f>
        <v>https://api.digitale-sammlungen.de/iiif/presentation/v2/bsb10502060/canvas/248/view</v>
      </c>
      <c r="F1146" s="0" t="s">
        <v>97</v>
      </c>
    </row>
    <row r="1147" customFormat="false" ht="15" hidden="false" customHeight="false" outlineLevel="0" collapsed="false">
      <c r="A1147" s="1" t="s">
        <v>1921</v>
      </c>
      <c r="B1147" s="1" t="s">
        <v>564</v>
      </c>
      <c r="C1147" s="1" t="s">
        <v>599</v>
      </c>
      <c r="D1147" s="1" t="s">
        <v>1929</v>
      </c>
      <c r="E1147" s="0" t="str">
        <f aca="false">HYPERLINK("https://api.digitale-sammlungen.de/iiif/presentation/v2/bsb10502060/canvas/330/view")</f>
        <v>https://api.digitale-sammlungen.de/iiif/presentation/v2/bsb10502060/canvas/330/view</v>
      </c>
      <c r="F1147" s="0" t="s">
        <v>97</v>
      </c>
    </row>
    <row r="1148" customFormat="false" ht="15" hidden="false" customHeight="false" outlineLevel="0" collapsed="false">
      <c r="A1148" s="1" t="s">
        <v>1921</v>
      </c>
      <c r="B1148" s="1" t="s">
        <v>64</v>
      </c>
      <c r="C1148" s="1" t="s">
        <v>70</v>
      </c>
      <c r="D1148" s="1" t="s">
        <v>1930</v>
      </c>
      <c r="E1148" s="0" t="str">
        <f aca="false">HYPERLINK("https://api.digitale-sammlungen.de/iiif/presentation/v2/bsb10502060/canvas/412/view")</f>
        <v>https://api.digitale-sammlungen.de/iiif/presentation/v2/bsb10502060/canvas/412/view</v>
      </c>
      <c r="F1148" s="0" t="s">
        <v>48</v>
      </c>
    </row>
    <row r="1149" customFormat="false" ht="15" hidden="false" customHeight="false" outlineLevel="0" collapsed="false">
      <c r="A1149" s="1" t="s">
        <v>1931</v>
      </c>
      <c r="B1149" s="1" t="s">
        <v>314</v>
      </c>
      <c r="C1149" s="1" t="s">
        <v>381</v>
      </c>
      <c r="D1149" s="1" t="s">
        <v>1932</v>
      </c>
      <c r="E1149" s="0" t="str">
        <f aca="false">HYPERLINK("https://api.digitale-sammlungen.de/iiif/presentation/v2/bsb10502074/canvas/73/view")</f>
        <v>https://api.digitale-sammlungen.de/iiif/presentation/v2/bsb10502074/canvas/73/view</v>
      </c>
      <c r="F1149" s="0" t="s">
        <v>329</v>
      </c>
    </row>
    <row r="1150" customFormat="false" ht="15" hidden="false" customHeight="false" outlineLevel="0" collapsed="false">
      <c r="A1150" s="1" t="s">
        <v>1931</v>
      </c>
      <c r="B1150" s="1" t="s">
        <v>1336</v>
      </c>
      <c r="C1150" s="1" t="s">
        <v>135</v>
      </c>
      <c r="D1150" s="1" t="s">
        <v>1933</v>
      </c>
      <c r="E1150" s="0" t="str">
        <f aca="false">HYPERLINK("https://api.digitale-sammlungen.de/iiif/presentation/v2/bsb10502074/canvas/244/view")</f>
        <v>https://api.digitale-sammlungen.de/iiif/presentation/v2/bsb10502074/canvas/244/view</v>
      </c>
      <c r="F1150" s="0" t="s">
        <v>10</v>
      </c>
    </row>
    <row r="1151" customFormat="false" ht="15" hidden="false" customHeight="false" outlineLevel="0" collapsed="false">
      <c r="A1151" s="1" t="s">
        <v>1931</v>
      </c>
      <c r="B1151" s="1" t="s">
        <v>922</v>
      </c>
      <c r="C1151" s="1" t="s">
        <v>593</v>
      </c>
      <c r="D1151" s="1" t="s">
        <v>1934</v>
      </c>
      <c r="E1151" s="0" t="str">
        <f aca="false">HYPERLINK("https://api.digitale-sammlungen.de/iiif/presentation/v2/bsb10502074/canvas/269/view")</f>
        <v>https://api.digitale-sammlungen.de/iiif/presentation/v2/bsb10502074/canvas/269/view</v>
      </c>
      <c r="F1151" s="0" t="s">
        <v>48</v>
      </c>
    </row>
    <row r="1152" customFormat="false" ht="15" hidden="false" customHeight="false" outlineLevel="0" collapsed="false">
      <c r="A1152" s="1" t="s">
        <v>1931</v>
      </c>
      <c r="B1152" s="1" t="s">
        <v>1623</v>
      </c>
      <c r="C1152" s="1" t="s">
        <v>664</v>
      </c>
      <c r="D1152" s="1" t="s">
        <v>1935</v>
      </c>
      <c r="E1152" s="0" t="str">
        <f aca="false">HYPERLINK("https://api.digitale-sammlungen.de/iiif/presentation/v2/bsb10502074/canvas/371/view")</f>
        <v>https://api.digitale-sammlungen.de/iiif/presentation/v2/bsb10502074/canvas/371/view</v>
      </c>
      <c r="F1152" s="0" t="s">
        <v>97</v>
      </c>
    </row>
    <row r="1153" customFormat="false" ht="15" hidden="false" customHeight="false" outlineLevel="0" collapsed="false">
      <c r="A1153" s="1" t="s">
        <v>1931</v>
      </c>
      <c r="B1153" s="1" t="s">
        <v>1569</v>
      </c>
      <c r="C1153" s="1" t="s">
        <v>147</v>
      </c>
      <c r="D1153" s="1" t="s">
        <v>1936</v>
      </c>
      <c r="E1153" s="0" t="str">
        <f aca="false">HYPERLINK("https://api.digitale-sammlungen.de/iiif/presentation/v2/bsb10502074/canvas/425/view")</f>
        <v>https://api.digitale-sammlungen.de/iiif/presentation/v2/bsb10502074/canvas/425/view</v>
      </c>
      <c r="F1153" s="0" t="s">
        <v>52</v>
      </c>
    </row>
    <row r="1154" customFormat="false" ht="15" hidden="false" customHeight="false" outlineLevel="0" collapsed="false">
      <c r="A1154" s="1" t="s">
        <v>1937</v>
      </c>
      <c r="B1154" s="1" t="s">
        <v>465</v>
      </c>
      <c r="C1154" s="1" t="s">
        <v>166</v>
      </c>
      <c r="D1154" s="1" t="s">
        <v>1938</v>
      </c>
      <c r="E1154" s="0" t="str">
        <f aca="false">HYPERLINK("https://api.digitale-sammlungen.de/iiif/presentation/v2/bsb10502048/canvas/21/view")</f>
        <v>https://api.digitale-sammlungen.de/iiif/presentation/v2/bsb10502048/canvas/21/view</v>
      </c>
      <c r="F1154" s="0" t="s">
        <v>33</v>
      </c>
    </row>
    <row r="1155" customFormat="false" ht="15" hidden="false" customHeight="false" outlineLevel="0" collapsed="false">
      <c r="A1155" s="1" t="s">
        <v>1937</v>
      </c>
      <c r="B1155" s="1" t="s">
        <v>465</v>
      </c>
      <c r="C1155" s="1" t="s">
        <v>250</v>
      </c>
      <c r="D1155" s="1" t="s">
        <v>1939</v>
      </c>
      <c r="E1155" s="0" t="str">
        <f aca="false">HYPERLINK("https://api.digitale-sammlungen.de/iiif/presentation/v2/bsb10502048/canvas/21/view")</f>
        <v>https://api.digitale-sammlungen.de/iiif/presentation/v2/bsb10502048/canvas/21/view</v>
      </c>
      <c r="F1155" s="0" t="s">
        <v>33</v>
      </c>
    </row>
    <row r="1156" customFormat="false" ht="15" hidden="false" customHeight="false" outlineLevel="0" collapsed="false">
      <c r="A1156" s="1" t="s">
        <v>1937</v>
      </c>
      <c r="B1156" s="1" t="s">
        <v>465</v>
      </c>
      <c r="C1156" s="1" t="s">
        <v>354</v>
      </c>
      <c r="D1156" s="1" t="s">
        <v>1940</v>
      </c>
      <c r="E1156" s="0" t="str">
        <f aca="false">HYPERLINK("https://api.digitale-sammlungen.de/iiif/presentation/v2/bsb10502048/canvas/21/view")</f>
        <v>https://api.digitale-sammlungen.de/iiif/presentation/v2/bsb10502048/canvas/21/view</v>
      </c>
      <c r="F1156" s="0" t="s">
        <v>33</v>
      </c>
    </row>
    <row r="1157" customFormat="false" ht="15" hidden="false" customHeight="false" outlineLevel="0" collapsed="false">
      <c r="A1157" s="1" t="s">
        <v>1937</v>
      </c>
      <c r="B1157" s="1" t="s">
        <v>1454</v>
      </c>
      <c r="C1157" s="1" t="s">
        <v>19</v>
      </c>
      <c r="D1157" s="1" t="s">
        <v>1941</v>
      </c>
      <c r="E1157" s="0" t="str">
        <f aca="false">HYPERLINK("https://api.digitale-sammlungen.de/iiif/presentation/v2/bsb10502048/canvas/87/view")</f>
        <v>https://api.digitale-sammlungen.de/iiif/presentation/v2/bsb10502048/canvas/87/view</v>
      </c>
      <c r="F1157" s="0" t="s">
        <v>10</v>
      </c>
    </row>
    <row r="1158" customFormat="false" ht="15" hidden="false" customHeight="false" outlineLevel="0" collapsed="false">
      <c r="A1158" s="1" t="s">
        <v>1937</v>
      </c>
      <c r="B1158" s="1" t="s">
        <v>1454</v>
      </c>
      <c r="C1158" s="1" t="s">
        <v>295</v>
      </c>
      <c r="D1158" s="1" t="s">
        <v>1942</v>
      </c>
      <c r="E1158" s="0" t="str">
        <f aca="false">HYPERLINK("https://api.digitale-sammlungen.de/iiif/presentation/v2/bsb10502048/canvas/87/view")</f>
        <v>https://api.digitale-sammlungen.de/iiif/presentation/v2/bsb10502048/canvas/87/view</v>
      </c>
      <c r="F1158" s="0" t="s">
        <v>10</v>
      </c>
    </row>
    <row r="1159" customFormat="false" ht="15" hidden="false" customHeight="false" outlineLevel="0" collapsed="false">
      <c r="A1159" s="1" t="s">
        <v>1937</v>
      </c>
      <c r="B1159" s="1" t="s">
        <v>1454</v>
      </c>
      <c r="C1159" s="1" t="s">
        <v>1076</v>
      </c>
      <c r="D1159" s="1" t="s">
        <v>1943</v>
      </c>
      <c r="E1159" s="0" t="str">
        <f aca="false">HYPERLINK("https://api.digitale-sammlungen.de/iiif/presentation/v2/bsb10502048/canvas/87/view")</f>
        <v>https://api.digitale-sammlungen.de/iiif/presentation/v2/bsb10502048/canvas/87/view</v>
      </c>
      <c r="F1159" s="0" t="s">
        <v>10</v>
      </c>
    </row>
    <row r="1160" customFormat="false" ht="15" hidden="false" customHeight="false" outlineLevel="0" collapsed="false">
      <c r="A1160" s="1" t="s">
        <v>1937</v>
      </c>
      <c r="B1160" s="1" t="s">
        <v>1944</v>
      </c>
      <c r="C1160" s="1" t="s">
        <v>141</v>
      </c>
      <c r="D1160" s="1" t="s">
        <v>1945</v>
      </c>
      <c r="E1160" s="0" t="str">
        <f aca="false">HYPERLINK("https://api.digitale-sammlungen.de/iiif/presentation/v2/bsb10502048/canvas/177/view")</f>
        <v>https://api.digitale-sammlungen.de/iiif/presentation/v2/bsb10502048/canvas/177/view</v>
      </c>
      <c r="F1160" s="0" t="s">
        <v>97</v>
      </c>
    </row>
    <row r="1161" customFormat="false" ht="15" hidden="false" customHeight="false" outlineLevel="0" collapsed="false">
      <c r="A1161" s="1" t="s">
        <v>1937</v>
      </c>
      <c r="B1161" s="1" t="s">
        <v>335</v>
      </c>
      <c r="C1161" s="1" t="s">
        <v>177</v>
      </c>
      <c r="D1161" s="1" t="s">
        <v>1946</v>
      </c>
      <c r="E1161" s="0" t="str">
        <f aca="false">HYPERLINK("https://api.digitale-sammlungen.de/iiif/presentation/v2/bsb10502048/canvas/208/view")</f>
        <v>https://api.digitale-sammlungen.de/iiif/presentation/v2/bsb10502048/canvas/208/view</v>
      </c>
      <c r="F1161" s="0" t="s">
        <v>1947</v>
      </c>
    </row>
    <row r="1162" customFormat="false" ht="15" hidden="false" customHeight="false" outlineLevel="0" collapsed="false">
      <c r="A1162" s="1" t="s">
        <v>1937</v>
      </c>
      <c r="B1162" s="1" t="s">
        <v>335</v>
      </c>
      <c r="C1162" s="1" t="s">
        <v>838</v>
      </c>
      <c r="D1162" s="1" t="s">
        <v>1948</v>
      </c>
      <c r="E1162" s="0" t="str">
        <f aca="false">HYPERLINK("https://api.digitale-sammlungen.de/iiif/presentation/v2/bsb10502048/canvas/208/view")</f>
        <v>https://api.digitale-sammlungen.de/iiif/presentation/v2/bsb10502048/canvas/208/view</v>
      </c>
      <c r="F1162" s="0" t="s">
        <v>1947</v>
      </c>
    </row>
    <row r="1163" customFormat="false" ht="15" hidden="false" customHeight="false" outlineLevel="0" collapsed="false">
      <c r="A1163" s="1" t="s">
        <v>1937</v>
      </c>
      <c r="B1163" s="1" t="s">
        <v>335</v>
      </c>
      <c r="C1163" s="1" t="s">
        <v>78</v>
      </c>
      <c r="D1163" s="1" t="s">
        <v>1949</v>
      </c>
      <c r="E1163" s="0" t="str">
        <f aca="false">HYPERLINK("https://api.digitale-sammlungen.de/iiif/presentation/v2/bsb10502048/canvas/208/view")</f>
        <v>https://api.digitale-sammlungen.de/iiif/presentation/v2/bsb10502048/canvas/208/view</v>
      </c>
      <c r="F1163" s="0" t="s">
        <v>1947</v>
      </c>
    </row>
    <row r="1164" customFormat="false" ht="15" hidden="false" customHeight="false" outlineLevel="0" collapsed="false">
      <c r="A1164" s="1" t="s">
        <v>1937</v>
      </c>
      <c r="B1164" s="1" t="s">
        <v>335</v>
      </c>
      <c r="C1164" s="1" t="s">
        <v>1076</v>
      </c>
      <c r="D1164" s="1" t="s">
        <v>1950</v>
      </c>
      <c r="E1164" s="0" t="str">
        <f aca="false">HYPERLINK("https://api.digitale-sammlungen.de/iiif/presentation/v2/bsb10502048/canvas/208/view")</f>
        <v>https://api.digitale-sammlungen.de/iiif/presentation/v2/bsb10502048/canvas/208/view</v>
      </c>
      <c r="F1164" s="0" t="s">
        <v>1947</v>
      </c>
    </row>
    <row r="1165" customFormat="false" ht="15" hidden="false" customHeight="false" outlineLevel="0" collapsed="false">
      <c r="A1165" s="1" t="s">
        <v>1937</v>
      </c>
      <c r="B1165" s="1" t="s">
        <v>335</v>
      </c>
      <c r="C1165" s="1" t="s">
        <v>125</v>
      </c>
      <c r="D1165" s="1" t="s">
        <v>1951</v>
      </c>
      <c r="E1165" s="0" t="str">
        <f aca="false">HYPERLINK("https://api.digitale-sammlungen.de/iiif/presentation/v2/bsb10502048/canvas/208/view")</f>
        <v>https://api.digitale-sammlungen.de/iiif/presentation/v2/bsb10502048/canvas/208/view</v>
      </c>
      <c r="F1165" s="0" t="s">
        <v>1947</v>
      </c>
    </row>
    <row r="1166" customFormat="false" ht="15" hidden="false" customHeight="false" outlineLevel="0" collapsed="false">
      <c r="A1166" s="1" t="s">
        <v>1937</v>
      </c>
      <c r="B1166" s="1" t="s">
        <v>335</v>
      </c>
      <c r="C1166" s="1" t="s">
        <v>135</v>
      </c>
      <c r="D1166" s="1" t="s">
        <v>1952</v>
      </c>
      <c r="E1166" s="0" t="str">
        <f aca="false">HYPERLINK("https://api.digitale-sammlungen.de/iiif/presentation/v2/bsb10502048/canvas/208/view")</f>
        <v>https://api.digitale-sammlungen.de/iiif/presentation/v2/bsb10502048/canvas/208/view</v>
      </c>
      <c r="F1166" s="0" t="s">
        <v>1947</v>
      </c>
    </row>
    <row r="1167" customFormat="false" ht="15" hidden="false" customHeight="false" outlineLevel="0" collapsed="false">
      <c r="A1167" s="1" t="s">
        <v>1937</v>
      </c>
      <c r="B1167" s="1" t="s">
        <v>335</v>
      </c>
      <c r="C1167" s="1" t="s">
        <v>491</v>
      </c>
      <c r="D1167" s="1" t="s">
        <v>1953</v>
      </c>
      <c r="E1167" s="0" t="str">
        <f aca="false">HYPERLINK("https://api.digitale-sammlungen.de/iiif/presentation/v2/bsb10502048/canvas/208/view")</f>
        <v>https://api.digitale-sammlungen.de/iiif/presentation/v2/bsb10502048/canvas/208/view</v>
      </c>
      <c r="F1167" s="0" t="s">
        <v>1947</v>
      </c>
    </row>
    <row r="1168" customFormat="false" ht="15" hidden="false" customHeight="false" outlineLevel="0" collapsed="false">
      <c r="A1168" s="1" t="s">
        <v>1937</v>
      </c>
      <c r="B1168" s="1" t="s">
        <v>335</v>
      </c>
      <c r="C1168" s="1" t="s">
        <v>99</v>
      </c>
      <c r="D1168" s="1" t="s">
        <v>1954</v>
      </c>
      <c r="E1168" s="0" t="str">
        <f aca="false">HYPERLINK("https://api.digitale-sammlungen.de/iiif/presentation/v2/bsb10502048/canvas/208/view")</f>
        <v>https://api.digitale-sammlungen.de/iiif/presentation/v2/bsb10502048/canvas/208/view</v>
      </c>
      <c r="F1168" s="0" t="s">
        <v>1947</v>
      </c>
    </row>
    <row r="1169" customFormat="false" ht="15" hidden="false" customHeight="false" outlineLevel="0" collapsed="false">
      <c r="A1169" s="1" t="s">
        <v>1937</v>
      </c>
      <c r="B1169" s="1" t="s">
        <v>335</v>
      </c>
      <c r="C1169" s="1" t="s">
        <v>144</v>
      </c>
      <c r="D1169" s="1" t="s">
        <v>1955</v>
      </c>
      <c r="E1169" s="0" t="str">
        <f aca="false">HYPERLINK("https://api.digitale-sammlungen.de/iiif/presentation/v2/bsb10502048/canvas/208/view")</f>
        <v>https://api.digitale-sammlungen.de/iiif/presentation/v2/bsb10502048/canvas/208/view</v>
      </c>
      <c r="F1169" s="0" t="s">
        <v>1947</v>
      </c>
    </row>
    <row r="1170" customFormat="false" ht="15" hidden="false" customHeight="false" outlineLevel="0" collapsed="false">
      <c r="A1170" s="1" t="s">
        <v>1937</v>
      </c>
      <c r="B1170" s="1" t="s">
        <v>1046</v>
      </c>
      <c r="C1170" s="1" t="s">
        <v>12</v>
      </c>
      <c r="D1170" s="1" t="s">
        <v>1956</v>
      </c>
      <c r="E1170" s="0" t="str">
        <f aca="false">HYPERLINK("https://api.digitale-sammlungen.de/iiif/presentation/v2/bsb10502048/canvas/209/view")</f>
        <v>https://api.digitale-sammlungen.de/iiif/presentation/v2/bsb10502048/canvas/209/view</v>
      </c>
      <c r="F1170" s="0" t="s">
        <v>1947</v>
      </c>
    </row>
    <row r="1171" customFormat="false" ht="15" hidden="false" customHeight="false" outlineLevel="0" collapsed="false">
      <c r="A1171" s="1" t="s">
        <v>1937</v>
      </c>
      <c r="B1171" s="1" t="s">
        <v>1957</v>
      </c>
      <c r="C1171" s="1" t="s">
        <v>8</v>
      </c>
      <c r="D1171" s="1" t="s">
        <v>1958</v>
      </c>
      <c r="E1171" s="0" t="str">
        <f aca="false">HYPERLINK("https://api.digitale-sammlungen.de/iiif/presentation/v2/bsb10502048/canvas/212/view")</f>
        <v>https://api.digitale-sammlungen.de/iiif/presentation/v2/bsb10502048/canvas/212/view</v>
      </c>
      <c r="F1171" s="0" t="s">
        <v>1947</v>
      </c>
    </row>
    <row r="1172" customFormat="false" ht="15" hidden="false" customHeight="false" outlineLevel="0" collapsed="false">
      <c r="A1172" s="1" t="s">
        <v>1937</v>
      </c>
      <c r="B1172" s="1" t="s">
        <v>1957</v>
      </c>
      <c r="C1172" s="1" t="s">
        <v>156</v>
      </c>
      <c r="D1172" s="1" t="s">
        <v>1959</v>
      </c>
      <c r="E1172" s="0" t="str">
        <f aca="false">HYPERLINK("https://api.digitale-sammlungen.de/iiif/presentation/v2/bsb10502048/canvas/212/view")</f>
        <v>https://api.digitale-sammlungen.de/iiif/presentation/v2/bsb10502048/canvas/212/view</v>
      </c>
      <c r="F1172" s="0" t="s">
        <v>1947</v>
      </c>
    </row>
    <row r="1173" customFormat="false" ht="15" hidden="false" customHeight="false" outlineLevel="0" collapsed="false">
      <c r="A1173" s="1" t="s">
        <v>1937</v>
      </c>
      <c r="B1173" s="1" t="s">
        <v>1960</v>
      </c>
      <c r="C1173" s="1" t="s">
        <v>623</v>
      </c>
      <c r="D1173" s="1" t="s">
        <v>1961</v>
      </c>
      <c r="E1173" s="0" t="str">
        <f aca="false">HYPERLINK("https://api.digitale-sammlungen.de/iiif/presentation/v2/bsb10502048/canvas/213/view")</f>
        <v>https://api.digitale-sammlungen.de/iiif/presentation/v2/bsb10502048/canvas/213/view</v>
      </c>
      <c r="F1173" s="0" t="s">
        <v>1947</v>
      </c>
    </row>
    <row r="1174" customFormat="false" ht="15" hidden="false" customHeight="false" outlineLevel="0" collapsed="false">
      <c r="A1174" s="1" t="s">
        <v>1937</v>
      </c>
      <c r="B1174" s="1" t="s">
        <v>1960</v>
      </c>
      <c r="C1174" s="1" t="s">
        <v>58</v>
      </c>
      <c r="D1174" s="1" t="s">
        <v>1962</v>
      </c>
      <c r="E1174" s="0" t="str">
        <f aca="false">HYPERLINK("https://api.digitale-sammlungen.de/iiif/presentation/v2/bsb10502048/canvas/213/view")</f>
        <v>https://api.digitale-sammlungen.de/iiif/presentation/v2/bsb10502048/canvas/213/view</v>
      </c>
      <c r="F1174" s="0" t="s">
        <v>1947</v>
      </c>
    </row>
    <row r="1175" customFormat="false" ht="15" hidden="false" customHeight="false" outlineLevel="0" collapsed="false">
      <c r="A1175" s="1" t="s">
        <v>1937</v>
      </c>
      <c r="B1175" s="1" t="s">
        <v>1960</v>
      </c>
      <c r="C1175" s="1" t="s">
        <v>129</v>
      </c>
      <c r="D1175" s="1" t="s">
        <v>1963</v>
      </c>
      <c r="E1175" s="0" t="str">
        <f aca="false">HYPERLINK("https://api.digitale-sammlungen.de/iiif/presentation/v2/bsb10502048/canvas/213/view")</f>
        <v>https://api.digitale-sammlungen.de/iiif/presentation/v2/bsb10502048/canvas/213/view</v>
      </c>
      <c r="F1175" s="0" t="s">
        <v>1947</v>
      </c>
    </row>
    <row r="1176" customFormat="false" ht="15" hidden="false" customHeight="false" outlineLevel="0" collapsed="false">
      <c r="A1176" s="1" t="s">
        <v>1937</v>
      </c>
      <c r="B1176" s="1" t="s">
        <v>1960</v>
      </c>
      <c r="C1176" s="1" t="s">
        <v>153</v>
      </c>
      <c r="D1176" s="1" t="s">
        <v>1964</v>
      </c>
      <c r="E1176" s="0" t="str">
        <f aca="false">HYPERLINK("https://api.digitale-sammlungen.de/iiif/presentation/v2/bsb10502048/canvas/213/view")</f>
        <v>https://api.digitale-sammlungen.de/iiif/presentation/v2/bsb10502048/canvas/213/view</v>
      </c>
      <c r="F1176" s="0" t="s">
        <v>1947</v>
      </c>
    </row>
    <row r="1177" customFormat="false" ht="15" hidden="false" customHeight="false" outlineLevel="0" collapsed="false">
      <c r="A1177" s="1" t="s">
        <v>1937</v>
      </c>
      <c r="B1177" s="1" t="s">
        <v>894</v>
      </c>
      <c r="C1177" s="1" t="s">
        <v>115</v>
      </c>
      <c r="D1177" s="1" t="s">
        <v>1965</v>
      </c>
      <c r="E1177" s="0" t="str">
        <f aca="false">HYPERLINK("https://api.digitale-sammlungen.de/iiif/presentation/v2/bsb10502048/canvas/338/view")</f>
        <v>https://api.digitale-sammlungen.de/iiif/presentation/v2/bsb10502048/canvas/338/view</v>
      </c>
      <c r="F1177" s="0" t="s">
        <v>48</v>
      </c>
    </row>
    <row r="1178" customFormat="false" ht="15" hidden="false" customHeight="false" outlineLevel="0" collapsed="false">
      <c r="A1178" s="1" t="s">
        <v>1937</v>
      </c>
      <c r="B1178" s="1" t="s">
        <v>1373</v>
      </c>
      <c r="C1178" s="1" t="s">
        <v>72</v>
      </c>
      <c r="D1178" s="1" t="s">
        <v>1966</v>
      </c>
      <c r="E1178" s="0" t="str">
        <f aca="false">HYPERLINK("https://api.digitale-sammlungen.de/iiif/presentation/v2/bsb10502048/canvas/359/view")</f>
        <v>https://api.digitale-sammlungen.de/iiif/presentation/v2/bsb10502048/canvas/359/view</v>
      </c>
      <c r="F1178" s="0" t="s">
        <v>10</v>
      </c>
    </row>
    <row r="1179" customFormat="false" ht="15" hidden="false" customHeight="false" outlineLevel="0" collapsed="false">
      <c r="A1179" s="1" t="s">
        <v>1937</v>
      </c>
      <c r="B1179" s="1" t="s">
        <v>1373</v>
      </c>
      <c r="C1179" s="1" t="s">
        <v>253</v>
      </c>
      <c r="D1179" s="1" t="s">
        <v>1967</v>
      </c>
      <c r="E1179" s="0" t="str">
        <f aca="false">HYPERLINK("https://api.digitale-sammlungen.de/iiif/presentation/v2/bsb10502048/canvas/359/view")</f>
        <v>https://api.digitale-sammlungen.de/iiif/presentation/v2/bsb10502048/canvas/359/view</v>
      </c>
      <c r="F1179" s="0" t="s">
        <v>10</v>
      </c>
    </row>
    <row r="1180" customFormat="false" ht="15" hidden="false" customHeight="false" outlineLevel="0" collapsed="false">
      <c r="A1180" s="1" t="s">
        <v>1937</v>
      </c>
      <c r="B1180" s="1" t="s">
        <v>1596</v>
      </c>
      <c r="C1180" s="1" t="s">
        <v>1495</v>
      </c>
      <c r="D1180" s="1" t="s">
        <v>1968</v>
      </c>
      <c r="E1180" s="0" t="str">
        <f aca="false">HYPERLINK("https://api.digitale-sammlungen.de/iiif/presentation/v2/bsb10502048/canvas/404/view")</f>
        <v>https://api.digitale-sammlungen.de/iiif/presentation/v2/bsb10502048/canvas/404/view</v>
      </c>
      <c r="F1180" s="0" t="s">
        <v>406</v>
      </c>
    </row>
    <row r="1181" customFormat="false" ht="15" hidden="false" customHeight="false" outlineLevel="0" collapsed="false">
      <c r="A1181" s="1" t="s">
        <v>1937</v>
      </c>
      <c r="B1181" s="1" t="s">
        <v>1596</v>
      </c>
      <c r="C1181" s="1" t="s">
        <v>368</v>
      </c>
      <c r="D1181" s="1" t="s">
        <v>1968</v>
      </c>
      <c r="E1181" s="0" t="str">
        <f aca="false">HYPERLINK("https://api.digitale-sammlungen.de/iiif/presentation/v2/bsb10502048/canvas/404/view")</f>
        <v>https://api.digitale-sammlungen.de/iiif/presentation/v2/bsb10502048/canvas/404/view</v>
      </c>
      <c r="F1181" s="0" t="s">
        <v>406</v>
      </c>
    </row>
    <row r="1182" customFormat="false" ht="15" hidden="false" customHeight="false" outlineLevel="0" collapsed="false">
      <c r="A1182" s="1" t="s">
        <v>1969</v>
      </c>
      <c r="B1182" s="1" t="s">
        <v>1774</v>
      </c>
      <c r="C1182" s="1" t="s">
        <v>99</v>
      </c>
      <c r="D1182" s="1" t="s">
        <v>1970</v>
      </c>
      <c r="E1182" s="0" t="str">
        <f aca="false">HYPERLINK("https://api.digitale-sammlungen.de/iiif/presentation/v2/bsb10502049/canvas/111/view")</f>
        <v>https://api.digitale-sammlungen.de/iiif/presentation/v2/bsb10502049/canvas/111/view</v>
      </c>
      <c r="F1182" s="0" t="s">
        <v>33</v>
      </c>
    </row>
    <row r="1183" customFormat="false" ht="15" hidden="false" customHeight="false" outlineLevel="0" collapsed="false">
      <c r="A1183" s="1" t="s">
        <v>1971</v>
      </c>
      <c r="B1183" s="1" t="s">
        <v>789</v>
      </c>
      <c r="C1183" s="1" t="s">
        <v>21</v>
      </c>
      <c r="D1183" s="1" t="s">
        <v>1972</v>
      </c>
      <c r="E1183" s="0" t="str">
        <f aca="false">HYPERLINK("https://api.digitale-sammlungen.de/iiif/presentation/v2/bsb10502075/canvas/56/view")</f>
        <v>https://api.digitale-sammlungen.de/iiif/presentation/v2/bsb10502075/canvas/56/view</v>
      </c>
      <c r="F1183" s="0" t="s">
        <v>44</v>
      </c>
    </row>
    <row r="1184" customFormat="false" ht="15" hidden="false" customHeight="false" outlineLevel="0" collapsed="false">
      <c r="A1184" s="1" t="s">
        <v>1971</v>
      </c>
      <c r="B1184" s="1" t="s">
        <v>45</v>
      </c>
      <c r="C1184" s="1" t="s">
        <v>487</v>
      </c>
      <c r="D1184" s="1" t="s">
        <v>1973</v>
      </c>
      <c r="E1184" s="0" t="str">
        <f aca="false">HYPERLINK("https://api.digitale-sammlungen.de/iiif/presentation/v2/bsb10502075/canvas/253/view")</f>
        <v>https://api.digitale-sammlungen.de/iiif/presentation/v2/bsb10502075/canvas/253/view</v>
      </c>
      <c r="F1184" s="0" t="s">
        <v>52</v>
      </c>
    </row>
    <row r="1185" customFormat="false" ht="15" hidden="false" customHeight="false" outlineLevel="0" collapsed="false">
      <c r="A1185" s="1" t="s">
        <v>1971</v>
      </c>
      <c r="B1185" s="1" t="s">
        <v>947</v>
      </c>
      <c r="C1185" s="1" t="s">
        <v>137</v>
      </c>
      <c r="D1185" s="1" t="s">
        <v>1974</v>
      </c>
      <c r="E1185" s="0" t="str">
        <f aca="false">HYPERLINK("https://api.digitale-sammlungen.de/iiif/presentation/v2/bsb10502075/canvas/427/view")</f>
        <v>https://api.digitale-sammlungen.de/iiif/presentation/v2/bsb10502075/canvas/427/view</v>
      </c>
      <c r="F1185" s="0" t="s">
        <v>1975</v>
      </c>
    </row>
    <row r="1186" customFormat="false" ht="15" hidden="false" customHeight="false" outlineLevel="0" collapsed="false">
      <c r="A1186" s="1" t="s">
        <v>1971</v>
      </c>
      <c r="B1186" s="1" t="s">
        <v>279</v>
      </c>
      <c r="C1186" s="1" t="s">
        <v>1976</v>
      </c>
      <c r="D1186" s="1" t="s">
        <v>1977</v>
      </c>
      <c r="E1186" s="0" t="str">
        <f aca="false">HYPERLINK("https://api.digitale-sammlungen.de/iiif/presentation/v2/bsb10502075/canvas/428/view")</f>
        <v>https://api.digitale-sammlungen.de/iiif/presentation/v2/bsb10502075/canvas/428/view</v>
      </c>
      <c r="F1186" s="0" t="s">
        <v>1975</v>
      </c>
    </row>
    <row r="1187" customFormat="false" ht="15" hidden="false" customHeight="false" outlineLevel="0" collapsed="false">
      <c r="A1187" s="1" t="s">
        <v>1978</v>
      </c>
      <c r="B1187" s="1" t="s">
        <v>1525</v>
      </c>
      <c r="C1187" s="1" t="s">
        <v>171</v>
      </c>
      <c r="D1187" s="1" t="s">
        <v>1979</v>
      </c>
      <c r="E1187" s="0" t="str">
        <f aca="false">HYPERLINK("https://api.digitale-sammlungen.de/iiif/presentation/v2/bsb10502061/canvas/80/view")</f>
        <v>https://api.digitale-sammlungen.de/iiif/presentation/v2/bsb10502061/canvas/80/view</v>
      </c>
      <c r="F1187" s="0" t="s">
        <v>10</v>
      </c>
    </row>
    <row r="1188" customFormat="false" ht="15" hidden="false" customHeight="false" outlineLevel="0" collapsed="false">
      <c r="A1188" s="1" t="s">
        <v>1978</v>
      </c>
      <c r="B1188" s="1" t="s">
        <v>1525</v>
      </c>
      <c r="C1188" s="1" t="s">
        <v>354</v>
      </c>
      <c r="D1188" s="1" t="s">
        <v>1980</v>
      </c>
      <c r="E1188" s="0" t="str">
        <f aca="false">HYPERLINK("https://api.digitale-sammlungen.de/iiif/presentation/v2/bsb10502061/canvas/80/view")</f>
        <v>https://api.digitale-sammlungen.de/iiif/presentation/v2/bsb10502061/canvas/80/view</v>
      </c>
      <c r="F1188" s="0" t="s">
        <v>10</v>
      </c>
    </row>
    <row r="1189" customFormat="false" ht="15" hidden="false" customHeight="false" outlineLevel="0" collapsed="false">
      <c r="A1189" s="1" t="s">
        <v>1978</v>
      </c>
      <c r="B1189" s="1" t="s">
        <v>1525</v>
      </c>
      <c r="C1189" s="1" t="s">
        <v>125</v>
      </c>
      <c r="D1189" s="1" t="s">
        <v>1981</v>
      </c>
      <c r="E1189" s="0" t="str">
        <f aca="false">HYPERLINK("https://api.digitale-sammlungen.de/iiif/presentation/v2/bsb10502061/canvas/80/view")</f>
        <v>https://api.digitale-sammlungen.de/iiif/presentation/v2/bsb10502061/canvas/80/view</v>
      </c>
      <c r="F1189" s="0" t="s">
        <v>10</v>
      </c>
    </row>
    <row r="1190" customFormat="false" ht="15" hidden="false" customHeight="false" outlineLevel="0" collapsed="false">
      <c r="A1190" s="1" t="s">
        <v>1978</v>
      </c>
      <c r="B1190" s="1" t="s">
        <v>1525</v>
      </c>
      <c r="C1190" s="1" t="s">
        <v>72</v>
      </c>
      <c r="D1190" s="1" t="s">
        <v>1982</v>
      </c>
      <c r="E1190" s="0" t="str">
        <f aca="false">HYPERLINK("https://api.digitale-sammlungen.de/iiif/presentation/v2/bsb10502061/canvas/80/view")</f>
        <v>https://api.digitale-sammlungen.de/iiif/presentation/v2/bsb10502061/canvas/80/view</v>
      </c>
      <c r="F1190" s="0" t="s">
        <v>10</v>
      </c>
    </row>
    <row r="1191" customFormat="false" ht="15" hidden="false" customHeight="false" outlineLevel="0" collapsed="false">
      <c r="A1191" s="1" t="s">
        <v>1978</v>
      </c>
      <c r="B1191" s="1" t="s">
        <v>1525</v>
      </c>
      <c r="C1191" s="1" t="s">
        <v>83</v>
      </c>
      <c r="D1191" s="1" t="s">
        <v>1983</v>
      </c>
      <c r="E1191" s="0" t="str">
        <f aca="false">HYPERLINK("https://api.digitale-sammlungen.de/iiif/presentation/v2/bsb10502061/canvas/80/view")</f>
        <v>https://api.digitale-sammlungen.de/iiif/presentation/v2/bsb10502061/canvas/80/view</v>
      </c>
      <c r="F1191" s="0" t="s">
        <v>10</v>
      </c>
    </row>
    <row r="1192" customFormat="false" ht="15" hidden="false" customHeight="false" outlineLevel="0" collapsed="false">
      <c r="A1192" s="1" t="s">
        <v>1978</v>
      </c>
      <c r="B1192" s="1" t="s">
        <v>1189</v>
      </c>
      <c r="C1192" s="1" t="s">
        <v>24</v>
      </c>
      <c r="D1192" s="1" t="s">
        <v>1984</v>
      </c>
      <c r="E1192" s="0" t="str">
        <f aca="false">HYPERLINK("https://api.digitale-sammlungen.de/iiif/presentation/v2/bsb10502061/canvas/84/view")</f>
        <v>https://api.digitale-sammlungen.de/iiif/presentation/v2/bsb10502061/canvas/84/view</v>
      </c>
      <c r="F1192" s="0" t="s">
        <v>204</v>
      </c>
    </row>
    <row r="1193" customFormat="false" ht="15" hidden="false" customHeight="false" outlineLevel="0" collapsed="false">
      <c r="A1193" s="1" t="s">
        <v>1978</v>
      </c>
      <c r="B1193" s="1" t="s">
        <v>555</v>
      </c>
      <c r="C1193" s="1" t="s">
        <v>160</v>
      </c>
      <c r="D1193" s="1" t="s">
        <v>1985</v>
      </c>
      <c r="E1193" s="0" t="str">
        <f aca="false">HYPERLINK("https://api.digitale-sammlungen.de/iiif/presentation/v2/bsb10502061/canvas/100/view")</f>
        <v>https://api.digitale-sammlungen.de/iiif/presentation/v2/bsb10502061/canvas/100/view</v>
      </c>
      <c r="F1193" s="0" t="s">
        <v>711</v>
      </c>
    </row>
    <row r="1194" customFormat="false" ht="15" hidden="false" customHeight="false" outlineLevel="0" collapsed="false">
      <c r="A1194" s="1" t="s">
        <v>1978</v>
      </c>
      <c r="B1194" s="1" t="s">
        <v>971</v>
      </c>
      <c r="C1194" s="1" t="s">
        <v>623</v>
      </c>
      <c r="D1194" s="1" t="s">
        <v>1986</v>
      </c>
      <c r="E1194" s="0" t="str">
        <f aca="false">HYPERLINK("https://api.digitale-sammlungen.de/iiif/presentation/v2/bsb10502061/canvas/101/view")</f>
        <v>https://api.digitale-sammlungen.de/iiif/presentation/v2/bsb10502061/canvas/101/view</v>
      </c>
      <c r="F1194" s="0" t="s">
        <v>711</v>
      </c>
    </row>
    <row r="1195" customFormat="false" ht="15" hidden="false" customHeight="false" outlineLevel="0" collapsed="false">
      <c r="A1195" s="1" t="s">
        <v>1978</v>
      </c>
      <c r="B1195" s="1" t="s">
        <v>971</v>
      </c>
      <c r="C1195" s="1" t="s">
        <v>117</v>
      </c>
      <c r="D1195" s="1" t="s">
        <v>1987</v>
      </c>
      <c r="E1195" s="0" t="str">
        <f aca="false">HYPERLINK("https://api.digitale-sammlungen.de/iiif/presentation/v2/bsb10502061/canvas/101/view")</f>
        <v>https://api.digitale-sammlungen.de/iiif/presentation/v2/bsb10502061/canvas/101/view</v>
      </c>
      <c r="F1195" s="0" t="s">
        <v>711</v>
      </c>
    </row>
    <row r="1196" customFormat="false" ht="15" hidden="false" customHeight="false" outlineLevel="0" collapsed="false">
      <c r="A1196" s="1" t="s">
        <v>1978</v>
      </c>
      <c r="B1196" s="1" t="s">
        <v>747</v>
      </c>
      <c r="C1196" s="1" t="s">
        <v>491</v>
      </c>
      <c r="D1196" s="1" t="s">
        <v>1988</v>
      </c>
      <c r="E1196" s="0" t="str">
        <f aca="false">HYPERLINK("https://api.digitale-sammlungen.de/iiif/presentation/v2/bsb10502061/canvas/145/view")</f>
        <v>https://api.digitale-sammlungen.de/iiif/presentation/v2/bsb10502061/canvas/145/view</v>
      </c>
      <c r="F1196" s="0" t="s">
        <v>1083</v>
      </c>
    </row>
    <row r="1197" customFormat="false" ht="15" hidden="false" customHeight="false" outlineLevel="0" collapsed="false">
      <c r="A1197" s="1" t="s">
        <v>1978</v>
      </c>
      <c r="B1197" s="1" t="s">
        <v>1989</v>
      </c>
      <c r="C1197" s="1" t="s">
        <v>90</v>
      </c>
      <c r="D1197" s="1" t="s">
        <v>1990</v>
      </c>
      <c r="E1197" s="0" t="str">
        <f aca="false">HYPERLINK("https://api.digitale-sammlungen.de/iiif/presentation/v2/bsb10502061/canvas/204/view")</f>
        <v>https://api.digitale-sammlungen.de/iiif/presentation/v2/bsb10502061/canvas/204/view</v>
      </c>
      <c r="F1197" s="0" t="s">
        <v>204</v>
      </c>
    </row>
    <row r="1198" customFormat="false" ht="15" hidden="false" customHeight="false" outlineLevel="0" collapsed="false">
      <c r="A1198" s="1" t="s">
        <v>1978</v>
      </c>
      <c r="B1198" s="1" t="s">
        <v>1096</v>
      </c>
      <c r="C1198" s="1" t="s">
        <v>153</v>
      </c>
      <c r="D1198" s="1" t="s">
        <v>1991</v>
      </c>
      <c r="E1198" s="0" t="str">
        <f aca="false">HYPERLINK("https://api.digitale-sammlungen.de/iiif/presentation/v2/bsb10502061/canvas/305/view")</f>
        <v>https://api.digitale-sammlungen.de/iiif/presentation/v2/bsb10502061/canvas/305/view</v>
      </c>
      <c r="F1198" s="0" t="s">
        <v>33</v>
      </c>
    </row>
    <row r="1199" customFormat="false" ht="15" hidden="false" customHeight="false" outlineLevel="0" collapsed="false">
      <c r="A1199" s="1" t="s">
        <v>1978</v>
      </c>
      <c r="B1199" s="1" t="s">
        <v>1128</v>
      </c>
      <c r="C1199" s="1" t="s">
        <v>302</v>
      </c>
      <c r="D1199" s="1" t="s">
        <v>1992</v>
      </c>
      <c r="E1199" s="0" t="str">
        <f aca="false">HYPERLINK("https://api.digitale-sammlungen.de/iiif/presentation/v2/bsb10502061/canvas/475/view")</f>
        <v>https://api.digitale-sammlungen.de/iiif/presentation/v2/bsb10502061/canvas/475/view</v>
      </c>
      <c r="F1199" s="0" t="s">
        <v>97</v>
      </c>
    </row>
    <row r="1200" customFormat="false" ht="15" hidden="false" customHeight="false" outlineLevel="0" collapsed="false">
      <c r="A1200" s="1" t="s">
        <v>1978</v>
      </c>
      <c r="B1200" s="1" t="s">
        <v>1993</v>
      </c>
      <c r="C1200" s="1" t="s">
        <v>119</v>
      </c>
      <c r="D1200" s="1" t="s">
        <v>1994</v>
      </c>
      <c r="E1200" s="0" t="str">
        <f aca="false">HYPERLINK("https://api.digitale-sammlungen.de/iiif/presentation/v2/bsb10502061/canvas/511/view")</f>
        <v>https://api.digitale-sammlungen.de/iiif/presentation/v2/bsb10502061/canvas/511/view</v>
      </c>
      <c r="F1200" s="0" t="s">
        <v>502</v>
      </c>
    </row>
    <row r="1201" customFormat="false" ht="15" hidden="false" customHeight="false" outlineLevel="0" collapsed="false">
      <c r="A1201" s="1" t="s">
        <v>1978</v>
      </c>
      <c r="B1201" s="1" t="s">
        <v>983</v>
      </c>
      <c r="C1201" s="1" t="s">
        <v>8</v>
      </c>
      <c r="D1201" s="1" t="s">
        <v>1995</v>
      </c>
      <c r="E1201" s="0" t="str">
        <f aca="false">HYPERLINK("https://api.digitale-sammlungen.de/iiif/presentation/v2/bsb10502061/canvas/529/view")</f>
        <v>https://api.digitale-sammlungen.de/iiif/presentation/v2/bsb10502061/canvas/529/view</v>
      </c>
      <c r="F1201" s="0" t="s">
        <v>97</v>
      </c>
    </row>
    <row r="1202" customFormat="false" ht="15" hidden="false" customHeight="false" outlineLevel="0" collapsed="false">
      <c r="A1202" s="1" t="s">
        <v>1978</v>
      </c>
      <c r="B1202" s="1" t="s">
        <v>1996</v>
      </c>
      <c r="C1202" s="1" t="s">
        <v>139</v>
      </c>
      <c r="D1202" s="1" t="s">
        <v>1997</v>
      </c>
      <c r="E1202" s="0" t="str">
        <f aca="false">HYPERLINK("https://api.digitale-sammlungen.de/iiif/presentation/v2/bsb10502061/canvas/574/view")</f>
        <v>https://api.digitale-sammlungen.de/iiif/presentation/v2/bsb10502061/canvas/574/view</v>
      </c>
      <c r="F1202" s="0" t="s">
        <v>48</v>
      </c>
    </row>
    <row r="1203" customFormat="false" ht="15" hidden="false" customHeight="false" outlineLevel="0" collapsed="false">
      <c r="A1203" s="1" t="s">
        <v>1978</v>
      </c>
      <c r="B1203" s="1" t="s">
        <v>1634</v>
      </c>
      <c r="C1203" s="1" t="s">
        <v>12</v>
      </c>
      <c r="D1203" s="1" t="s">
        <v>1998</v>
      </c>
      <c r="E1203" s="0" t="str">
        <f aca="false">HYPERLINK("https://api.digitale-sammlungen.de/iiif/presentation/v2/bsb10502061/canvas/576/view")</f>
        <v>https://api.digitale-sammlungen.de/iiif/presentation/v2/bsb10502061/canvas/576/view</v>
      </c>
      <c r="F1203" s="0" t="s">
        <v>48</v>
      </c>
    </row>
    <row r="1204" customFormat="false" ht="15" hidden="false" customHeight="false" outlineLevel="0" collapsed="false">
      <c r="A1204" s="1" t="s">
        <v>1999</v>
      </c>
      <c r="B1204" s="1" t="s">
        <v>705</v>
      </c>
      <c r="C1204" s="1" t="s">
        <v>70</v>
      </c>
      <c r="D1204" s="1" t="s">
        <v>2000</v>
      </c>
      <c r="E1204" s="0" t="str">
        <f aca="false">HYPERLINK("https://api.digitale-sammlungen.de/iiif/presentation/v2/bsb10501965/canvas/38/view")</f>
        <v>https://api.digitale-sammlungen.de/iiif/presentation/v2/bsb10501965/canvas/38/view</v>
      </c>
      <c r="F1204" s="0" t="s">
        <v>10</v>
      </c>
    </row>
    <row r="1205" customFormat="false" ht="15" hidden="false" customHeight="false" outlineLevel="0" collapsed="false">
      <c r="A1205" s="1" t="s">
        <v>1999</v>
      </c>
      <c r="B1205" s="1" t="s">
        <v>824</v>
      </c>
      <c r="C1205" s="1" t="s">
        <v>144</v>
      </c>
      <c r="D1205" s="1" t="s">
        <v>2001</v>
      </c>
      <c r="E1205" s="0" t="str">
        <f aca="false">HYPERLINK("https://api.digitale-sammlungen.de/iiif/presentation/v2/bsb10501965/canvas/92/view")</f>
        <v>https://api.digitale-sammlungen.de/iiif/presentation/v2/bsb10501965/canvas/92/view</v>
      </c>
      <c r="F1205" s="0" t="s">
        <v>560</v>
      </c>
    </row>
    <row r="1206" customFormat="false" ht="15" hidden="false" customHeight="false" outlineLevel="0" collapsed="false">
      <c r="A1206" s="1" t="s">
        <v>1999</v>
      </c>
      <c r="B1206" s="1" t="s">
        <v>1876</v>
      </c>
      <c r="C1206" s="1" t="s">
        <v>129</v>
      </c>
      <c r="D1206" s="1" t="s">
        <v>2002</v>
      </c>
      <c r="E1206" s="0" t="str">
        <f aca="false">HYPERLINK("https://api.digitale-sammlungen.de/iiif/presentation/v2/bsb10501965/canvas/147/view")</f>
        <v>https://api.digitale-sammlungen.de/iiif/presentation/v2/bsb10501965/canvas/147/view</v>
      </c>
      <c r="F1206" s="0" t="s">
        <v>10</v>
      </c>
    </row>
    <row r="1207" customFormat="false" ht="15" hidden="false" customHeight="false" outlineLevel="0" collapsed="false">
      <c r="A1207" s="1" t="s">
        <v>1999</v>
      </c>
      <c r="B1207" s="1" t="s">
        <v>914</v>
      </c>
      <c r="C1207" s="1" t="s">
        <v>339</v>
      </c>
      <c r="D1207" s="1" t="s">
        <v>2003</v>
      </c>
      <c r="E1207" s="0" t="str">
        <f aca="false">HYPERLINK("https://api.digitale-sammlungen.de/iiif/presentation/v2/bsb10501965/canvas/187/view")</f>
        <v>https://api.digitale-sammlungen.de/iiif/presentation/v2/bsb10501965/canvas/187/view</v>
      </c>
      <c r="F1207" s="0" t="s">
        <v>560</v>
      </c>
    </row>
    <row r="1208" customFormat="false" ht="15" hidden="false" customHeight="false" outlineLevel="0" collapsed="false">
      <c r="A1208" s="1" t="s">
        <v>1999</v>
      </c>
      <c r="B1208" s="1" t="s">
        <v>2004</v>
      </c>
      <c r="C1208" s="1" t="s">
        <v>485</v>
      </c>
      <c r="D1208" s="1" t="s">
        <v>2005</v>
      </c>
      <c r="E1208" s="0" t="str">
        <f aca="false">HYPERLINK("https://api.digitale-sammlungen.de/iiif/presentation/v2/bsb10501965/canvas/250/view")</f>
        <v>https://api.digitale-sammlungen.de/iiif/presentation/v2/bsb10501965/canvas/250/view</v>
      </c>
      <c r="F1208" s="0" t="s">
        <v>10</v>
      </c>
    </row>
    <row r="1209" customFormat="false" ht="15" hidden="false" customHeight="false" outlineLevel="0" collapsed="false">
      <c r="A1209" s="1" t="s">
        <v>1999</v>
      </c>
      <c r="B1209" s="1" t="s">
        <v>2004</v>
      </c>
      <c r="C1209" s="1" t="s">
        <v>12</v>
      </c>
      <c r="D1209" s="1" t="s">
        <v>2006</v>
      </c>
      <c r="E1209" s="0" t="str">
        <f aca="false">HYPERLINK("https://api.digitale-sammlungen.de/iiif/presentation/v2/bsb10501965/canvas/250/view")</f>
        <v>https://api.digitale-sammlungen.de/iiif/presentation/v2/bsb10501965/canvas/250/view</v>
      </c>
      <c r="F1209" s="0" t="s">
        <v>10</v>
      </c>
    </row>
    <row r="1210" customFormat="false" ht="15" hidden="false" customHeight="false" outlineLevel="0" collapsed="false">
      <c r="A1210" s="1" t="s">
        <v>1999</v>
      </c>
      <c r="B1210" s="1" t="s">
        <v>2004</v>
      </c>
      <c r="C1210" s="1" t="s">
        <v>104</v>
      </c>
      <c r="D1210" s="1" t="s">
        <v>2007</v>
      </c>
      <c r="E1210" s="0" t="str">
        <f aca="false">HYPERLINK("https://api.digitale-sammlungen.de/iiif/presentation/v2/bsb10501965/canvas/250/view")</f>
        <v>https://api.digitale-sammlungen.de/iiif/presentation/v2/bsb10501965/canvas/250/view</v>
      </c>
      <c r="F1210" s="0" t="s">
        <v>10</v>
      </c>
    </row>
    <row r="1211" customFormat="false" ht="15" hidden="false" customHeight="false" outlineLevel="0" collapsed="false">
      <c r="A1211" s="1" t="s">
        <v>1999</v>
      </c>
      <c r="B1211" s="1" t="s">
        <v>2004</v>
      </c>
      <c r="C1211" s="1" t="s">
        <v>123</v>
      </c>
      <c r="D1211" s="1" t="s">
        <v>2008</v>
      </c>
      <c r="E1211" s="0" t="str">
        <f aca="false">HYPERLINK("https://api.digitale-sammlungen.de/iiif/presentation/v2/bsb10501965/canvas/250/view")</f>
        <v>https://api.digitale-sammlungen.de/iiif/presentation/v2/bsb10501965/canvas/250/view</v>
      </c>
      <c r="F1211" s="0" t="s">
        <v>10</v>
      </c>
    </row>
    <row r="1212" customFormat="false" ht="15" hidden="false" customHeight="false" outlineLevel="0" collapsed="false">
      <c r="A1212" s="1" t="s">
        <v>1999</v>
      </c>
      <c r="B1212" s="1" t="s">
        <v>2004</v>
      </c>
      <c r="C1212" s="1" t="s">
        <v>106</v>
      </c>
      <c r="D1212" s="1" t="s">
        <v>2009</v>
      </c>
      <c r="E1212" s="0" t="str">
        <f aca="false">HYPERLINK("https://api.digitale-sammlungen.de/iiif/presentation/v2/bsb10501965/canvas/250/view")</f>
        <v>https://api.digitale-sammlungen.de/iiif/presentation/v2/bsb10501965/canvas/250/view</v>
      </c>
      <c r="F1212" s="0" t="s">
        <v>10</v>
      </c>
    </row>
    <row r="1213" customFormat="false" ht="15" hidden="false" customHeight="false" outlineLevel="0" collapsed="false">
      <c r="A1213" s="1" t="s">
        <v>1999</v>
      </c>
      <c r="B1213" s="1" t="s">
        <v>2004</v>
      </c>
      <c r="C1213" s="1" t="s">
        <v>354</v>
      </c>
      <c r="D1213" s="1" t="s">
        <v>2010</v>
      </c>
      <c r="E1213" s="0" t="str">
        <f aca="false">HYPERLINK("https://api.digitale-sammlungen.de/iiif/presentation/v2/bsb10501965/canvas/250/view")</f>
        <v>https://api.digitale-sammlungen.de/iiif/presentation/v2/bsb10501965/canvas/250/view</v>
      </c>
      <c r="F1213" s="0" t="s">
        <v>10</v>
      </c>
    </row>
    <row r="1214" customFormat="false" ht="15" hidden="false" customHeight="false" outlineLevel="0" collapsed="false">
      <c r="A1214" s="1" t="s">
        <v>1999</v>
      </c>
      <c r="B1214" s="1" t="s">
        <v>2004</v>
      </c>
      <c r="C1214" s="1" t="s">
        <v>75</v>
      </c>
      <c r="D1214" s="1" t="s">
        <v>2011</v>
      </c>
      <c r="E1214" s="0" t="str">
        <f aca="false">HYPERLINK("https://api.digitale-sammlungen.de/iiif/presentation/v2/bsb10501965/canvas/250/view")</f>
        <v>https://api.digitale-sammlungen.de/iiif/presentation/v2/bsb10501965/canvas/250/view</v>
      </c>
      <c r="F1214" s="0" t="s">
        <v>10</v>
      </c>
    </row>
    <row r="1215" customFormat="false" ht="15" hidden="false" customHeight="false" outlineLevel="0" collapsed="false">
      <c r="A1215" s="1" t="s">
        <v>1999</v>
      </c>
      <c r="B1215" s="1" t="s">
        <v>937</v>
      </c>
      <c r="C1215" s="1" t="s">
        <v>62</v>
      </c>
      <c r="D1215" s="1" t="s">
        <v>2012</v>
      </c>
      <c r="E1215" s="0" t="str">
        <f aca="false">HYPERLINK("https://api.digitale-sammlungen.de/iiif/presentation/v2/bsb10501965/canvas/254/view")</f>
        <v>https://api.digitale-sammlungen.de/iiif/presentation/v2/bsb10501965/canvas/254/view</v>
      </c>
      <c r="F1215" s="0" t="s">
        <v>48</v>
      </c>
    </row>
    <row r="1216" customFormat="false" ht="15" hidden="false" customHeight="false" outlineLevel="0" collapsed="false">
      <c r="A1216" s="1" t="s">
        <v>1999</v>
      </c>
      <c r="B1216" s="1" t="s">
        <v>245</v>
      </c>
      <c r="C1216" s="1" t="s">
        <v>764</v>
      </c>
      <c r="D1216" s="1" t="s">
        <v>2013</v>
      </c>
      <c r="E1216" s="0" t="str">
        <f aca="false">HYPERLINK("https://api.digitale-sammlungen.de/iiif/presentation/v2/bsb10501965/canvas/290/view")</f>
        <v>https://api.digitale-sammlungen.de/iiif/presentation/v2/bsb10501965/canvas/290/view</v>
      </c>
      <c r="F1216" s="0" t="s">
        <v>273</v>
      </c>
    </row>
    <row r="1217" customFormat="false" ht="15" hidden="false" customHeight="false" outlineLevel="0" collapsed="false">
      <c r="A1217" s="1" t="s">
        <v>1999</v>
      </c>
      <c r="B1217" s="1" t="s">
        <v>1411</v>
      </c>
      <c r="C1217" s="1" t="s">
        <v>195</v>
      </c>
      <c r="D1217" s="1" t="s">
        <v>2014</v>
      </c>
      <c r="E1217" s="0" t="str">
        <f aca="false">HYPERLINK("https://api.digitale-sammlungen.de/iiif/presentation/v2/bsb10501965/canvas/309/view")</f>
        <v>https://api.digitale-sammlungen.de/iiif/presentation/v2/bsb10501965/canvas/309/view</v>
      </c>
      <c r="F1217" s="0" t="s">
        <v>560</v>
      </c>
    </row>
    <row r="1218" customFormat="false" ht="15" hidden="false" customHeight="false" outlineLevel="0" collapsed="false">
      <c r="A1218" s="1" t="s">
        <v>1999</v>
      </c>
      <c r="B1218" s="1" t="s">
        <v>201</v>
      </c>
      <c r="C1218" s="1" t="s">
        <v>163</v>
      </c>
      <c r="D1218" s="1" t="s">
        <v>1412</v>
      </c>
      <c r="E1218" s="0" t="str">
        <f aca="false">HYPERLINK("https://api.digitale-sammlungen.de/iiif/presentation/v2/bsb10501965/canvas/389/view")</f>
        <v>https://api.digitale-sammlungen.de/iiif/presentation/v2/bsb10501965/canvas/389/view</v>
      </c>
      <c r="F1218" s="0" t="s">
        <v>822</v>
      </c>
    </row>
    <row r="1219" customFormat="false" ht="15" hidden="false" customHeight="false" outlineLevel="0" collapsed="false">
      <c r="A1219" s="1" t="s">
        <v>2015</v>
      </c>
      <c r="B1219" s="1" t="s">
        <v>367</v>
      </c>
      <c r="C1219" s="1" t="s">
        <v>253</v>
      </c>
      <c r="D1219" s="1" t="s">
        <v>2016</v>
      </c>
      <c r="E1219" s="0" t="str">
        <f aca="false">HYPERLINK("https://api.digitale-sammlungen.de/iiif/presentation/v2/bsb10501971/canvas/50/view")</f>
        <v>https://api.digitale-sammlungen.de/iiif/presentation/v2/bsb10501971/canvas/50/view</v>
      </c>
      <c r="F1219" s="0" t="s">
        <v>33</v>
      </c>
    </row>
    <row r="1220" customFormat="false" ht="15" hidden="false" customHeight="false" outlineLevel="0" collapsed="false">
      <c r="A1220" s="1" t="s">
        <v>2015</v>
      </c>
      <c r="B1220" s="1" t="s">
        <v>1168</v>
      </c>
      <c r="C1220" s="1" t="s">
        <v>46</v>
      </c>
      <c r="D1220" s="1" t="s">
        <v>2017</v>
      </c>
      <c r="E1220" s="0" t="str">
        <f aca="false">HYPERLINK("https://api.digitale-sammlungen.de/iiif/presentation/v2/bsb10501971/canvas/61/view")</f>
        <v>https://api.digitale-sammlungen.de/iiif/presentation/v2/bsb10501971/canvas/61/view</v>
      </c>
      <c r="F1220" s="0" t="s">
        <v>10</v>
      </c>
    </row>
    <row r="1221" customFormat="false" ht="15" hidden="false" customHeight="false" outlineLevel="0" collapsed="false">
      <c r="A1221" s="1" t="s">
        <v>2015</v>
      </c>
      <c r="B1221" s="1" t="s">
        <v>1168</v>
      </c>
      <c r="C1221" s="1" t="s">
        <v>12</v>
      </c>
      <c r="D1221" s="1" t="s">
        <v>2018</v>
      </c>
      <c r="E1221" s="0" t="str">
        <f aca="false">HYPERLINK("https://api.digitale-sammlungen.de/iiif/presentation/v2/bsb10501971/canvas/61/view")</f>
        <v>https://api.digitale-sammlungen.de/iiif/presentation/v2/bsb10501971/canvas/61/view</v>
      </c>
      <c r="F1221" s="0" t="s">
        <v>10</v>
      </c>
    </row>
    <row r="1222" customFormat="false" ht="15" hidden="false" customHeight="false" outlineLevel="0" collapsed="false">
      <c r="A1222" s="1" t="s">
        <v>2015</v>
      </c>
      <c r="B1222" s="1" t="s">
        <v>1168</v>
      </c>
      <c r="C1222" s="1" t="s">
        <v>284</v>
      </c>
      <c r="D1222" s="1" t="s">
        <v>2019</v>
      </c>
      <c r="E1222" s="0" t="str">
        <f aca="false">HYPERLINK("https://api.digitale-sammlungen.de/iiif/presentation/v2/bsb10501971/canvas/61/view")</f>
        <v>https://api.digitale-sammlungen.de/iiif/presentation/v2/bsb10501971/canvas/61/view</v>
      </c>
      <c r="F1222" s="0" t="s">
        <v>10</v>
      </c>
    </row>
    <row r="1223" customFormat="false" ht="15" hidden="false" customHeight="false" outlineLevel="0" collapsed="false">
      <c r="A1223" s="1" t="s">
        <v>2015</v>
      </c>
      <c r="B1223" s="1" t="s">
        <v>1168</v>
      </c>
      <c r="C1223" s="1" t="s">
        <v>132</v>
      </c>
      <c r="D1223" s="1" t="s">
        <v>2020</v>
      </c>
      <c r="E1223" s="0" t="str">
        <f aca="false">HYPERLINK("https://api.digitale-sammlungen.de/iiif/presentation/v2/bsb10501971/canvas/61/view")</f>
        <v>https://api.digitale-sammlungen.de/iiif/presentation/v2/bsb10501971/canvas/61/view</v>
      </c>
      <c r="F1223" s="0" t="s">
        <v>10</v>
      </c>
    </row>
    <row r="1224" customFormat="false" ht="15" hidden="false" customHeight="false" outlineLevel="0" collapsed="false">
      <c r="A1224" s="1" t="s">
        <v>2015</v>
      </c>
      <c r="B1224" s="1" t="s">
        <v>1168</v>
      </c>
      <c r="C1224" s="1" t="s">
        <v>802</v>
      </c>
      <c r="D1224" s="1" t="s">
        <v>2021</v>
      </c>
      <c r="E1224" s="0" t="str">
        <f aca="false">HYPERLINK("https://api.digitale-sammlungen.de/iiif/presentation/v2/bsb10501971/canvas/61/view")</f>
        <v>https://api.digitale-sammlungen.de/iiif/presentation/v2/bsb10501971/canvas/61/view</v>
      </c>
      <c r="F1224" s="0" t="s">
        <v>10</v>
      </c>
    </row>
    <row r="1225" customFormat="false" ht="15" hidden="false" customHeight="false" outlineLevel="0" collapsed="false">
      <c r="A1225" s="1" t="s">
        <v>2015</v>
      </c>
      <c r="B1225" s="1" t="s">
        <v>1168</v>
      </c>
      <c r="C1225" s="1" t="s">
        <v>253</v>
      </c>
      <c r="D1225" s="1" t="s">
        <v>2022</v>
      </c>
      <c r="E1225" s="0" t="str">
        <f aca="false">HYPERLINK("https://api.digitale-sammlungen.de/iiif/presentation/v2/bsb10501971/canvas/61/view")</f>
        <v>https://api.digitale-sammlungen.de/iiif/presentation/v2/bsb10501971/canvas/61/view</v>
      </c>
      <c r="F1225" s="0" t="s">
        <v>10</v>
      </c>
    </row>
    <row r="1226" customFormat="false" ht="15" hidden="false" customHeight="false" outlineLevel="0" collapsed="false">
      <c r="A1226" s="1" t="s">
        <v>2015</v>
      </c>
      <c r="B1226" s="1" t="s">
        <v>1168</v>
      </c>
      <c r="C1226" s="1" t="s">
        <v>62</v>
      </c>
      <c r="D1226" s="1" t="s">
        <v>2023</v>
      </c>
      <c r="E1226" s="0" t="str">
        <f aca="false">HYPERLINK("https://api.digitale-sammlungen.de/iiif/presentation/v2/bsb10501971/canvas/61/view")</f>
        <v>https://api.digitale-sammlungen.de/iiif/presentation/v2/bsb10501971/canvas/61/view</v>
      </c>
      <c r="F1226" s="0" t="s">
        <v>10</v>
      </c>
    </row>
    <row r="1227" customFormat="false" ht="15" hidden="false" customHeight="false" outlineLevel="0" collapsed="false">
      <c r="A1227" s="1" t="s">
        <v>2015</v>
      </c>
      <c r="B1227" s="1" t="s">
        <v>1168</v>
      </c>
      <c r="C1227" s="1" t="s">
        <v>153</v>
      </c>
      <c r="D1227" s="1" t="s">
        <v>2024</v>
      </c>
      <c r="E1227" s="0" t="str">
        <f aca="false">HYPERLINK("https://api.digitale-sammlungen.de/iiif/presentation/v2/bsb10501971/canvas/61/view")</f>
        <v>https://api.digitale-sammlungen.de/iiif/presentation/v2/bsb10501971/canvas/61/view</v>
      </c>
      <c r="F1227" s="0" t="s">
        <v>10</v>
      </c>
    </row>
    <row r="1228" customFormat="false" ht="15" hidden="false" customHeight="false" outlineLevel="0" collapsed="false">
      <c r="A1228" s="1" t="s">
        <v>2015</v>
      </c>
      <c r="B1228" s="1" t="s">
        <v>26</v>
      </c>
      <c r="C1228" s="1" t="s">
        <v>156</v>
      </c>
      <c r="D1228" s="1" t="s">
        <v>2025</v>
      </c>
      <c r="E1228" s="0" t="str">
        <f aca="false">HYPERLINK("https://api.digitale-sammlungen.de/iiif/presentation/v2/bsb10501971/canvas/62/view")</f>
        <v>https://api.digitale-sammlungen.de/iiif/presentation/v2/bsb10501971/canvas/62/view</v>
      </c>
      <c r="F1228" s="0" t="s">
        <v>10</v>
      </c>
    </row>
    <row r="1229" customFormat="false" ht="15" hidden="false" customHeight="false" outlineLevel="0" collapsed="false">
      <c r="A1229" s="1" t="s">
        <v>2015</v>
      </c>
      <c r="B1229" s="1" t="s">
        <v>2026</v>
      </c>
      <c r="C1229" s="1" t="s">
        <v>472</v>
      </c>
      <c r="D1229" s="1" t="s">
        <v>2027</v>
      </c>
      <c r="E1229" s="0" t="str">
        <f aca="false">HYPERLINK("https://api.digitale-sammlungen.de/iiif/presentation/v2/bsb10501971/canvas/63/view")</f>
        <v>https://api.digitale-sammlungen.de/iiif/presentation/v2/bsb10501971/canvas/63/view</v>
      </c>
      <c r="F1229" s="0" t="s">
        <v>10</v>
      </c>
    </row>
    <row r="1230" customFormat="false" ht="15" hidden="false" customHeight="false" outlineLevel="0" collapsed="false">
      <c r="A1230" s="1" t="s">
        <v>2015</v>
      </c>
      <c r="B1230" s="1" t="s">
        <v>2026</v>
      </c>
      <c r="C1230" s="1" t="s">
        <v>17</v>
      </c>
      <c r="D1230" s="1" t="s">
        <v>2028</v>
      </c>
      <c r="E1230" s="0" t="str">
        <f aca="false">HYPERLINK("https://api.digitale-sammlungen.de/iiif/presentation/v2/bsb10501971/canvas/63/view")</f>
        <v>https://api.digitale-sammlungen.de/iiif/presentation/v2/bsb10501971/canvas/63/view</v>
      </c>
      <c r="F1230" s="0" t="s">
        <v>10</v>
      </c>
    </row>
    <row r="1231" customFormat="false" ht="15" hidden="false" customHeight="false" outlineLevel="0" collapsed="false">
      <c r="A1231" s="1" t="s">
        <v>2015</v>
      </c>
      <c r="B1231" s="1" t="s">
        <v>2026</v>
      </c>
      <c r="C1231" s="1" t="s">
        <v>1076</v>
      </c>
      <c r="D1231" s="1" t="s">
        <v>2029</v>
      </c>
      <c r="E1231" s="0" t="str">
        <f aca="false">HYPERLINK("https://api.digitale-sammlungen.de/iiif/presentation/v2/bsb10501971/canvas/63/view")</f>
        <v>https://api.digitale-sammlungen.de/iiif/presentation/v2/bsb10501971/canvas/63/view</v>
      </c>
      <c r="F1231" s="0" t="s">
        <v>10</v>
      </c>
    </row>
    <row r="1232" customFormat="false" ht="15" hidden="false" customHeight="false" outlineLevel="0" collapsed="false">
      <c r="A1232" s="1" t="s">
        <v>2015</v>
      </c>
      <c r="B1232" s="1" t="s">
        <v>2026</v>
      </c>
      <c r="C1232" s="1" t="s">
        <v>123</v>
      </c>
      <c r="D1232" s="1" t="s">
        <v>2030</v>
      </c>
      <c r="E1232" s="0" t="str">
        <f aca="false">HYPERLINK("https://api.digitale-sammlungen.de/iiif/presentation/v2/bsb10501971/canvas/63/view")</f>
        <v>https://api.digitale-sammlungen.de/iiif/presentation/v2/bsb10501971/canvas/63/view</v>
      </c>
      <c r="F1232" s="0" t="s">
        <v>10</v>
      </c>
    </row>
    <row r="1233" customFormat="false" ht="15" hidden="false" customHeight="false" outlineLevel="0" collapsed="false">
      <c r="A1233" s="1" t="s">
        <v>2015</v>
      </c>
      <c r="B1233" s="1" t="s">
        <v>2026</v>
      </c>
      <c r="C1233" s="1" t="s">
        <v>185</v>
      </c>
      <c r="D1233" s="1" t="s">
        <v>2031</v>
      </c>
      <c r="E1233" s="0" t="str">
        <f aca="false">HYPERLINK("https://api.digitale-sammlungen.de/iiif/presentation/v2/bsb10501971/canvas/63/view")</f>
        <v>https://api.digitale-sammlungen.de/iiif/presentation/v2/bsb10501971/canvas/63/view</v>
      </c>
      <c r="F1233" s="0" t="s">
        <v>10</v>
      </c>
    </row>
    <row r="1234" customFormat="false" ht="15" hidden="false" customHeight="false" outlineLevel="0" collapsed="false">
      <c r="A1234" s="1" t="s">
        <v>2015</v>
      </c>
      <c r="B1234" s="1" t="s">
        <v>2032</v>
      </c>
      <c r="C1234" s="1" t="s">
        <v>108</v>
      </c>
      <c r="D1234" s="1" t="s">
        <v>2033</v>
      </c>
      <c r="E1234" s="0" t="str">
        <f aca="false">HYPERLINK("https://api.digitale-sammlungen.de/iiif/presentation/v2/bsb10501971/canvas/81/view")</f>
        <v>https://api.digitale-sammlungen.de/iiif/presentation/v2/bsb10501971/canvas/81/view</v>
      </c>
      <c r="F1234" s="0" t="s">
        <v>33</v>
      </c>
    </row>
    <row r="1235" customFormat="false" ht="15" hidden="false" customHeight="false" outlineLevel="0" collapsed="false">
      <c r="A1235" s="1" t="s">
        <v>2015</v>
      </c>
      <c r="B1235" s="1" t="s">
        <v>447</v>
      </c>
      <c r="C1235" s="1" t="s">
        <v>111</v>
      </c>
      <c r="D1235" s="1" t="s">
        <v>2034</v>
      </c>
      <c r="E1235" s="0" t="str">
        <f aca="false">HYPERLINK("https://api.digitale-sammlungen.de/iiif/presentation/v2/bsb10501971/canvas/82/view")</f>
        <v>https://api.digitale-sammlungen.de/iiif/presentation/v2/bsb10501971/canvas/82/view</v>
      </c>
      <c r="F1235" s="0" t="s">
        <v>33</v>
      </c>
    </row>
    <row r="1236" customFormat="false" ht="15" hidden="false" customHeight="false" outlineLevel="0" collapsed="false">
      <c r="A1236" s="1" t="s">
        <v>2015</v>
      </c>
      <c r="B1236" s="1" t="s">
        <v>685</v>
      </c>
      <c r="C1236" s="1" t="s">
        <v>513</v>
      </c>
      <c r="D1236" s="1" t="s">
        <v>2035</v>
      </c>
      <c r="E1236" s="0" t="str">
        <f aca="false">HYPERLINK("https://api.digitale-sammlungen.de/iiif/presentation/v2/bsb10501971/canvas/184/view")</f>
        <v>https://api.digitale-sammlungen.de/iiif/presentation/v2/bsb10501971/canvas/184/view</v>
      </c>
      <c r="F1236" s="0" t="s">
        <v>321</v>
      </c>
    </row>
    <row r="1237" customFormat="false" ht="15" hidden="false" customHeight="false" outlineLevel="0" collapsed="false">
      <c r="A1237" s="1" t="s">
        <v>2015</v>
      </c>
      <c r="B1237" s="1" t="s">
        <v>750</v>
      </c>
      <c r="C1237" s="1" t="s">
        <v>284</v>
      </c>
      <c r="D1237" s="1" t="s">
        <v>2036</v>
      </c>
      <c r="E1237" s="0" t="str">
        <f aca="false">HYPERLINK("https://api.digitale-sammlungen.de/iiif/presentation/v2/bsb10501971/canvas/200/view")</f>
        <v>https://api.digitale-sammlungen.de/iiif/presentation/v2/bsb10501971/canvas/200/view</v>
      </c>
      <c r="F1237" s="0" t="s">
        <v>560</v>
      </c>
    </row>
    <row r="1238" customFormat="false" ht="15" hidden="false" customHeight="false" outlineLevel="0" collapsed="false">
      <c r="A1238" s="1" t="s">
        <v>2015</v>
      </c>
      <c r="B1238" s="1" t="s">
        <v>421</v>
      </c>
      <c r="C1238" s="1" t="s">
        <v>62</v>
      </c>
      <c r="D1238" s="1" t="s">
        <v>2037</v>
      </c>
      <c r="E1238" s="0" t="str">
        <f aca="false">HYPERLINK("https://api.digitale-sammlungen.de/iiif/presentation/v2/bsb10501971/canvas/301/view")</f>
        <v>https://api.digitale-sammlungen.de/iiif/presentation/v2/bsb10501971/canvas/301/view</v>
      </c>
      <c r="F1238" s="0" t="s">
        <v>1854</v>
      </c>
    </row>
    <row r="1239" customFormat="false" ht="15" hidden="false" customHeight="false" outlineLevel="0" collapsed="false">
      <c r="A1239" s="1" t="s">
        <v>2015</v>
      </c>
      <c r="B1239" s="1" t="s">
        <v>201</v>
      </c>
      <c r="C1239" s="1" t="s">
        <v>302</v>
      </c>
      <c r="D1239" s="1" t="s">
        <v>2038</v>
      </c>
      <c r="E1239" s="0" t="str">
        <f aca="false">HYPERLINK("https://api.digitale-sammlungen.de/iiif/presentation/v2/bsb10501971/canvas/389/view")</f>
        <v>https://api.digitale-sammlungen.de/iiif/presentation/v2/bsb10501971/canvas/389/view</v>
      </c>
      <c r="F1239" s="0" t="s">
        <v>10</v>
      </c>
    </row>
    <row r="1240" customFormat="false" ht="15" hidden="false" customHeight="false" outlineLevel="0" collapsed="false">
      <c r="A1240" s="1" t="s">
        <v>2015</v>
      </c>
      <c r="B1240" s="1" t="s">
        <v>201</v>
      </c>
      <c r="C1240" s="1" t="s">
        <v>993</v>
      </c>
      <c r="D1240" s="1" t="s">
        <v>2039</v>
      </c>
      <c r="E1240" s="0" t="str">
        <f aca="false">HYPERLINK("https://api.digitale-sammlungen.de/iiif/presentation/v2/bsb10501971/canvas/389/view")</f>
        <v>https://api.digitale-sammlungen.de/iiif/presentation/v2/bsb10501971/canvas/389/view</v>
      </c>
      <c r="F1240" s="0" t="s">
        <v>10</v>
      </c>
    </row>
    <row r="1241" customFormat="false" ht="15" hidden="false" customHeight="false" outlineLevel="0" collapsed="false">
      <c r="A1241" s="1" t="s">
        <v>2015</v>
      </c>
      <c r="B1241" s="1" t="s">
        <v>201</v>
      </c>
      <c r="C1241" s="1" t="s">
        <v>95</v>
      </c>
      <c r="D1241" s="1" t="s">
        <v>2040</v>
      </c>
      <c r="E1241" s="0" t="str">
        <f aca="false">HYPERLINK("https://api.digitale-sammlungen.de/iiif/presentation/v2/bsb10501971/canvas/389/view")</f>
        <v>https://api.digitale-sammlungen.de/iiif/presentation/v2/bsb10501971/canvas/389/view</v>
      </c>
      <c r="F1241" s="0" t="s">
        <v>10</v>
      </c>
    </row>
    <row r="1242" customFormat="false" ht="15" hidden="false" customHeight="false" outlineLevel="0" collapsed="false">
      <c r="A1242" s="1" t="s">
        <v>2015</v>
      </c>
      <c r="B1242" s="1" t="s">
        <v>2041</v>
      </c>
      <c r="C1242" s="1" t="s">
        <v>524</v>
      </c>
      <c r="D1242" s="1" t="s">
        <v>2042</v>
      </c>
      <c r="E1242" s="0" t="str">
        <f aca="false">HYPERLINK("https://api.digitale-sammlungen.de/iiif/presentation/v2/bsb10501971/canvas/390/view")</f>
        <v>https://api.digitale-sammlungen.de/iiif/presentation/v2/bsb10501971/canvas/390/view</v>
      </c>
      <c r="F1242" s="0" t="s">
        <v>10</v>
      </c>
    </row>
    <row r="1243" customFormat="false" ht="15" hidden="false" customHeight="false" outlineLevel="0" collapsed="false">
      <c r="A1243" s="1" t="s">
        <v>2015</v>
      </c>
      <c r="B1243" s="1" t="s">
        <v>2041</v>
      </c>
      <c r="C1243" s="1" t="s">
        <v>227</v>
      </c>
      <c r="D1243" s="1" t="s">
        <v>2043</v>
      </c>
      <c r="E1243" s="0" t="str">
        <f aca="false">HYPERLINK("https://api.digitale-sammlungen.de/iiif/presentation/v2/bsb10501971/canvas/390/view")</f>
        <v>https://api.digitale-sammlungen.de/iiif/presentation/v2/bsb10501971/canvas/390/view</v>
      </c>
      <c r="F1243" s="0" t="s">
        <v>10</v>
      </c>
    </row>
    <row r="1244" customFormat="false" ht="15" hidden="false" customHeight="false" outlineLevel="0" collapsed="false">
      <c r="A1244" s="1" t="s">
        <v>2015</v>
      </c>
      <c r="B1244" s="1" t="s">
        <v>1521</v>
      </c>
      <c r="C1244" s="1" t="s">
        <v>646</v>
      </c>
      <c r="D1244" s="1" t="s">
        <v>2044</v>
      </c>
      <c r="E1244" s="0" t="str">
        <f aca="false">HYPERLINK("https://api.digitale-sammlungen.de/iiif/presentation/v2/bsb10501971/canvas/406/view")</f>
        <v>https://api.digitale-sammlungen.de/iiif/presentation/v2/bsb10501971/canvas/406/view</v>
      </c>
      <c r="F1244" s="0" t="s">
        <v>33</v>
      </c>
    </row>
    <row r="1245" customFormat="false" ht="15" hidden="false" customHeight="false" outlineLevel="0" collapsed="false">
      <c r="A1245" s="1" t="s">
        <v>2045</v>
      </c>
      <c r="B1245" s="1" t="s">
        <v>131</v>
      </c>
      <c r="C1245" s="1" t="s">
        <v>90</v>
      </c>
      <c r="D1245" s="1" t="s">
        <v>2046</v>
      </c>
      <c r="E1245" s="0" t="str">
        <f aca="false">HYPERLINK("https://api.digitale-sammlungen.de/iiif/presentation/v2/bsb10501975/canvas/14/view")</f>
        <v>https://api.digitale-sammlungen.de/iiif/presentation/v2/bsb10501975/canvas/14/view</v>
      </c>
      <c r="F1245" s="0" t="s">
        <v>10</v>
      </c>
    </row>
    <row r="1246" customFormat="false" ht="15" hidden="false" customHeight="false" outlineLevel="0" collapsed="false">
      <c r="A1246" s="1" t="s">
        <v>2045</v>
      </c>
      <c r="B1246" s="1" t="s">
        <v>146</v>
      </c>
      <c r="C1246" s="1" t="s">
        <v>144</v>
      </c>
      <c r="D1246" s="1" t="s">
        <v>2047</v>
      </c>
      <c r="E1246" s="0" t="str">
        <f aca="false">HYPERLINK("https://api.digitale-sammlungen.de/iiif/presentation/v2/bsb10501975/canvas/15/view")</f>
        <v>https://api.digitale-sammlungen.de/iiif/presentation/v2/bsb10501975/canvas/15/view</v>
      </c>
      <c r="F1246" s="0" t="s">
        <v>10</v>
      </c>
    </row>
    <row r="1247" customFormat="false" ht="15" hidden="false" customHeight="false" outlineLevel="0" collapsed="false">
      <c r="A1247" s="1" t="s">
        <v>2045</v>
      </c>
      <c r="B1247" s="1" t="s">
        <v>553</v>
      </c>
      <c r="C1247" s="1" t="s">
        <v>19</v>
      </c>
      <c r="D1247" s="1" t="s">
        <v>2048</v>
      </c>
      <c r="E1247" s="0" t="str">
        <f aca="false">HYPERLINK("https://api.digitale-sammlungen.de/iiif/presentation/v2/bsb10501975/canvas/58/view")</f>
        <v>https://api.digitale-sammlungen.de/iiif/presentation/v2/bsb10501975/canvas/58/view</v>
      </c>
      <c r="F1247" s="0" t="s">
        <v>1083</v>
      </c>
    </row>
    <row r="1248" customFormat="false" ht="15" hidden="false" customHeight="false" outlineLevel="0" collapsed="false">
      <c r="A1248" s="1" t="s">
        <v>2045</v>
      </c>
      <c r="B1248" s="1" t="s">
        <v>1580</v>
      </c>
      <c r="C1248" s="1" t="s">
        <v>269</v>
      </c>
      <c r="D1248" s="1" t="s">
        <v>2049</v>
      </c>
      <c r="E1248" s="0" t="str">
        <f aca="false">HYPERLINK("https://api.digitale-sammlungen.de/iiif/presentation/v2/bsb10501975/canvas/74/view")</f>
        <v>https://api.digitale-sammlungen.de/iiif/presentation/v2/bsb10501975/canvas/74/view</v>
      </c>
      <c r="F1248" s="0" t="s">
        <v>273</v>
      </c>
    </row>
    <row r="1249" customFormat="false" ht="15" hidden="false" customHeight="false" outlineLevel="0" collapsed="false">
      <c r="A1249" s="1" t="s">
        <v>2045</v>
      </c>
      <c r="B1249" s="1" t="s">
        <v>437</v>
      </c>
      <c r="C1249" s="1" t="s">
        <v>185</v>
      </c>
      <c r="D1249" s="1" t="s">
        <v>2050</v>
      </c>
      <c r="E1249" s="0" t="str">
        <f aca="false">HYPERLINK("https://api.digitale-sammlungen.de/iiif/presentation/v2/bsb10501975/canvas/211/view")</f>
        <v>https://api.digitale-sammlungen.de/iiif/presentation/v2/bsb10501975/canvas/211/view</v>
      </c>
      <c r="F1249" s="0" t="s">
        <v>48</v>
      </c>
    </row>
    <row r="1250" customFormat="false" ht="15" hidden="false" customHeight="false" outlineLevel="0" collapsed="false">
      <c r="A1250" s="1" t="s">
        <v>2045</v>
      </c>
      <c r="B1250" s="1" t="s">
        <v>199</v>
      </c>
      <c r="C1250" s="1" t="s">
        <v>83</v>
      </c>
      <c r="D1250" s="1" t="s">
        <v>2051</v>
      </c>
      <c r="E1250" s="0" t="str">
        <f aca="false">HYPERLINK("https://api.digitale-sammlungen.de/iiif/presentation/v2/bsb10501975/canvas/284/view")</f>
        <v>https://api.digitale-sammlungen.de/iiif/presentation/v2/bsb10501975/canvas/284/view</v>
      </c>
      <c r="F1250" s="0" t="s">
        <v>48</v>
      </c>
    </row>
    <row r="1251" customFormat="false" ht="15" hidden="false" customHeight="false" outlineLevel="0" collapsed="false">
      <c r="A1251" s="1" t="s">
        <v>2045</v>
      </c>
      <c r="B1251" s="1" t="s">
        <v>421</v>
      </c>
      <c r="C1251" s="1" t="s">
        <v>90</v>
      </c>
      <c r="D1251" s="1" t="s">
        <v>2052</v>
      </c>
      <c r="E1251" s="0" t="str">
        <f aca="false">HYPERLINK("https://api.digitale-sammlungen.de/iiif/presentation/v2/bsb10501975/canvas/301/view")</f>
        <v>https://api.digitale-sammlungen.de/iiif/presentation/v2/bsb10501975/canvas/301/view</v>
      </c>
      <c r="F1251" s="0" t="s">
        <v>10</v>
      </c>
    </row>
    <row r="1252" customFormat="false" ht="15" hidden="false" customHeight="false" outlineLevel="0" collapsed="false">
      <c r="A1252" s="1" t="s">
        <v>2045</v>
      </c>
      <c r="B1252" s="1" t="s">
        <v>2053</v>
      </c>
      <c r="C1252" s="1" t="s">
        <v>185</v>
      </c>
      <c r="D1252" s="1" t="s">
        <v>2054</v>
      </c>
      <c r="E1252" s="0" t="str">
        <f aca="false">HYPERLINK("https://api.digitale-sammlungen.de/iiif/presentation/v2/bsb10501975/canvas/373/view")</f>
        <v>https://api.digitale-sammlungen.de/iiif/presentation/v2/bsb10501975/canvas/373/view</v>
      </c>
      <c r="F1252" s="0" t="s">
        <v>10</v>
      </c>
    </row>
    <row r="1253" customFormat="false" ht="15" hidden="false" customHeight="false" outlineLevel="0" collapsed="false">
      <c r="A1253" s="1" t="s">
        <v>2045</v>
      </c>
      <c r="B1253" s="1" t="s">
        <v>2055</v>
      </c>
      <c r="C1253" s="1" t="s">
        <v>15</v>
      </c>
      <c r="D1253" s="1" t="s">
        <v>2056</v>
      </c>
      <c r="E1253" s="0" t="str">
        <f aca="false">HYPERLINK("https://api.digitale-sammlungen.de/iiif/presentation/v2/bsb10501975/canvas/409/view")</f>
        <v>https://api.digitale-sammlungen.de/iiif/presentation/v2/bsb10501975/canvas/409/view</v>
      </c>
      <c r="F1253" s="0" t="s">
        <v>10</v>
      </c>
    </row>
    <row r="1254" customFormat="false" ht="15" hidden="false" customHeight="false" outlineLevel="0" collapsed="false">
      <c r="A1254" s="1" t="s">
        <v>2045</v>
      </c>
      <c r="B1254" s="1" t="s">
        <v>734</v>
      </c>
      <c r="C1254" s="1" t="s">
        <v>429</v>
      </c>
      <c r="D1254" s="1" t="s">
        <v>2057</v>
      </c>
      <c r="E1254" s="0" t="str">
        <f aca="false">HYPERLINK("https://api.digitale-sammlungen.de/iiif/presentation/v2/bsb10501975/canvas/421/view")</f>
        <v>https://api.digitale-sammlungen.de/iiif/presentation/v2/bsb10501975/canvas/421/view</v>
      </c>
      <c r="F1254" s="0" t="s">
        <v>10</v>
      </c>
    </row>
    <row r="1255" customFormat="false" ht="15" hidden="false" customHeight="false" outlineLevel="0" collapsed="false">
      <c r="A1255" s="1" t="s">
        <v>2045</v>
      </c>
      <c r="B1255" s="1" t="s">
        <v>309</v>
      </c>
      <c r="C1255" s="1" t="s">
        <v>78</v>
      </c>
      <c r="D1255" s="1" t="s">
        <v>2058</v>
      </c>
      <c r="E1255" s="0" t="str">
        <f aca="false">HYPERLINK("https://api.digitale-sammlungen.de/iiif/presentation/v2/bsb10501975/canvas/422/view")</f>
        <v>https://api.digitale-sammlungen.de/iiif/presentation/v2/bsb10501975/canvas/422/view</v>
      </c>
      <c r="F1255" s="0" t="s">
        <v>10</v>
      </c>
    </row>
    <row r="1256" customFormat="false" ht="15" hidden="false" customHeight="false" outlineLevel="0" collapsed="false">
      <c r="A1256" s="1" t="s">
        <v>2045</v>
      </c>
      <c r="B1256" s="1" t="s">
        <v>309</v>
      </c>
      <c r="C1256" s="1" t="s">
        <v>111</v>
      </c>
      <c r="D1256" s="1" t="s">
        <v>2059</v>
      </c>
      <c r="E1256" s="0" t="str">
        <f aca="false">HYPERLINK("https://api.digitale-sammlungen.de/iiif/presentation/v2/bsb10501975/canvas/422/view")</f>
        <v>https://api.digitale-sammlungen.de/iiif/presentation/v2/bsb10501975/canvas/422/view</v>
      </c>
      <c r="F1256" s="0" t="s">
        <v>10</v>
      </c>
    </row>
    <row r="1257" customFormat="false" ht="15" hidden="false" customHeight="false" outlineLevel="0" collapsed="false">
      <c r="A1257" s="1" t="s">
        <v>2045</v>
      </c>
      <c r="B1257" s="1" t="s">
        <v>309</v>
      </c>
      <c r="C1257" s="1" t="s">
        <v>190</v>
      </c>
      <c r="D1257" s="1" t="s">
        <v>2060</v>
      </c>
      <c r="E1257" s="0" t="str">
        <f aca="false">HYPERLINK("https://api.digitale-sammlungen.de/iiif/presentation/v2/bsb10501975/canvas/422/view")</f>
        <v>https://api.digitale-sammlungen.de/iiif/presentation/v2/bsb10501975/canvas/422/view</v>
      </c>
      <c r="F1257" s="0" t="s">
        <v>10</v>
      </c>
    </row>
    <row r="1258" customFormat="false" ht="15" hidden="false" customHeight="false" outlineLevel="0" collapsed="false">
      <c r="A1258" s="1" t="s">
        <v>2045</v>
      </c>
      <c r="B1258" s="1" t="s">
        <v>2061</v>
      </c>
      <c r="C1258" s="1" t="s">
        <v>1076</v>
      </c>
      <c r="D1258" s="1" t="s">
        <v>2062</v>
      </c>
      <c r="E1258" s="0" t="str">
        <f aca="false">HYPERLINK("https://api.digitale-sammlungen.de/iiif/presentation/v2/bsb10501975/canvas/470/view")</f>
        <v>https://api.digitale-sammlungen.de/iiif/presentation/v2/bsb10501975/canvas/470/view</v>
      </c>
      <c r="F1258" s="0" t="s">
        <v>1866</v>
      </c>
    </row>
    <row r="1259" customFormat="false" ht="15" hidden="false" customHeight="false" outlineLevel="0" collapsed="false">
      <c r="A1259" s="1" t="s">
        <v>2063</v>
      </c>
      <c r="B1259" s="1" t="s">
        <v>1876</v>
      </c>
      <c r="C1259" s="1" t="s">
        <v>135</v>
      </c>
      <c r="D1259" s="1" t="s">
        <v>2064</v>
      </c>
      <c r="E1259" s="0" t="str">
        <f aca="false">HYPERLINK("https://api.digitale-sammlungen.de/iiif/presentation/v2/bsb10628813/canvas/147/view")</f>
        <v>https://api.digitale-sammlungen.de/iiif/presentation/v2/bsb10628813/canvas/147/view</v>
      </c>
      <c r="F1259" s="0" t="s">
        <v>10</v>
      </c>
    </row>
    <row r="1260" customFormat="false" ht="15" hidden="false" customHeight="false" outlineLevel="0" collapsed="false">
      <c r="A1260" s="1" t="s">
        <v>2063</v>
      </c>
      <c r="B1260" s="1" t="s">
        <v>1430</v>
      </c>
      <c r="C1260" s="1" t="s">
        <v>212</v>
      </c>
      <c r="D1260" s="1" t="s">
        <v>2065</v>
      </c>
      <c r="E1260" s="0" t="str">
        <f aca="false">HYPERLINK("https://api.digitale-sammlungen.de/iiif/presentation/v2/bsb10628813/canvas/150/view")</f>
        <v>https://api.digitale-sammlungen.de/iiif/presentation/v2/bsb10628813/canvas/150/view</v>
      </c>
      <c r="F1260" s="0" t="s">
        <v>97</v>
      </c>
    </row>
    <row r="1261" customFormat="false" ht="15" hidden="false" customHeight="false" outlineLevel="0" collapsed="false">
      <c r="A1261" s="1" t="s">
        <v>2063</v>
      </c>
      <c r="B1261" s="1" t="s">
        <v>660</v>
      </c>
      <c r="C1261" s="1" t="s">
        <v>104</v>
      </c>
      <c r="D1261" s="1" t="s">
        <v>2066</v>
      </c>
      <c r="E1261" s="0" t="str">
        <f aca="false">HYPERLINK("https://api.digitale-sammlungen.de/iiif/presentation/v2/bsb10628813/canvas/398/view")</f>
        <v>https://api.digitale-sammlungen.de/iiif/presentation/v2/bsb10628813/canvas/398/view</v>
      </c>
      <c r="F1261" s="0" t="s">
        <v>352</v>
      </c>
    </row>
    <row r="1262" customFormat="false" ht="15" hidden="false" customHeight="false" outlineLevel="0" collapsed="false">
      <c r="A1262" s="1" t="s">
        <v>2063</v>
      </c>
      <c r="B1262" s="1" t="s">
        <v>1549</v>
      </c>
      <c r="C1262" s="1" t="s">
        <v>95</v>
      </c>
      <c r="D1262" s="1" t="s">
        <v>2067</v>
      </c>
      <c r="E1262" s="0" t="str">
        <f aca="false">HYPERLINK("https://api.digitale-sammlungen.de/iiif/presentation/v2/bsb10628813/canvas/473/view")</f>
        <v>https://api.digitale-sammlungen.de/iiif/presentation/v2/bsb10628813/canvas/473/view</v>
      </c>
      <c r="F1262" s="0" t="s">
        <v>37</v>
      </c>
    </row>
    <row r="1263" customFormat="false" ht="15" hidden="false" customHeight="false" outlineLevel="0" collapsed="false">
      <c r="A1263" s="1" t="s">
        <v>2063</v>
      </c>
      <c r="B1263" s="1" t="s">
        <v>1728</v>
      </c>
      <c r="C1263" s="1" t="s">
        <v>174</v>
      </c>
      <c r="D1263" s="1" t="s">
        <v>2068</v>
      </c>
      <c r="E1263" s="0" t="str">
        <f aca="false">HYPERLINK("https://api.digitale-sammlungen.de/iiif/presentation/v2/bsb10628813/canvas/516/view")</f>
        <v>https://api.digitale-sammlungen.de/iiif/presentation/v2/bsb10628813/canvas/516/view</v>
      </c>
      <c r="F1263" s="0" t="s">
        <v>37</v>
      </c>
    </row>
    <row r="1264" customFormat="false" ht="15" hidden="false" customHeight="false" outlineLevel="0" collapsed="false">
      <c r="A1264" s="1" t="s">
        <v>2063</v>
      </c>
      <c r="B1264" s="1" t="s">
        <v>1089</v>
      </c>
      <c r="C1264" s="1" t="s">
        <v>92</v>
      </c>
      <c r="D1264" s="1" t="s">
        <v>2069</v>
      </c>
      <c r="E1264" s="0" t="str">
        <f aca="false">HYPERLINK("https://api.digitale-sammlungen.de/iiif/presentation/v2/bsb10628813/canvas/561/view")</f>
        <v>https://api.digitale-sammlungen.de/iiif/presentation/v2/bsb10628813/canvas/561/view</v>
      </c>
      <c r="F1264" s="0" t="s">
        <v>37</v>
      </c>
    </row>
    <row r="1265" customFormat="false" ht="15" hidden="false" customHeight="false" outlineLevel="0" collapsed="false">
      <c r="A1265" s="1" t="s">
        <v>2070</v>
      </c>
      <c r="B1265" s="1" t="s">
        <v>841</v>
      </c>
      <c r="C1265" s="1" t="s">
        <v>8</v>
      </c>
      <c r="D1265" s="1" t="s">
        <v>2071</v>
      </c>
      <c r="E1265" s="0" t="str">
        <f aca="false">HYPERLINK("https://api.digitale-sammlungen.de/iiif/presentation/v2/bsb10502059/canvas/86/view")</f>
        <v>https://api.digitale-sammlungen.de/iiif/presentation/v2/bsb10502059/canvas/86/view</v>
      </c>
      <c r="F1265" s="0" t="s">
        <v>48</v>
      </c>
    </row>
    <row r="1266" customFormat="false" ht="15" hidden="false" customHeight="false" outlineLevel="0" collapsed="false">
      <c r="A1266" s="1" t="s">
        <v>2070</v>
      </c>
      <c r="B1266" s="1" t="s">
        <v>2072</v>
      </c>
      <c r="C1266" s="1" t="s">
        <v>348</v>
      </c>
      <c r="D1266" s="1" t="s">
        <v>2073</v>
      </c>
      <c r="E1266" s="0" t="str">
        <f aca="false">HYPERLINK("https://api.digitale-sammlungen.de/iiif/presentation/v2/bsb10502059/canvas/168/view")</f>
        <v>https://api.digitale-sammlungen.de/iiif/presentation/v2/bsb10502059/canvas/168/view</v>
      </c>
      <c r="F1266" s="0" t="s">
        <v>273</v>
      </c>
    </row>
    <row r="1267" customFormat="false" ht="15" hidden="false" customHeight="false" outlineLevel="0" collapsed="false">
      <c r="A1267" s="1" t="s">
        <v>2070</v>
      </c>
      <c r="B1267" s="1" t="s">
        <v>698</v>
      </c>
      <c r="C1267" s="1" t="s">
        <v>246</v>
      </c>
      <c r="D1267" s="1" t="s">
        <v>2074</v>
      </c>
      <c r="E1267" s="0" t="str">
        <f aca="false">HYPERLINK("https://api.digitale-sammlungen.de/iiif/presentation/v2/bsb10502059/canvas/233/view")</f>
        <v>https://api.digitale-sammlungen.de/iiif/presentation/v2/bsb10502059/canvas/233/view</v>
      </c>
      <c r="F1267" s="0" t="s">
        <v>427</v>
      </c>
    </row>
    <row r="1268" customFormat="false" ht="15" hidden="false" customHeight="false" outlineLevel="0" collapsed="false">
      <c r="A1268" s="1" t="s">
        <v>2070</v>
      </c>
      <c r="B1268" s="1" t="s">
        <v>698</v>
      </c>
      <c r="C1268" s="1" t="s">
        <v>106</v>
      </c>
      <c r="D1268" s="1" t="s">
        <v>2075</v>
      </c>
      <c r="E1268" s="0" t="str">
        <f aca="false">HYPERLINK("https://api.digitale-sammlungen.de/iiif/presentation/v2/bsb10502059/canvas/233/view")</f>
        <v>https://api.digitale-sammlungen.de/iiif/presentation/v2/bsb10502059/canvas/233/view</v>
      </c>
      <c r="F1268" s="0" t="s">
        <v>427</v>
      </c>
    </row>
    <row r="1269" customFormat="false" ht="15" hidden="false" customHeight="false" outlineLevel="0" collapsed="false">
      <c r="A1269" s="1" t="s">
        <v>2070</v>
      </c>
      <c r="B1269" s="1" t="s">
        <v>506</v>
      </c>
      <c r="C1269" s="1" t="s">
        <v>305</v>
      </c>
      <c r="D1269" s="1" t="s">
        <v>2076</v>
      </c>
      <c r="E1269" s="0" t="str">
        <f aca="false">HYPERLINK("https://api.digitale-sammlungen.de/iiif/presentation/v2/bsb10502059/canvas/279/view")</f>
        <v>https://api.digitale-sammlungen.de/iiif/presentation/v2/bsb10502059/canvas/279/view</v>
      </c>
      <c r="F1269" s="0" t="s">
        <v>97</v>
      </c>
    </row>
    <row r="1270" customFormat="false" ht="15" hidden="false" customHeight="false" outlineLevel="0" collapsed="false">
      <c r="A1270" s="1" t="s">
        <v>2070</v>
      </c>
      <c r="B1270" s="1" t="s">
        <v>506</v>
      </c>
      <c r="C1270" s="1" t="s">
        <v>115</v>
      </c>
      <c r="D1270" s="1" t="s">
        <v>2077</v>
      </c>
      <c r="E1270" s="0" t="str">
        <f aca="false">HYPERLINK("https://api.digitale-sammlungen.de/iiif/presentation/v2/bsb10502059/canvas/279/view")</f>
        <v>https://api.digitale-sammlungen.de/iiif/presentation/v2/bsb10502059/canvas/279/view</v>
      </c>
      <c r="F1270" s="0" t="s">
        <v>97</v>
      </c>
    </row>
    <row r="1271" customFormat="false" ht="15" hidden="false" customHeight="false" outlineLevel="0" collapsed="false">
      <c r="A1271" s="1" t="s">
        <v>2070</v>
      </c>
      <c r="B1271" s="1" t="s">
        <v>1096</v>
      </c>
      <c r="C1271" s="1" t="s">
        <v>108</v>
      </c>
      <c r="D1271" s="1" t="s">
        <v>2078</v>
      </c>
      <c r="E1271" s="0" t="str">
        <f aca="false">HYPERLINK("https://api.digitale-sammlungen.de/iiif/presentation/v2/bsb10502059/canvas/305/view")</f>
        <v>https://api.digitale-sammlungen.de/iiif/presentation/v2/bsb10502059/canvas/305/view</v>
      </c>
      <c r="F1271" s="0" t="s">
        <v>324</v>
      </c>
    </row>
    <row r="1272" customFormat="false" ht="15" hidden="false" customHeight="false" outlineLevel="0" collapsed="false">
      <c r="A1272" s="1" t="s">
        <v>2070</v>
      </c>
      <c r="B1272" s="1" t="s">
        <v>353</v>
      </c>
      <c r="C1272" s="1" t="s">
        <v>95</v>
      </c>
      <c r="D1272" s="1" t="s">
        <v>2079</v>
      </c>
      <c r="E1272" s="0" t="str">
        <f aca="false">HYPERLINK("https://api.digitale-sammlungen.de/iiif/presentation/v2/bsb10502059/canvas/339/view")</f>
        <v>https://api.digitale-sammlungen.de/iiif/presentation/v2/bsb10502059/canvas/339/view</v>
      </c>
      <c r="F1272" s="0" t="s">
        <v>97</v>
      </c>
    </row>
    <row r="1273" customFormat="false" ht="15" hidden="false" customHeight="false" outlineLevel="0" collapsed="false">
      <c r="A1273" s="1" t="s">
        <v>2070</v>
      </c>
      <c r="B1273" s="1" t="s">
        <v>924</v>
      </c>
      <c r="C1273" s="1" t="s">
        <v>593</v>
      </c>
      <c r="D1273" s="1" t="s">
        <v>2080</v>
      </c>
      <c r="E1273" s="0" t="str">
        <f aca="false">HYPERLINK("https://api.digitale-sammlungen.de/iiif/presentation/v2/bsb10502059/canvas/340/view")</f>
        <v>https://api.digitale-sammlungen.de/iiif/presentation/v2/bsb10502059/canvas/340/view</v>
      </c>
      <c r="F1273" s="0" t="s">
        <v>97</v>
      </c>
    </row>
    <row r="1274" customFormat="false" ht="15" hidden="false" customHeight="false" outlineLevel="0" collapsed="false">
      <c r="A1274" s="1" t="s">
        <v>2070</v>
      </c>
      <c r="B1274" s="1" t="s">
        <v>1002</v>
      </c>
      <c r="C1274" s="1" t="s">
        <v>381</v>
      </c>
      <c r="D1274" s="1" t="s">
        <v>2081</v>
      </c>
      <c r="E1274" s="0" t="str">
        <f aca="false">HYPERLINK("https://api.digitale-sammlungen.de/iiif/presentation/v2/bsb10502059/canvas/407/view")</f>
        <v>https://api.digitale-sammlungen.de/iiif/presentation/v2/bsb10502059/canvas/407/view</v>
      </c>
      <c r="F1274" s="0" t="s">
        <v>204</v>
      </c>
    </row>
    <row r="1275" customFormat="false" ht="15" hidden="false" customHeight="false" outlineLevel="0" collapsed="false">
      <c r="A1275" s="1" t="s">
        <v>2070</v>
      </c>
      <c r="B1275" s="1" t="s">
        <v>2055</v>
      </c>
      <c r="C1275" s="1" t="s">
        <v>493</v>
      </c>
      <c r="D1275" s="1" t="s">
        <v>2082</v>
      </c>
      <c r="E1275" s="0" t="str">
        <f aca="false">HYPERLINK("https://api.digitale-sammlungen.de/iiif/presentation/v2/bsb10502059/canvas/409/view")</f>
        <v>https://api.digitale-sammlungen.de/iiif/presentation/v2/bsb10502059/canvas/409/view</v>
      </c>
      <c r="F1275" s="0" t="s">
        <v>204</v>
      </c>
    </row>
    <row r="1276" customFormat="false" ht="15" hidden="false" customHeight="false" outlineLevel="0" collapsed="false">
      <c r="A1276" s="1" t="s">
        <v>2070</v>
      </c>
      <c r="B1276" s="1" t="s">
        <v>69</v>
      </c>
      <c r="C1276" s="1" t="s">
        <v>104</v>
      </c>
      <c r="D1276" s="1" t="s">
        <v>2083</v>
      </c>
      <c r="E1276" s="0" t="str">
        <f aca="false">HYPERLINK("https://api.digitale-sammlungen.de/iiif/presentation/v2/bsb10502059/canvas/413/view")</f>
        <v>https://api.digitale-sammlungen.de/iiif/presentation/v2/bsb10502059/canvas/413/view</v>
      </c>
      <c r="F1276" s="0" t="s">
        <v>204</v>
      </c>
    </row>
    <row r="1277" customFormat="false" ht="15" hidden="false" customHeight="false" outlineLevel="0" collapsed="false">
      <c r="A1277" s="1" t="s">
        <v>2084</v>
      </c>
      <c r="B1277" s="1" t="s">
        <v>1043</v>
      </c>
      <c r="C1277" s="1" t="s">
        <v>95</v>
      </c>
      <c r="D1277" s="1" t="s">
        <v>2085</v>
      </c>
      <c r="E1277" s="0" t="str">
        <f aca="false">HYPERLINK("https://api.digitale-sammlungen.de/iiif/presentation/v2/bsb10502065/canvas/54/view")</f>
        <v>https://api.digitale-sammlungen.de/iiif/presentation/v2/bsb10502065/canvas/54/view</v>
      </c>
      <c r="F1277" s="0" t="s">
        <v>97</v>
      </c>
    </row>
    <row r="1278" customFormat="false" ht="15" hidden="false" customHeight="false" outlineLevel="0" collapsed="false">
      <c r="A1278" s="1" t="s">
        <v>2084</v>
      </c>
      <c r="B1278" s="1" t="s">
        <v>2086</v>
      </c>
      <c r="C1278" s="1" t="s">
        <v>132</v>
      </c>
      <c r="D1278" s="1" t="s">
        <v>2087</v>
      </c>
      <c r="E1278" s="0" t="str">
        <f aca="false">HYPERLINK("https://api.digitale-sammlungen.de/iiif/presentation/v2/bsb10502065/canvas/157/view")</f>
        <v>https://api.digitale-sammlungen.de/iiif/presentation/v2/bsb10502065/canvas/157/view</v>
      </c>
      <c r="F1278" s="0" t="s">
        <v>44</v>
      </c>
    </row>
    <row r="1279" customFormat="false" ht="15" hidden="false" customHeight="false" outlineLevel="0" collapsed="false">
      <c r="A1279" s="1" t="s">
        <v>2084</v>
      </c>
      <c r="B1279" s="1" t="s">
        <v>2088</v>
      </c>
      <c r="C1279" s="1" t="s">
        <v>246</v>
      </c>
      <c r="D1279" s="1" t="s">
        <v>2089</v>
      </c>
      <c r="E1279" s="0" t="str">
        <f aca="false">HYPERLINK("https://api.digitale-sammlungen.de/iiif/presentation/v2/bsb10502065/canvas/181/view")</f>
        <v>https://api.digitale-sammlungen.de/iiif/presentation/v2/bsb10502065/canvas/181/view</v>
      </c>
      <c r="F1279" s="0" t="s">
        <v>97</v>
      </c>
    </row>
    <row r="1280" customFormat="false" ht="15" hidden="false" customHeight="false" outlineLevel="0" collapsed="false">
      <c r="A1280" s="1" t="s">
        <v>2084</v>
      </c>
      <c r="B1280" s="1" t="s">
        <v>1957</v>
      </c>
      <c r="C1280" s="1" t="s">
        <v>838</v>
      </c>
      <c r="D1280" s="1" t="s">
        <v>2090</v>
      </c>
      <c r="E1280" s="0" t="str">
        <f aca="false">HYPERLINK("https://api.digitale-sammlungen.de/iiif/presentation/v2/bsb10502065/canvas/212/view")</f>
        <v>https://api.digitale-sammlungen.de/iiif/presentation/v2/bsb10502065/canvas/212/view</v>
      </c>
      <c r="F1280" s="0" t="s">
        <v>101</v>
      </c>
    </row>
    <row r="1281" customFormat="false" ht="15" hidden="false" customHeight="false" outlineLevel="0" collapsed="false">
      <c r="A1281" s="1" t="s">
        <v>2084</v>
      </c>
      <c r="B1281" s="1" t="s">
        <v>1209</v>
      </c>
      <c r="C1281" s="1" t="s">
        <v>90</v>
      </c>
      <c r="D1281" s="1" t="s">
        <v>2091</v>
      </c>
      <c r="E1281" s="0" t="str">
        <f aca="false">HYPERLINK("https://api.digitale-sammlungen.de/iiif/presentation/v2/bsb10502065/canvas/291/view")</f>
        <v>https://api.digitale-sammlungen.de/iiif/presentation/v2/bsb10502065/canvas/291/view</v>
      </c>
      <c r="F1281" s="0" t="s">
        <v>101</v>
      </c>
    </row>
    <row r="1282" customFormat="false" ht="15" hidden="false" customHeight="false" outlineLevel="0" collapsed="false">
      <c r="A1282" s="1" t="s">
        <v>2084</v>
      </c>
      <c r="B1282" s="1" t="s">
        <v>1228</v>
      </c>
      <c r="C1282" s="1" t="s">
        <v>485</v>
      </c>
      <c r="D1282" s="1" t="s">
        <v>2092</v>
      </c>
      <c r="E1282" s="0" t="str">
        <f aca="false">HYPERLINK("https://api.digitale-sammlungen.de/iiif/presentation/v2/bsb10502065/canvas/314/view")</f>
        <v>https://api.digitale-sammlungen.de/iiif/presentation/v2/bsb10502065/canvas/314/view</v>
      </c>
      <c r="F1282" s="0" t="s">
        <v>539</v>
      </c>
    </row>
    <row r="1283" customFormat="false" ht="15" hidden="false" customHeight="false" outlineLevel="0" collapsed="false">
      <c r="A1283" s="1" t="s">
        <v>2084</v>
      </c>
      <c r="B1283" s="1" t="s">
        <v>410</v>
      </c>
      <c r="C1283" s="1" t="s">
        <v>153</v>
      </c>
      <c r="D1283" s="1" t="s">
        <v>2093</v>
      </c>
      <c r="E1283" s="0" t="str">
        <f aca="false">HYPERLINK("https://api.digitale-sammlungen.de/iiif/presentation/v2/bsb10502065/canvas/418/view")</f>
        <v>https://api.digitale-sammlungen.de/iiif/presentation/v2/bsb10502065/canvas/418/view</v>
      </c>
      <c r="F1283" s="0" t="s">
        <v>97</v>
      </c>
    </row>
    <row r="1284" customFormat="false" ht="15" hidden="false" customHeight="false" outlineLevel="0" collapsed="false">
      <c r="A1284" s="1" t="s">
        <v>2084</v>
      </c>
      <c r="B1284" s="1" t="s">
        <v>410</v>
      </c>
      <c r="C1284" s="1" t="s">
        <v>137</v>
      </c>
      <c r="D1284" s="1" t="s">
        <v>2094</v>
      </c>
      <c r="E1284" s="0" t="str">
        <f aca="false">HYPERLINK("https://api.digitale-sammlungen.de/iiif/presentation/v2/bsb10502065/canvas/418/view")</f>
        <v>https://api.digitale-sammlungen.de/iiif/presentation/v2/bsb10502065/canvas/418/view</v>
      </c>
      <c r="F1284" s="0" t="s">
        <v>97</v>
      </c>
    </row>
    <row r="1285" customFormat="false" ht="15" hidden="false" customHeight="false" outlineLevel="0" collapsed="false">
      <c r="A1285" s="1" t="s">
        <v>2084</v>
      </c>
      <c r="B1285" s="1" t="s">
        <v>94</v>
      </c>
      <c r="C1285" s="1" t="s">
        <v>15</v>
      </c>
      <c r="D1285" s="1" t="s">
        <v>2095</v>
      </c>
      <c r="E1285" s="0" t="str">
        <f aca="false">HYPERLINK("https://api.digitale-sammlungen.de/iiif/presentation/v2/bsb10502065/canvas/463/view")</f>
        <v>https://api.digitale-sammlungen.de/iiif/presentation/v2/bsb10502065/canvas/463/view</v>
      </c>
      <c r="F1285" s="0" t="s">
        <v>48</v>
      </c>
    </row>
    <row r="1286" customFormat="false" ht="15" hidden="false" customHeight="false" outlineLevel="0" collapsed="false">
      <c r="A1286" s="1" t="s">
        <v>2096</v>
      </c>
      <c r="B1286" s="1" t="s">
        <v>1616</v>
      </c>
      <c r="C1286" s="1" t="s">
        <v>70</v>
      </c>
      <c r="D1286" s="1" t="s">
        <v>2097</v>
      </c>
      <c r="E1286" s="0" t="str">
        <f aca="false">HYPERLINK("https://api.digitale-sammlungen.de/iiif/presentation/v2/bsb10502071/canvas/256/view")</f>
        <v>https://api.digitale-sammlungen.de/iiif/presentation/v2/bsb10502071/canvas/256/view</v>
      </c>
      <c r="F1286" s="0" t="s">
        <v>10</v>
      </c>
    </row>
    <row r="1287" customFormat="false" ht="15" hidden="false" customHeight="false" outlineLevel="0" collapsed="false">
      <c r="A1287" s="1" t="s">
        <v>2096</v>
      </c>
      <c r="B1287" s="1" t="s">
        <v>1366</v>
      </c>
      <c r="C1287" s="1" t="s">
        <v>227</v>
      </c>
      <c r="D1287" s="1" t="s">
        <v>2098</v>
      </c>
      <c r="E1287" s="0" t="str">
        <f aca="false">HYPERLINK("https://api.digitale-sammlungen.de/iiif/presentation/v2/bsb10502071/canvas/261/view")</f>
        <v>https://api.digitale-sammlungen.de/iiif/presentation/v2/bsb10502071/canvas/261/view</v>
      </c>
      <c r="F1287" s="0" t="s">
        <v>10</v>
      </c>
    </row>
    <row r="1288" customFormat="false" ht="15" hidden="false" customHeight="false" outlineLevel="0" collapsed="false">
      <c r="A1288" s="1" t="s">
        <v>2096</v>
      </c>
      <c r="B1288" s="1" t="s">
        <v>350</v>
      </c>
      <c r="C1288" s="1" t="s">
        <v>212</v>
      </c>
      <c r="D1288" s="1" t="s">
        <v>2099</v>
      </c>
      <c r="E1288" s="0" t="str">
        <f aca="false">HYPERLINK("https://api.digitale-sammlungen.de/iiif/presentation/v2/bsb10502071/canvas/332/view")</f>
        <v>https://api.digitale-sammlungen.de/iiif/presentation/v2/bsb10502071/canvas/332/view</v>
      </c>
      <c r="F1288" s="0" t="s">
        <v>10</v>
      </c>
    </row>
    <row r="1289" customFormat="false" ht="15" hidden="false" customHeight="false" outlineLevel="0" collapsed="false">
      <c r="A1289" s="1" t="s">
        <v>2096</v>
      </c>
      <c r="B1289" s="1" t="s">
        <v>217</v>
      </c>
      <c r="C1289" s="1" t="s">
        <v>269</v>
      </c>
      <c r="D1289" s="1" t="s">
        <v>2100</v>
      </c>
      <c r="E1289" s="0" t="str">
        <f aca="false">HYPERLINK("https://api.digitale-sammlungen.de/iiif/presentation/v2/bsb10502071/canvas/363/view")</f>
        <v>https://api.digitale-sammlungen.de/iiif/presentation/v2/bsb10502071/canvas/363/view</v>
      </c>
      <c r="F1289" s="0" t="s">
        <v>97</v>
      </c>
    </row>
    <row r="1290" customFormat="false" ht="15" hidden="false" customHeight="false" outlineLevel="0" collapsed="false">
      <c r="A1290" s="1" t="s">
        <v>2101</v>
      </c>
      <c r="B1290" s="1" t="s">
        <v>705</v>
      </c>
      <c r="C1290" s="1" t="s">
        <v>432</v>
      </c>
      <c r="D1290" s="1" t="s">
        <v>2102</v>
      </c>
      <c r="E1290" s="0" t="str">
        <f aca="false">HYPERLINK("https://api.digitale-sammlungen.de/iiif/presentation/v2/bsb10502070/canvas/38/view")</f>
        <v>https://api.digitale-sammlungen.de/iiif/presentation/v2/bsb10502070/canvas/38/view</v>
      </c>
      <c r="F1290" s="0" t="s">
        <v>10</v>
      </c>
    </row>
    <row r="1291" customFormat="false" ht="15" hidden="false" customHeight="false" outlineLevel="0" collapsed="false">
      <c r="A1291" s="1" t="s">
        <v>2101</v>
      </c>
      <c r="B1291" s="1" t="s">
        <v>1056</v>
      </c>
      <c r="C1291" s="1" t="s">
        <v>129</v>
      </c>
      <c r="D1291" s="1" t="s">
        <v>2103</v>
      </c>
      <c r="E1291" s="0" t="str">
        <f aca="false">HYPERLINK("https://api.digitale-sammlungen.de/iiif/presentation/v2/bsb10502070/canvas/39/view")</f>
        <v>https://api.digitale-sammlungen.de/iiif/presentation/v2/bsb10502070/canvas/39/view</v>
      </c>
      <c r="F1291" s="0" t="s">
        <v>10</v>
      </c>
    </row>
    <row r="1292" customFormat="false" ht="15" hidden="false" customHeight="false" outlineLevel="0" collapsed="false">
      <c r="A1292" s="1" t="s">
        <v>2101</v>
      </c>
      <c r="B1292" s="1" t="s">
        <v>1056</v>
      </c>
      <c r="C1292" s="1" t="s">
        <v>153</v>
      </c>
      <c r="D1292" s="1" t="s">
        <v>2104</v>
      </c>
      <c r="E1292" s="0" t="str">
        <f aca="false">HYPERLINK("https://api.digitale-sammlungen.de/iiif/presentation/v2/bsb10502070/canvas/39/view")</f>
        <v>https://api.digitale-sammlungen.de/iiif/presentation/v2/bsb10502070/canvas/39/view</v>
      </c>
      <c r="F1292" s="0" t="s">
        <v>10</v>
      </c>
    </row>
    <row r="1293" customFormat="false" ht="15" hidden="false" customHeight="false" outlineLevel="0" collapsed="false">
      <c r="A1293" s="1" t="s">
        <v>2101</v>
      </c>
      <c r="B1293" s="1" t="s">
        <v>1871</v>
      </c>
      <c r="C1293" s="1" t="s">
        <v>35</v>
      </c>
      <c r="D1293" s="1" t="s">
        <v>2105</v>
      </c>
      <c r="E1293" s="0" t="str">
        <f aca="false">HYPERLINK("https://api.digitale-sammlungen.de/iiif/presentation/v2/bsb10502070/canvas/45/view")</f>
        <v>https://api.digitale-sammlungen.de/iiif/presentation/v2/bsb10502070/canvas/45/view</v>
      </c>
      <c r="F1293" s="0" t="s">
        <v>10</v>
      </c>
    </row>
    <row r="1294" customFormat="false" ht="15" hidden="false" customHeight="false" outlineLevel="0" collapsed="false">
      <c r="A1294" s="1" t="s">
        <v>2101</v>
      </c>
      <c r="B1294" s="1" t="s">
        <v>1871</v>
      </c>
      <c r="C1294" s="1" t="s">
        <v>509</v>
      </c>
      <c r="D1294" s="1" t="s">
        <v>2106</v>
      </c>
      <c r="E1294" s="0" t="str">
        <f aca="false">HYPERLINK("https://api.digitale-sammlungen.de/iiif/presentation/v2/bsb10502070/canvas/45/view")</f>
        <v>https://api.digitale-sammlungen.de/iiif/presentation/v2/bsb10502070/canvas/45/view</v>
      </c>
      <c r="F1294" s="0" t="s">
        <v>10</v>
      </c>
    </row>
    <row r="1295" customFormat="false" ht="15" hidden="false" customHeight="false" outlineLevel="0" collapsed="false">
      <c r="A1295" s="1" t="s">
        <v>2101</v>
      </c>
      <c r="B1295" s="1" t="s">
        <v>399</v>
      </c>
      <c r="C1295" s="1" t="s">
        <v>108</v>
      </c>
      <c r="D1295" s="1" t="s">
        <v>2107</v>
      </c>
      <c r="E1295" s="0" t="str">
        <f aca="false">HYPERLINK("https://api.digitale-sammlungen.de/iiif/presentation/v2/bsb10502070/canvas/46/view")</f>
        <v>https://api.digitale-sammlungen.de/iiif/presentation/v2/bsb10502070/canvas/46/view</v>
      </c>
      <c r="F1295" s="0" t="s">
        <v>10</v>
      </c>
    </row>
    <row r="1296" customFormat="false" ht="15" hidden="false" customHeight="false" outlineLevel="0" collapsed="false">
      <c r="A1296" s="1" t="s">
        <v>2101</v>
      </c>
      <c r="B1296" s="1" t="s">
        <v>399</v>
      </c>
      <c r="C1296" s="1" t="s">
        <v>8</v>
      </c>
      <c r="D1296" s="1" t="s">
        <v>2108</v>
      </c>
      <c r="E1296" s="0" t="str">
        <f aca="false">HYPERLINK("https://api.digitale-sammlungen.de/iiif/presentation/v2/bsb10502070/canvas/46/view")</f>
        <v>https://api.digitale-sammlungen.de/iiif/presentation/v2/bsb10502070/canvas/46/view</v>
      </c>
      <c r="F1296" s="0" t="s">
        <v>10</v>
      </c>
    </row>
    <row r="1297" customFormat="false" ht="15" hidden="false" customHeight="false" outlineLevel="0" collapsed="false">
      <c r="A1297" s="1" t="s">
        <v>2101</v>
      </c>
      <c r="B1297" s="1" t="s">
        <v>1553</v>
      </c>
      <c r="C1297" s="1" t="s">
        <v>202</v>
      </c>
      <c r="D1297" s="1" t="s">
        <v>2109</v>
      </c>
      <c r="E1297" s="0" t="str">
        <f aca="false">HYPERLINK("https://api.digitale-sammlungen.de/iiif/presentation/v2/bsb10502070/canvas/89/view")</f>
        <v>https://api.digitale-sammlungen.de/iiif/presentation/v2/bsb10502070/canvas/89/view</v>
      </c>
      <c r="F1297" s="0" t="s">
        <v>10</v>
      </c>
    </row>
    <row r="1298" customFormat="false" ht="15" hidden="false" customHeight="false" outlineLevel="0" collapsed="false">
      <c r="A1298" s="1" t="s">
        <v>2101</v>
      </c>
      <c r="B1298" s="1" t="s">
        <v>1553</v>
      </c>
      <c r="C1298" s="1" t="s">
        <v>139</v>
      </c>
      <c r="D1298" s="1" t="s">
        <v>2110</v>
      </c>
      <c r="E1298" s="0" t="str">
        <f aca="false">HYPERLINK("https://api.digitale-sammlungen.de/iiif/presentation/v2/bsb10502070/canvas/89/view")</f>
        <v>https://api.digitale-sammlungen.de/iiif/presentation/v2/bsb10502070/canvas/89/view</v>
      </c>
      <c r="F1298" s="0" t="s">
        <v>10</v>
      </c>
    </row>
    <row r="1299" customFormat="false" ht="15" hidden="false" customHeight="false" outlineLevel="0" collapsed="false">
      <c r="A1299" s="1" t="s">
        <v>2101</v>
      </c>
      <c r="B1299" s="1" t="s">
        <v>189</v>
      </c>
      <c r="C1299" s="1" t="s">
        <v>1435</v>
      </c>
      <c r="D1299" s="1" t="s">
        <v>2111</v>
      </c>
      <c r="E1299" s="0" t="str">
        <f aca="false">HYPERLINK("https://api.digitale-sammlungen.de/iiif/presentation/v2/bsb10502070/canvas/90/view")</f>
        <v>https://api.digitale-sammlungen.de/iiif/presentation/v2/bsb10502070/canvas/90/view</v>
      </c>
      <c r="F1299" s="0" t="s">
        <v>10</v>
      </c>
    </row>
    <row r="1300" customFormat="false" ht="15" hidden="false" customHeight="false" outlineLevel="0" collapsed="false">
      <c r="A1300" s="1" t="s">
        <v>2101</v>
      </c>
      <c r="B1300" s="1" t="s">
        <v>1011</v>
      </c>
      <c r="C1300" s="1" t="s">
        <v>54</v>
      </c>
      <c r="D1300" s="1" t="s">
        <v>2112</v>
      </c>
      <c r="E1300" s="0" t="str">
        <f aca="false">HYPERLINK("https://api.digitale-sammlungen.de/iiif/presentation/v2/bsb10502070/canvas/166/view")</f>
        <v>https://api.digitale-sammlungen.de/iiif/presentation/v2/bsb10502070/canvas/166/view</v>
      </c>
      <c r="F1300" s="0" t="s">
        <v>761</v>
      </c>
    </row>
    <row r="1301" customFormat="false" ht="15" hidden="false" customHeight="false" outlineLevel="0" collapsed="false">
      <c r="A1301" s="1" t="s">
        <v>2101</v>
      </c>
      <c r="B1301" s="1" t="s">
        <v>1011</v>
      </c>
      <c r="C1301" s="1" t="s">
        <v>50</v>
      </c>
      <c r="D1301" s="1" t="s">
        <v>2113</v>
      </c>
      <c r="E1301" s="0" t="str">
        <f aca="false">HYPERLINK("https://api.digitale-sammlungen.de/iiif/presentation/v2/bsb10502070/canvas/166/view")</f>
        <v>https://api.digitale-sammlungen.de/iiif/presentation/v2/bsb10502070/canvas/166/view</v>
      </c>
      <c r="F1301" s="0" t="s">
        <v>761</v>
      </c>
    </row>
    <row r="1302" customFormat="false" ht="15" hidden="false" customHeight="false" outlineLevel="0" collapsed="false">
      <c r="A1302" s="1" t="s">
        <v>2101</v>
      </c>
      <c r="B1302" s="1" t="s">
        <v>1011</v>
      </c>
      <c r="C1302" s="1" t="s">
        <v>177</v>
      </c>
      <c r="D1302" s="1" t="s">
        <v>2114</v>
      </c>
      <c r="E1302" s="0" t="str">
        <f aca="false">HYPERLINK("https://api.digitale-sammlungen.de/iiif/presentation/v2/bsb10502070/canvas/166/view")</f>
        <v>https://api.digitale-sammlungen.de/iiif/presentation/v2/bsb10502070/canvas/166/view</v>
      </c>
      <c r="F1302" s="0" t="s">
        <v>761</v>
      </c>
    </row>
    <row r="1303" customFormat="false" ht="15" hidden="false" customHeight="false" outlineLevel="0" collapsed="false">
      <c r="A1303" s="1" t="s">
        <v>2101</v>
      </c>
      <c r="B1303" s="1" t="s">
        <v>1011</v>
      </c>
      <c r="C1303" s="1" t="s">
        <v>209</v>
      </c>
      <c r="D1303" s="1" t="s">
        <v>2115</v>
      </c>
      <c r="E1303" s="0" t="str">
        <f aca="false">HYPERLINK("https://api.digitale-sammlungen.de/iiif/presentation/v2/bsb10502070/canvas/166/view")</f>
        <v>https://api.digitale-sammlungen.de/iiif/presentation/v2/bsb10502070/canvas/166/view</v>
      </c>
      <c r="F1303" s="0" t="s">
        <v>761</v>
      </c>
    </row>
    <row r="1304" customFormat="false" ht="15" hidden="false" customHeight="false" outlineLevel="0" collapsed="false">
      <c r="A1304" s="1" t="s">
        <v>2101</v>
      </c>
      <c r="B1304" s="1" t="s">
        <v>1011</v>
      </c>
      <c r="C1304" s="1" t="s">
        <v>354</v>
      </c>
      <c r="D1304" s="1" t="s">
        <v>2116</v>
      </c>
      <c r="E1304" s="0" t="str">
        <f aca="false">HYPERLINK("https://api.digitale-sammlungen.de/iiif/presentation/v2/bsb10502070/canvas/166/view")</f>
        <v>https://api.digitale-sammlungen.de/iiif/presentation/v2/bsb10502070/canvas/166/view</v>
      </c>
      <c r="F1304" s="0" t="s">
        <v>761</v>
      </c>
    </row>
    <row r="1305" customFormat="false" ht="15" hidden="false" customHeight="false" outlineLevel="0" collapsed="false">
      <c r="A1305" s="1" t="s">
        <v>2101</v>
      </c>
      <c r="B1305" s="1" t="s">
        <v>1011</v>
      </c>
      <c r="C1305" s="1" t="s">
        <v>491</v>
      </c>
      <c r="D1305" s="1" t="s">
        <v>2117</v>
      </c>
      <c r="E1305" s="0" t="str">
        <f aca="false">HYPERLINK("https://api.digitale-sammlungen.de/iiif/presentation/v2/bsb10502070/canvas/166/view")</f>
        <v>https://api.digitale-sammlungen.de/iiif/presentation/v2/bsb10502070/canvas/166/view</v>
      </c>
      <c r="F1305" s="0" t="s">
        <v>761</v>
      </c>
    </row>
    <row r="1306" customFormat="false" ht="15" hidden="false" customHeight="false" outlineLevel="0" collapsed="false">
      <c r="A1306" s="1" t="s">
        <v>2101</v>
      </c>
      <c r="B1306" s="1" t="s">
        <v>616</v>
      </c>
      <c r="C1306" s="1" t="s">
        <v>472</v>
      </c>
      <c r="D1306" s="1" t="s">
        <v>2118</v>
      </c>
      <c r="E1306" s="0" t="str">
        <f aca="false">HYPERLINK("https://api.digitale-sammlungen.de/iiif/presentation/v2/bsb10502070/canvas/217/view")</f>
        <v>https://api.digitale-sammlungen.de/iiif/presentation/v2/bsb10502070/canvas/217/view</v>
      </c>
      <c r="F1306" s="0" t="s">
        <v>97</v>
      </c>
    </row>
    <row r="1307" customFormat="false" ht="15" hidden="false" customHeight="false" outlineLevel="0" collapsed="false">
      <c r="A1307" s="1" t="s">
        <v>2101</v>
      </c>
      <c r="B1307" s="1" t="s">
        <v>616</v>
      </c>
      <c r="C1307" s="1" t="s">
        <v>75</v>
      </c>
      <c r="D1307" s="1" t="s">
        <v>2119</v>
      </c>
      <c r="E1307" s="0" t="str">
        <f aca="false">HYPERLINK("https://api.digitale-sammlungen.de/iiif/presentation/v2/bsb10502070/canvas/217/view")</f>
        <v>https://api.digitale-sammlungen.de/iiif/presentation/v2/bsb10502070/canvas/217/view</v>
      </c>
      <c r="F1307" s="0" t="s">
        <v>97</v>
      </c>
    </row>
    <row r="1308" customFormat="false" ht="15" hidden="false" customHeight="false" outlineLevel="0" collapsed="false">
      <c r="A1308" s="1" t="s">
        <v>2101</v>
      </c>
      <c r="B1308" s="1" t="s">
        <v>1593</v>
      </c>
      <c r="C1308" s="1" t="s">
        <v>12</v>
      </c>
      <c r="D1308" s="1" t="s">
        <v>2120</v>
      </c>
      <c r="E1308" s="0" t="str">
        <f aca="false">HYPERLINK("https://api.digitale-sammlungen.de/iiif/presentation/v2/bsb10502070/canvas/374/view")</f>
        <v>https://api.digitale-sammlungen.de/iiif/presentation/v2/bsb10502070/canvas/374/view</v>
      </c>
      <c r="F1308" s="0" t="s">
        <v>10</v>
      </c>
    </row>
    <row r="1309" customFormat="false" ht="15" hidden="false" customHeight="false" outlineLevel="0" collapsed="false">
      <c r="A1309" s="1" t="s">
        <v>2101</v>
      </c>
      <c r="B1309" s="1" t="s">
        <v>771</v>
      </c>
      <c r="C1309" s="1" t="s">
        <v>302</v>
      </c>
      <c r="D1309" s="1" t="s">
        <v>2121</v>
      </c>
      <c r="E1309" s="0" t="str">
        <f aca="false">HYPERLINK("https://api.digitale-sammlungen.de/iiif/presentation/v2/bsb10502070/canvas/375/view")</f>
        <v>https://api.digitale-sammlungen.de/iiif/presentation/v2/bsb10502070/canvas/375/view</v>
      </c>
      <c r="F1309" s="0" t="s">
        <v>10</v>
      </c>
    </row>
    <row r="1310" customFormat="false" ht="15" hidden="false" customHeight="false" outlineLevel="0" collapsed="false">
      <c r="A1310" s="1" t="s">
        <v>2122</v>
      </c>
      <c r="B1310" s="1" t="s">
        <v>919</v>
      </c>
      <c r="C1310" s="1" t="s">
        <v>95</v>
      </c>
      <c r="D1310" s="1" t="s">
        <v>2123</v>
      </c>
      <c r="E1310" s="0" t="str">
        <f aca="false">HYPERLINK("https://api.digitale-sammlungen.de/iiif/presentation/v2/bsb10502064/canvas/216/view")</f>
        <v>https://api.digitale-sammlungen.de/iiif/presentation/v2/bsb10502064/canvas/216/view</v>
      </c>
      <c r="F1310" s="0" t="s">
        <v>48</v>
      </c>
    </row>
    <row r="1311" customFormat="false" ht="15" hidden="false" customHeight="false" outlineLevel="0" collapsed="false">
      <c r="A1311" s="1" t="s">
        <v>2122</v>
      </c>
      <c r="B1311" s="1" t="s">
        <v>1810</v>
      </c>
      <c r="C1311" s="1" t="s">
        <v>119</v>
      </c>
      <c r="D1311" s="1" t="s">
        <v>2124</v>
      </c>
      <c r="E1311" s="0" t="str">
        <f aca="false">HYPERLINK("https://api.digitale-sammlungen.de/iiif/presentation/v2/bsb10502064/canvas/273/view")</f>
        <v>https://api.digitale-sammlungen.de/iiif/presentation/v2/bsb10502064/canvas/273/view</v>
      </c>
      <c r="F1311" s="0" t="s">
        <v>10</v>
      </c>
    </row>
    <row r="1312" customFormat="false" ht="15" hidden="false" customHeight="false" outlineLevel="0" collapsed="false">
      <c r="A1312" s="1" t="s">
        <v>2122</v>
      </c>
      <c r="B1312" s="1" t="s">
        <v>1802</v>
      </c>
      <c r="C1312" s="1" t="s">
        <v>70</v>
      </c>
      <c r="D1312" s="1" t="s">
        <v>2125</v>
      </c>
      <c r="E1312" s="0" t="str">
        <f aca="false">HYPERLINK("https://api.digitale-sammlungen.de/iiif/presentation/v2/bsb10502064/canvas/308/view")</f>
        <v>https://api.digitale-sammlungen.de/iiif/presentation/v2/bsb10502064/canvas/308/view</v>
      </c>
      <c r="F1312" s="0" t="s">
        <v>48</v>
      </c>
    </row>
    <row r="1313" customFormat="false" ht="15" hidden="false" customHeight="false" outlineLevel="0" collapsed="false">
      <c r="A1313" s="1" t="s">
        <v>2122</v>
      </c>
      <c r="B1313" s="1" t="s">
        <v>784</v>
      </c>
      <c r="C1313" s="1" t="s">
        <v>156</v>
      </c>
      <c r="D1313" s="1" t="s">
        <v>2126</v>
      </c>
      <c r="E1313" s="0" t="str">
        <f aca="false">HYPERLINK("https://api.digitale-sammlungen.de/iiif/presentation/v2/bsb10502064/canvas/402/view")</f>
        <v>https://api.digitale-sammlungen.de/iiif/presentation/v2/bsb10502064/canvas/402/view</v>
      </c>
      <c r="F1313" s="0" t="s">
        <v>10</v>
      </c>
    </row>
    <row r="1314" customFormat="false" ht="15" hidden="false" customHeight="false" outlineLevel="0" collapsed="false">
      <c r="A1314" s="1" t="s">
        <v>2122</v>
      </c>
      <c r="B1314" s="1" t="s">
        <v>702</v>
      </c>
      <c r="C1314" s="1" t="s">
        <v>8</v>
      </c>
      <c r="D1314" s="1" t="s">
        <v>2127</v>
      </c>
      <c r="E1314" s="0" t="str">
        <f aca="false">HYPERLINK("https://api.digitale-sammlungen.de/iiif/presentation/v2/bsb10502064/canvas/459/view")</f>
        <v>https://api.digitale-sammlungen.de/iiif/presentation/v2/bsb10502064/canvas/459/view</v>
      </c>
      <c r="F1314" s="0" t="s">
        <v>37</v>
      </c>
    </row>
    <row r="1315" customFormat="false" ht="15" hidden="false" customHeight="false" outlineLevel="0" collapsed="false">
      <c r="A1315" s="1" t="s">
        <v>2122</v>
      </c>
      <c r="B1315" s="1" t="s">
        <v>2128</v>
      </c>
      <c r="C1315" s="1" t="s">
        <v>72</v>
      </c>
      <c r="D1315" s="1" t="s">
        <v>2129</v>
      </c>
      <c r="E1315" s="0" t="str">
        <f aca="false">HYPERLINK("https://api.digitale-sammlungen.de/iiif/presentation/v2/bsb10502064/canvas/460/view")</f>
        <v>https://api.digitale-sammlungen.de/iiif/presentation/v2/bsb10502064/canvas/460/view</v>
      </c>
      <c r="F1315" s="0" t="s">
        <v>37</v>
      </c>
    </row>
    <row r="1316" customFormat="false" ht="15" hidden="false" customHeight="false" outlineLevel="0" collapsed="false">
      <c r="A1316" s="1" t="s">
        <v>2130</v>
      </c>
      <c r="B1316" s="1" t="s">
        <v>555</v>
      </c>
      <c r="C1316" s="1" t="s">
        <v>195</v>
      </c>
      <c r="D1316" s="1" t="s">
        <v>2131</v>
      </c>
      <c r="E1316" s="0" t="str">
        <f aca="false">HYPERLINK("https://api.digitale-sammlungen.de/iiif/presentation/v2/bsb10502058/canvas/100/view")</f>
        <v>https://api.digitale-sammlungen.de/iiif/presentation/v2/bsb10502058/canvas/100/view</v>
      </c>
      <c r="F1316" s="0" t="s">
        <v>52</v>
      </c>
    </row>
    <row r="1317" customFormat="false" ht="15" hidden="false" customHeight="false" outlineLevel="0" collapsed="false">
      <c r="A1317" s="1" t="s">
        <v>2130</v>
      </c>
      <c r="B1317" s="1" t="s">
        <v>2132</v>
      </c>
      <c r="C1317" s="1" t="s">
        <v>90</v>
      </c>
      <c r="D1317" s="1" t="s">
        <v>2133</v>
      </c>
      <c r="E1317" s="0" t="str">
        <f aca="false">HYPERLINK("https://api.digitale-sammlungen.de/iiif/presentation/v2/bsb10502058/canvas/104/view")</f>
        <v>https://api.digitale-sammlungen.de/iiif/presentation/v2/bsb10502058/canvas/104/view</v>
      </c>
      <c r="F1317" s="0" t="s">
        <v>52</v>
      </c>
    </row>
    <row r="1318" customFormat="false" ht="15" hidden="false" customHeight="false" outlineLevel="0" collapsed="false">
      <c r="A1318" s="1" t="s">
        <v>2130</v>
      </c>
      <c r="B1318" s="1" t="s">
        <v>1193</v>
      </c>
      <c r="C1318" s="1" t="s">
        <v>177</v>
      </c>
      <c r="D1318" s="1" t="s">
        <v>2134</v>
      </c>
      <c r="E1318" s="0" t="str">
        <f aca="false">HYPERLINK("https://api.digitale-sammlungen.de/iiif/presentation/v2/bsb10502058/canvas/105/view")</f>
        <v>https://api.digitale-sammlungen.de/iiif/presentation/v2/bsb10502058/canvas/105/view</v>
      </c>
      <c r="F1318" s="0" t="s">
        <v>52</v>
      </c>
    </row>
    <row r="1319" customFormat="false" ht="15" hidden="false" customHeight="false" outlineLevel="0" collapsed="false">
      <c r="A1319" s="1" t="s">
        <v>2130</v>
      </c>
      <c r="B1319" s="1" t="s">
        <v>1489</v>
      </c>
      <c r="C1319" s="1" t="s">
        <v>72</v>
      </c>
      <c r="D1319" s="1" t="s">
        <v>2135</v>
      </c>
      <c r="E1319" s="0" t="str">
        <f aca="false">HYPERLINK("https://api.digitale-sammlungen.de/iiif/presentation/v2/bsb10502058/canvas/133/view")</f>
        <v>https://api.digitale-sammlungen.de/iiif/presentation/v2/bsb10502058/canvas/133/view</v>
      </c>
      <c r="F1319" s="0" t="s">
        <v>48</v>
      </c>
    </row>
    <row r="1320" customFormat="false" ht="15" hidden="false" customHeight="false" outlineLevel="0" collapsed="false">
      <c r="A1320" s="1" t="s">
        <v>2130</v>
      </c>
      <c r="B1320" s="1" t="s">
        <v>1489</v>
      </c>
      <c r="C1320" s="1" t="s">
        <v>646</v>
      </c>
      <c r="D1320" s="1" t="s">
        <v>2136</v>
      </c>
      <c r="E1320" s="0" t="str">
        <f aca="false">HYPERLINK("https://api.digitale-sammlungen.de/iiif/presentation/v2/bsb10502058/canvas/133/view")</f>
        <v>https://api.digitale-sammlungen.de/iiif/presentation/v2/bsb10502058/canvas/133/view</v>
      </c>
      <c r="F1320" s="0" t="s">
        <v>48</v>
      </c>
    </row>
    <row r="1321" customFormat="false" ht="15" hidden="false" customHeight="false" outlineLevel="0" collapsed="false">
      <c r="A1321" s="1" t="s">
        <v>2130</v>
      </c>
      <c r="B1321" s="1" t="s">
        <v>297</v>
      </c>
      <c r="C1321" s="1" t="s">
        <v>54</v>
      </c>
      <c r="D1321" s="1" t="s">
        <v>2137</v>
      </c>
      <c r="E1321" s="0" t="str">
        <f aca="false">HYPERLINK("https://api.digitale-sammlungen.de/iiif/presentation/v2/bsb10502058/canvas/161/view")</f>
        <v>https://api.digitale-sammlungen.de/iiif/presentation/v2/bsb10502058/canvas/161/view</v>
      </c>
      <c r="F1321" s="0" t="s">
        <v>97</v>
      </c>
    </row>
    <row r="1322" customFormat="false" ht="15" hidden="false" customHeight="false" outlineLevel="0" collapsed="false">
      <c r="A1322" s="1" t="s">
        <v>2130</v>
      </c>
      <c r="B1322" s="1" t="s">
        <v>407</v>
      </c>
      <c r="C1322" s="1" t="s">
        <v>623</v>
      </c>
      <c r="D1322" s="1" t="s">
        <v>2138</v>
      </c>
      <c r="E1322" s="0" t="str">
        <f aca="false">HYPERLINK("https://api.digitale-sammlungen.de/iiif/presentation/v2/bsb10502058/canvas/248/view")</f>
        <v>https://api.digitale-sammlungen.de/iiif/presentation/v2/bsb10502058/canvas/248/view</v>
      </c>
      <c r="F1322" s="0" t="s">
        <v>33</v>
      </c>
    </row>
    <row r="1323" customFormat="false" ht="15" hidden="false" customHeight="false" outlineLevel="0" collapsed="false">
      <c r="A1323" s="1" t="s">
        <v>2130</v>
      </c>
      <c r="B1323" s="1" t="s">
        <v>1802</v>
      </c>
      <c r="C1323" s="1" t="s">
        <v>798</v>
      </c>
      <c r="D1323" s="1" t="s">
        <v>2139</v>
      </c>
      <c r="E1323" s="0" t="str">
        <f aca="false">HYPERLINK("https://api.digitale-sammlungen.de/iiif/presentation/v2/bsb10502058/canvas/308/view")</f>
        <v>https://api.digitale-sammlungen.de/iiif/presentation/v2/bsb10502058/canvas/308/view</v>
      </c>
      <c r="F1323" s="0" t="s">
        <v>273</v>
      </c>
    </row>
    <row r="1324" customFormat="false" ht="15" hidden="false" customHeight="false" outlineLevel="0" collapsed="false">
      <c r="A1324" s="1" t="s">
        <v>2130</v>
      </c>
      <c r="B1324" s="1" t="s">
        <v>248</v>
      </c>
      <c r="C1324" s="1" t="s">
        <v>153</v>
      </c>
      <c r="D1324" s="1" t="s">
        <v>2140</v>
      </c>
      <c r="E1324" s="0" t="str">
        <f aca="false">HYPERLINK("https://api.digitale-sammlungen.de/iiif/presentation/v2/bsb10502058/canvas/386/view")</f>
        <v>https://api.digitale-sammlungen.de/iiif/presentation/v2/bsb10502058/canvas/386/view</v>
      </c>
      <c r="F1324" s="0" t="s">
        <v>273</v>
      </c>
    </row>
    <row r="1325" customFormat="false" ht="15" hidden="false" customHeight="false" outlineLevel="0" collapsed="false">
      <c r="A1325" s="1" t="s">
        <v>2141</v>
      </c>
      <c r="B1325" s="1" t="s">
        <v>1407</v>
      </c>
      <c r="C1325" s="1" t="s">
        <v>24</v>
      </c>
      <c r="D1325" s="1" t="s">
        <v>2142</v>
      </c>
      <c r="E1325" s="0" t="str">
        <f aca="false">HYPERLINK("https://api.digitale-sammlungen.de/iiif/presentation/v2/bsb10628812/canvas/59/view")</f>
        <v>https://api.digitale-sammlungen.de/iiif/presentation/v2/bsb10628812/canvas/59/view</v>
      </c>
      <c r="F1325" s="0" t="s">
        <v>52</v>
      </c>
    </row>
    <row r="1326" customFormat="false" ht="15" hidden="false" customHeight="false" outlineLevel="0" collapsed="false">
      <c r="A1326" s="1" t="s">
        <v>2141</v>
      </c>
      <c r="B1326" s="1" t="s">
        <v>2143</v>
      </c>
      <c r="C1326" s="1" t="s">
        <v>1976</v>
      </c>
      <c r="D1326" s="1" t="s">
        <v>2144</v>
      </c>
      <c r="E1326" s="0" t="str">
        <f aca="false">HYPERLINK("https://api.digitale-sammlungen.de/iiif/presentation/v2/bsb10628812/canvas/72/view")</f>
        <v>https://api.digitale-sammlungen.de/iiif/presentation/v2/bsb10628812/canvas/72/view</v>
      </c>
      <c r="F1326" s="0" t="s">
        <v>10</v>
      </c>
    </row>
    <row r="1327" customFormat="false" ht="15" hidden="false" customHeight="false" outlineLevel="0" collapsed="false">
      <c r="A1327" s="1" t="s">
        <v>2141</v>
      </c>
      <c r="B1327" s="1" t="s">
        <v>314</v>
      </c>
      <c r="C1327" s="1" t="s">
        <v>623</v>
      </c>
      <c r="D1327" s="1" t="s">
        <v>2145</v>
      </c>
      <c r="E1327" s="0" t="str">
        <f aca="false">HYPERLINK("https://api.digitale-sammlungen.de/iiif/presentation/v2/bsb10628812/canvas/73/view")</f>
        <v>https://api.digitale-sammlungen.de/iiif/presentation/v2/bsb10628812/canvas/73/view</v>
      </c>
      <c r="F1327" s="0" t="s">
        <v>10</v>
      </c>
    </row>
    <row r="1328" customFormat="false" ht="15" hidden="false" customHeight="false" outlineLevel="0" collapsed="false">
      <c r="A1328" s="1" t="s">
        <v>2141</v>
      </c>
      <c r="B1328" s="1" t="s">
        <v>1607</v>
      </c>
      <c r="C1328" s="1" t="s">
        <v>993</v>
      </c>
      <c r="D1328" s="1" t="s">
        <v>2146</v>
      </c>
      <c r="E1328" s="0" t="str">
        <f aca="false">HYPERLINK("https://api.digitale-sammlungen.de/iiif/presentation/v2/bsb10628812/canvas/130/view")</f>
        <v>https://api.digitale-sammlungen.de/iiif/presentation/v2/bsb10628812/canvas/130/view</v>
      </c>
      <c r="F1328" s="0" t="s">
        <v>557</v>
      </c>
    </row>
    <row r="1329" customFormat="false" ht="15" hidden="false" customHeight="false" outlineLevel="0" collapsed="false">
      <c r="A1329" s="1" t="s">
        <v>2141</v>
      </c>
      <c r="B1329" s="1" t="s">
        <v>1333</v>
      </c>
      <c r="C1329" s="1" t="s">
        <v>129</v>
      </c>
      <c r="D1329" s="1" t="s">
        <v>2147</v>
      </c>
      <c r="E1329" s="0" t="str">
        <f aca="false">HYPERLINK("https://api.digitale-sammlungen.de/iiif/presentation/v2/bsb10628812/canvas/140/view")</f>
        <v>https://api.digitale-sammlungen.de/iiif/presentation/v2/bsb10628812/canvas/140/view</v>
      </c>
      <c r="F1329" s="0" t="s">
        <v>52</v>
      </c>
    </row>
    <row r="1330" customFormat="false" ht="15" hidden="false" customHeight="false" outlineLevel="0" collapsed="false">
      <c r="A1330" s="1" t="s">
        <v>2141</v>
      </c>
      <c r="B1330" s="1" t="s">
        <v>182</v>
      </c>
      <c r="C1330" s="1" t="s">
        <v>269</v>
      </c>
      <c r="D1330" s="1" t="s">
        <v>2148</v>
      </c>
      <c r="E1330" s="0" t="str">
        <f aca="false">HYPERLINK("https://api.digitale-sammlungen.de/iiif/presentation/v2/bsb10628812/canvas/146/view")</f>
        <v>https://api.digitale-sammlungen.de/iiif/presentation/v2/bsb10628812/canvas/146/view</v>
      </c>
      <c r="F1330" s="0" t="s">
        <v>101</v>
      </c>
    </row>
    <row r="1331" customFormat="false" ht="15" hidden="false" customHeight="false" outlineLevel="0" collapsed="false">
      <c r="A1331" s="1" t="s">
        <v>2141</v>
      </c>
      <c r="B1331" s="1" t="s">
        <v>942</v>
      </c>
      <c r="C1331" s="1" t="s">
        <v>432</v>
      </c>
      <c r="D1331" s="1" t="s">
        <v>2149</v>
      </c>
      <c r="E1331" s="0" t="str">
        <f aca="false">HYPERLINK("https://api.digitale-sammlungen.de/iiif/presentation/v2/bsb10628812/canvas/324/view")</f>
        <v>https://api.digitale-sammlungen.de/iiif/presentation/v2/bsb10628812/canvas/324/view</v>
      </c>
      <c r="F1331" s="0" t="s">
        <v>10</v>
      </c>
    </row>
    <row r="1332" customFormat="false" ht="15" hidden="false" customHeight="false" outlineLevel="0" collapsed="false">
      <c r="A1332" s="1" t="s">
        <v>2141</v>
      </c>
      <c r="B1332" s="1" t="s">
        <v>309</v>
      </c>
      <c r="C1332" s="1" t="s">
        <v>62</v>
      </c>
      <c r="D1332" s="1" t="s">
        <v>2150</v>
      </c>
      <c r="E1332" s="0" t="str">
        <f aca="false">HYPERLINK("https://api.digitale-sammlungen.de/iiif/presentation/v2/bsb10628812/canvas/422/view")</f>
        <v>https://api.digitale-sammlungen.de/iiif/presentation/v2/bsb10628812/canvas/422/view</v>
      </c>
      <c r="F1332" s="0" t="s">
        <v>557</v>
      </c>
    </row>
    <row r="1333" customFormat="false" ht="15" hidden="false" customHeight="false" outlineLevel="0" collapsed="false">
      <c r="A1333" s="1" t="s">
        <v>2141</v>
      </c>
      <c r="B1333" s="1" t="s">
        <v>899</v>
      </c>
      <c r="C1333" s="1" t="s">
        <v>209</v>
      </c>
      <c r="D1333" s="1" t="s">
        <v>2151</v>
      </c>
      <c r="E1333" s="0" t="str">
        <f aca="false">HYPERLINK("https://api.digitale-sammlungen.de/iiif/presentation/v2/bsb10628812/canvas/542/view")</f>
        <v>https://api.digitale-sammlungen.de/iiif/presentation/v2/bsb10628812/canvas/542/view</v>
      </c>
      <c r="F1333" s="0" t="s">
        <v>37</v>
      </c>
    </row>
    <row r="1334" customFormat="false" ht="15" hidden="false" customHeight="false" outlineLevel="0" collapsed="false">
      <c r="A1334" s="1" t="s">
        <v>2141</v>
      </c>
      <c r="B1334" s="1" t="s">
        <v>2152</v>
      </c>
      <c r="C1334" s="1" t="s">
        <v>8</v>
      </c>
      <c r="D1334" s="1" t="s">
        <v>2153</v>
      </c>
      <c r="E1334" s="0" t="str">
        <f aca="false">HYPERLINK("https://api.digitale-sammlungen.de/iiif/presentation/v2/bsb10628812/canvas/581/view")</f>
        <v>https://api.digitale-sammlungen.de/iiif/presentation/v2/bsb10628812/canvas/581/view</v>
      </c>
      <c r="F1334" s="0" t="s">
        <v>37</v>
      </c>
    </row>
    <row r="1335" customFormat="false" ht="15" hidden="false" customHeight="false" outlineLevel="0" collapsed="false">
      <c r="A1335" s="1" t="s">
        <v>2154</v>
      </c>
      <c r="B1335" s="1" t="s">
        <v>1616</v>
      </c>
      <c r="C1335" s="1" t="s">
        <v>60</v>
      </c>
      <c r="D1335" s="1" t="s">
        <v>2155</v>
      </c>
      <c r="E1335" s="0" t="str">
        <f aca="false">HYPERLINK("https://api.digitale-sammlungen.de/iiif/presentation/v2/bsb10501974/canvas/256/view")</f>
        <v>https://api.digitale-sammlungen.de/iiif/presentation/v2/bsb10501974/canvas/256/view</v>
      </c>
      <c r="F1335" s="0" t="s">
        <v>48</v>
      </c>
    </row>
    <row r="1336" customFormat="false" ht="15" hidden="false" customHeight="false" outlineLevel="0" collapsed="false">
      <c r="A1336" s="1" t="s">
        <v>2154</v>
      </c>
      <c r="B1336" s="1" t="s">
        <v>274</v>
      </c>
      <c r="C1336" s="1" t="s">
        <v>50</v>
      </c>
      <c r="D1336" s="1" t="s">
        <v>2156</v>
      </c>
      <c r="E1336" s="0" t="str">
        <f aca="false">HYPERLINK("https://api.digitale-sammlungen.de/iiif/presentation/v2/bsb10501974/canvas/287/view")</f>
        <v>https://api.digitale-sammlungen.de/iiif/presentation/v2/bsb10501974/canvas/287/view</v>
      </c>
      <c r="F1336" s="0" t="s">
        <v>33</v>
      </c>
    </row>
    <row r="1337" customFormat="false" ht="15" hidden="false" customHeight="false" outlineLevel="0" collapsed="false">
      <c r="A1337" s="1" t="s">
        <v>2157</v>
      </c>
      <c r="B1337" s="1" t="s">
        <v>395</v>
      </c>
      <c r="C1337" s="1" t="s">
        <v>127</v>
      </c>
      <c r="D1337" s="1" t="s">
        <v>2158</v>
      </c>
      <c r="E1337" s="0" t="str">
        <f aca="false">HYPERLINK("https://api.digitale-sammlungen.de/iiif/presentation/v2/bsb10501962/canvas/32/view")</f>
        <v>https://api.digitale-sammlungen.de/iiif/presentation/v2/bsb10501962/canvas/32/view</v>
      </c>
      <c r="G1337" s="0" t="s">
        <v>655</v>
      </c>
    </row>
    <row r="1338" customFormat="false" ht="15" hidden="false" customHeight="false" outlineLevel="0" collapsed="false">
      <c r="A1338" s="1" t="s">
        <v>2157</v>
      </c>
      <c r="B1338" s="1" t="s">
        <v>1220</v>
      </c>
      <c r="C1338" s="1" t="s">
        <v>599</v>
      </c>
      <c r="D1338" s="1" t="s">
        <v>2159</v>
      </c>
      <c r="E1338" s="0" t="str">
        <f aca="false">HYPERLINK("https://api.digitale-sammlungen.de/iiif/presentation/v2/bsb10501962/canvas/108/view")</f>
        <v>https://api.digitale-sammlungen.de/iiif/presentation/v2/bsb10501962/canvas/108/view</v>
      </c>
      <c r="F1338" s="0" t="s">
        <v>603</v>
      </c>
    </row>
    <row r="1339" customFormat="false" ht="15" hidden="false" customHeight="false" outlineLevel="0" collapsed="false">
      <c r="A1339" s="1" t="s">
        <v>2157</v>
      </c>
      <c r="B1339" s="1" t="s">
        <v>449</v>
      </c>
      <c r="C1339" s="1" t="s">
        <v>838</v>
      </c>
      <c r="D1339" s="1" t="s">
        <v>2160</v>
      </c>
      <c r="E1339" s="0" t="str">
        <f aca="false">HYPERLINK("https://api.digitale-sammlungen.de/iiif/presentation/v2/bsb10501962/canvas/109/view")</f>
        <v>https://api.digitale-sammlungen.de/iiif/presentation/v2/bsb10501962/canvas/109/view</v>
      </c>
      <c r="F1339" s="0" t="s">
        <v>603</v>
      </c>
    </row>
    <row r="1340" customFormat="false" ht="15" hidden="false" customHeight="false" outlineLevel="0" collapsed="false">
      <c r="A1340" s="1" t="s">
        <v>2157</v>
      </c>
      <c r="B1340" s="1" t="s">
        <v>750</v>
      </c>
      <c r="C1340" s="1" t="s">
        <v>12</v>
      </c>
      <c r="D1340" s="1" t="s">
        <v>2161</v>
      </c>
      <c r="E1340" s="0" t="str">
        <f aca="false">HYPERLINK("https://api.digitale-sammlungen.de/iiif/presentation/v2/bsb10501962/canvas/200/view")</f>
        <v>https://api.digitale-sammlungen.de/iiif/presentation/v2/bsb10501962/canvas/200/view</v>
      </c>
      <c r="F1340" s="0" t="s">
        <v>1908</v>
      </c>
    </row>
    <row r="1341" customFormat="false" ht="15" hidden="false" customHeight="false" outlineLevel="0" collapsed="false">
      <c r="A1341" s="1" t="s">
        <v>2157</v>
      </c>
      <c r="B1341" s="1" t="s">
        <v>698</v>
      </c>
      <c r="C1341" s="1" t="s">
        <v>24</v>
      </c>
      <c r="D1341" s="1" t="s">
        <v>2162</v>
      </c>
      <c r="E1341" s="0" t="str">
        <f aca="false">HYPERLINK("https://api.digitale-sammlungen.de/iiif/presentation/v2/bsb10501962/canvas/233/view")</f>
        <v>https://api.digitale-sammlungen.de/iiif/presentation/v2/bsb10501962/canvas/233/view</v>
      </c>
      <c r="F1341" s="0" t="s">
        <v>273</v>
      </c>
    </row>
    <row r="1342" customFormat="false" ht="15" hidden="false" customHeight="false" outlineLevel="0" collapsed="false">
      <c r="A1342" s="1" t="s">
        <v>2157</v>
      </c>
      <c r="B1342" s="1" t="s">
        <v>1518</v>
      </c>
      <c r="C1342" s="1" t="s">
        <v>432</v>
      </c>
      <c r="D1342" s="1" t="s">
        <v>1406</v>
      </c>
      <c r="E1342" s="0" t="str">
        <f aca="false">HYPERLINK("https://api.digitale-sammlungen.de/iiif/presentation/v2/bsb10501962/canvas/372/view")</f>
        <v>https://api.digitale-sammlungen.de/iiif/presentation/v2/bsb10501962/canvas/372/view</v>
      </c>
      <c r="F1342" s="0" t="s">
        <v>1113</v>
      </c>
    </row>
    <row r="1343" customFormat="false" ht="15" hidden="false" customHeight="false" outlineLevel="0" collapsed="false">
      <c r="A1343" s="1" t="s">
        <v>2157</v>
      </c>
      <c r="B1343" s="1" t="s">
        <v>2163</v>
      </c>
      <c r="C1343" s="1" t="s">
        <v>195</v>
      </c>
      <c r="D1343" s="1" t="s">
        <v>1408</v>
      </c>
      <c r="E1343" s="0" t="str">
        <f aca="false">HYPERLINK("https://api.digitale-sammlungen.de/iiif/presentation/v2/bsb10501962/canvas/385/view")</f>
        <v>https://api.digitale-sammlungen.de/iiif/presentation/v2/bsb10501962/canvas/385/view</v>
      </c>
      <c r="F1343" s="0" t="s">
        <v>560</v>
      </c>
    </row>
    <row r="1344" customFormat="false" ht="15" hidden="false" customHeight="false" outlineLevel="0" collapsed="false">
      <c r="A1344" s="1" t="s">
        <v>2164</v>
      </c>
      <c r="B1344" s="1" t="s">
        <v>146</v>
      </c>
      <c r="C1344" s="1" t="s">
        <v>798</v>
      </c>
      <c r="D1344" s="1" t="s">
        <v>2165</v>
      </c>
      <c r="E1344" s="0" t="str">
        <f aca="false">HYPERLINK("https://api.digitale-sammlungen.de/iiif/presentation/v2/bsb10501976/canvas/15/view")</f>
        <v>https://api.digitale-sammlungen.de/iiif/presentation/v2/bsb10501976/canvas/15/view</v>
      </c>
      <c r="F1344" s="0" t="s">
        <v>10</v>
      </c>
    </row>
    <row r="1345" customFormat="false" ht="15" hidden="false" customHeight="false" outlineLevel="0" collapsed="false">
      <c r="A1345" s="1" t="s">
        <v>2164</v>
      </c>
      <c r="B1345" s="1" t="s">
        <v>469</v>
      </c>
      <c r="C1345" s="1" t="s">
        <v>516</v>
      </c>
      <c r="D1345" s="1" t="s">
        <v>2166</v>
      </c>
      <c r="E1345" s="0" t="str">
        <f aca="false">HYPERLINK("https://api.digitale-sammlungen.de/iiif/presentation/v2/bsb10501976/canvas/96/view")</f>
        <v>https://api.digitale-sammlungen.de/iiif/presentation/v2/bsb10501976/canvas/96/view</v>
      </c>
      <c r="F1345" s="0" t="s">
        <v>321</v>
      </c>
    </row>
    <row r="1346" customFormat="false" ht="15" hidden="false" customHeight="false" outlineLevel="0" collapsed="false">
      <c r="A1346" s="1" t="s">
        <v>2164</v>
      </c>
      <c r="B1346" s="1" t="s">
        <v>2072</v>
      </c>
      <c r="C1346" s="1" t="s">
        <v>2167</v>
      </c>
      <c r="D1346" s="1" t="s">
        <v>2168</v>
      </c>
      <c r="E1346" s="0" t="str">
        <f aca="false">HYPERLINK("https://api.digitale-sammlungen.de/iiif/presentation/v2/bsb10501976/canvas/168/view")</f>
        <v>https://api.digitale-sammlungen.de/iiif/presentation/v2/bsb10501976/canvas/168/view</v>
      </c>
      <c r="F1346" s="0" t="s">
        <v>321</v>
      </c>
    </row>
    <row r="1347" customFormat="false" ht="15" hidden="false" customHeight="false" outlineLevel="0" collapsed="false">
      <c r="A1347" s="1" t="s">
        <v>2164</v>
      </c>
      <c r="B1347" s="1" t="s">
        <v>685</v>
      </c>
      <c r="C1347" s="1" t="s">
        <v>15</v>
      </c>
      <c r="D1347" s="1" t="s">
        <v>2169</v>
      </c>
      <c r="E1347" s="0" t="str">
        <f aca="false">HYPERLINK("https://api.digitale-sammlungen.de/iiif/presentation/v2/bsb10501976/canvas/184/view")</f>
        <v>https://api.digitale-sammlungen.de/iiif/presentation/v2/bsb10501976/canvas/184/view</v>
      </c>
      <c r="F1347" s="0" t="s">
        <v>321</v>
      </c>
    </row>
    <row r="1348" customFormat="false" ht="15" hidden="false" customHeight="false" outlineLevel="0" collapsed="false">
      <c r="A1348" s="1" t="s">
        <v>2164</v>
      </c>
      <c r="B1348" s="1" t="s">
        <v>685</v>
      </c>
      <c r="C1348" s="1" t="s">
        <v>127</v>
      </c>
      <c r="D1348" s="1" t="s">
        <v>2170</v>
      </c>
      <c r="E1348" s="0" t="str">
        <f aca="false">HYPERLINK("https://api.digitale-sammlungen.de/iiif/presentation/v2/bsb10501976/canvas/184/view")</f>
        <v>https://api.digitale-sammlungen.de/iiif/presentation/v2/bsb10501976/canvas/184/view</v>
      </c>
      <c r="F1348" s="0" t="s">
        <v>321</v>
      </c>
    </row>
    <row r="1349" customFormat="false" ht="15" hidden="false" customHeight="false" outlineLevel="0" collapsed="false">
      <c r="A1349" s="1" t="s">
        <v>2164</v>
      </c>
      <c r="B1349" s="1" t="s">
        <v>685</v>
      </c>
      <c r="C1349" s="1" t="s">
        <v>593</v>
      </c>
      <c r="D1349" s="1" t="s">
        <v>2171</v>
      </c>
      <c r="E1349" s="0" t="str">
        <f aca="false">HYPERLINK("https://api.digitale-sammlungen.de/iiif/presentation/v2/bsb10501976/canvas/184/view")</f>
        <v>https://api.digitale-sammlungen.de/iiif/presentation/v2/bsb10501976/canvas/184/view</v>
      </c>
      <c r="F1349" s="0" t="s">
        <v>321</v>
      </c>
    </row>
    <row r="1350" customFormat="false" ht="15" hidden="false" customHeight="false" outlineLevel="0" collapsed="false">
      <c r="A1350" s="1" t="s">
        <v>2164</v>
      </c>
      <c r="B1350" s="1" t="s">
        <v>2172</v>
      </c>
      <c r="C1350" s="1" t="s">
        <v>42</v>
      </c>
      <c r="D1350" s="1" t="s">
        <v>2173</v>
      </c>
      <c r="E1350" s="0" t="str">
        <f aca="false">HYPERLINK("https://api.digitale-sammlungen.de/iiif/presentation/v2/bsb10501976/canvas/316/view")</f>
        <v>https://api.digitale-sammlungen.de/iiif/presentation/v2/bsb10501976/canvas/316/view</v>
      </c>
      <c r="F1350" s="0" t="s">
        <v>48</v>
      </c>
    </row>
    <row r="1351" customFormat="false" ht="15" hidden="false" customHeight="false" outlineLevel="0" collapsed="false">
      <c r="A1351" s="1" t="s">
        <v>2164</v>
      </c>
      <c r="B1351" s="1" t="s">
        <v>327</v>
      </c>
      <c r="C1351" s="1" t="s">
        <v>487</v>
      </c>
      <c r="D1351" s="1" t="s">
        <v>2174</v>
      </c>
      <c r="E1351" s="0" t="str">
        <f aca="false">HYPERLINK("https://api.digitale-sammlungen.de/iiif/presentation/v2/bsb10501976/canvas/362/view")</f>
        <v>https://api.digitale-sammlungen.de/iiif/presentation/v2/bsb10501976/canvas/362/view</v>
      </c>
      <c r="F1351" s="0" t="s">
        <v>10</v>
      </c>
    </row>
    <row r="1352" customFormat="false" ht="15" hidden="false" customHeight="false" outlineLevel="0" collapsed="false">
      <c r="A1352" s="1" t="s">
        <v>2164</v>
      </c>
      <c r="B1352" s="1" t="s">
        <v>1385</v>
      </c>
      <c r="C1352" s="1" t="s">
        <v>153</v>
      </c>
      <c r="D1352" s="1" t="s">
        <v>2175</v>
      </c>
      <c r="E1352" s="0" t="str">
        <f aca="false">HYPERLINK("https://api.digitale-sammlungen.de/iiif/presentation/v2/bsb10501976/canvas/393/view")</f>
        <v>https://api.digitale-sammlungen.de/iiif/presentation/v2/bsb10501976/canvas/393/view</v>
      </c>
      <c r="F1352" s="0" t="s">
        <v>33</v>
      </c>
    </row>
    <row r="1353" customFormat="false" ht="15" hidden="false" customHeight="false" outlineLevel="0" collapsed="false">
      <c r="A1353" s="1" t="s">
        <v>2176</v>
      </c>
      <c r="B1353" s="1" t="s">
        <v>158</v>
      </c>
      <c r="C1353" s="1" t="s">
        <v>253</v>
      </c>
      <c r="D1353" s="1" t="s">
        <v>2177</v>
      </c>
      <c r="E1353" s="0" t="str">
        <f aca="false">HYPERLINK("https://api.digitale-sammlungen.de/iiif/presentation/v2/bsb10501989/canvas/17/view")</f>
        <v>https://api.digitale-sammlungen.de/iiif/presentation/v2/bsb10501989/canvas/17/view</v>
      </c>
      <c r="F1353" s="0" t="s">
        <v>10</v>
      </c>
    </row>
    <row r="1354" customFormat="false" ht="15" hidden="false" customHeight="false" outlineLevel="0" collapsed="false">
      <c r="A1354" s="1" t="s">
        <v>2176</v>
      </c>
      <c r="B1354" s="1" t="s">
        <v>2132</v>
      </c>
      <c r="C1354" s="1" t="s">
        <v>454</v>
      </c>
      <c r="D1354" s="1" t="s">
        <v>2178</v>
      </c>
      <c r="E1354" s="0" t="str">
        <f aca="false">HYPERLINK("https://api.digitale-sammlungen.de/iiif/presentation/v2/bsb10501989/canvas/104/view")</f>
        <v>https://api.digitale-sammlungen.de/iiif/presentation/v2/bsb10501989/canvas/104/view</v>
      </c>
      <c r="F1354" s="0" t="s">
        <v>1208</v>
      </c>
    </row>
    <row r="1355" customFormat="false" ht="15" hidden="false" customHeight="false" outlineLevel="0" collapsed="false">
      <c r="A1355" s="1" t="s">
        <v>2176</v>
      </c>
      <c r="B1355" s="1" t="s">
        <v>919</v>
      </c>
      <c r="C1355" s="1" t="s">
        <v>35</v>
      </c>
      <c r="D1355" s="1" t="s">
        <v>2179</v>
      </c>
      <c r="E1355" s="0" t="str">
        <f aca="false">HYPERLINK("https://api.digitale-sammlungen.de/iiif/presentation/v2/bsb10501989/canvas/216/view")</f>
        <v>https://api.digitale-sammlungen.de/iiif/presentation/v2/bsb10501989/canvas/216/view</v>
      </c>
      <c r="F1355" s="0" t="s">
        <v>52</v>
      </c>
    </row>
    <row r="1356" customFormat="false" ht="15" hidden="false" customHeight="false" outlineLevel="0" collapsed="false">
      <c r="A1356" s="1" t="s">
        <v>2176</v>
      </c>
      <c r="B1356" s="1" t="s">
        <v>1754</v>
      </c>
      <c r="C1356" s="1" t="s">
        <v>129</v>
      </c>
      <c r="D1356" s="1" t="s">
        <v>2180</v>
      </c>
      <c r="E1356" s="0" t="str">
        <f aca="false">HYPERLINK("https://api.digitale-sammlungen.de/iiif/presentation/v2/bsb10501989/canvas/230/view")</f>
        <v>https://api.digitale-sammlungen.de/iiif/presentation/v2/bsb10501989/canvas/230/view</v>
      </c>
      <c r="F1356" s="0" t="s">
        <v>33</v>
      </c>
    </row>
    <row r="1357" customFormat="false" ht="15" hidden="false" customHeight="false" outlineLevel="0" collapsed="false">
      <c r="A1357" s="1" t="s">
        <v>2176</v>
      </c>
      <c r="B1357" s="1" t="s">
        <v>520</v>
      </c>
      <c r="C1357" s="1" t="s">
        <v>123</v>
      </c>
      <c r="D1357" s="1" t="s">
        <v>2181</v>
      </c>
      <c r="E1357" s="0" t="str">
        <f aca="false">HYPERLINK("https://api.digitale-sammlungen.de/iiif/presentation/v2/bsb10501989/canvas/262/view")</f>
        <v>https://api.digitale-sammlungen.de/iiif/presentation/v2/bsb10501989/canvas/262/view</v>
      </c>
      <c r="F1357" s="0" t="s">
        <v>560</v>
      </c>
    </row>
    <row r="1358" customFormat="false" ht="15" hidden="false" customHeight="false" outlineLevel="0" collapsed="false">
      <c r="A1358" s="1" t="s">
        <v>2176</v>
      </c>
      <c r="B1358" s="1" t="s">
        <v>242</v>
      </c>
      <c r="C1358" s="1" t="s">
        <v>144</v>
      </c>
      <c r="D1358" s="1" t="s">
        <v>2182</v>
      </c>
      <c r="E1358" s="0" t="str">
        <f aca="false">HYPERLINK("https://api.digitale-sammlungen.de/iiif/presentation/v2/bsb10501989/canvas/266/view")</f>
        <v>https://api.digitale-sammlungen.de/iiif/presentation/v2/bsb10501989/canvas/266/view</v>
      </c>
      <c r="F1358" s="0" t="s">
        <v>33</v>
      </c>
    </row>
    <row r="1359" customFormat="false" ht="15" hidden="false" customHeight="false" outlineLevel="0" collapsed="false">
      <c r="A1359" s="1" t="s">
        <v>2176</v>
      </c>
      <c r="B1359" s="1" t="s">
        <v>2183</v>
      </c>
      <c r="C1359" s="1" t="s">
        <v>60</v>
      </c>
      <c r="D1359" s="1" t="s">
        <v>2184</v>
      </c>
      <c r="E1359" s="0" t="str">
        <f aca="false">HYPERLINK("https://api.digitale-sammlungen.de/iiif/presentation/v2/bsb10501989/canvas/400/view")</f>
        <v>https://api.digitale-sammlungen.de/iiif/presentation/v2/bsb10501989/canvas/400/view</v>
      </c>
      <c r="F1359" s="0" t="s">
        <v>97</v>
      </c>
    </row>
    <row r="1360" customFormat="false" ht="15" hidden="false" customHeight="false" outlineLevel="0" collapsed="false">
      <c r="A1360" s="1" t="s">
        <v>2185</v>
      </c>
      <c r="B1360" s="1" t="s">
        <v>1468</v>
      </c>
      <c r="C1360" s="1" t="s">
        <v>240</v>
      </c>
      <c r="D1360" s="1" t="s">
        <v>2186</v>
      </c>
      <c r="E1360" s="0" t="str">
        <f aca="false">HYPERLINK("https://api.digitale-sammlungen.de/iiif/presentation/v2/bsb10628810/canvas/11/view")</f>
        <v>https://api.digitale-sammlungen.de/iiif/presentation/v2/bsb10628810/canvas/11/view</v>
      </c>
      <c r="F1360" s="0" t="s">
        <v>97</v>
      </c>
    </row>
    <row r="1361" customFormat="false" ht="15" hidden="false" customHeight="false" outlineLevel="0" collapsed="false">
      <c r="A1361" s="1" t="s">
        <v>2185</v>
      </c>
      <c r="B1361" s="1" t="s">
        <v>2187</v>
      </c>
      <c r="C1361" s="1" t="s">
        <v>240</v>
      </c>
      <c r="D1361" s="1" t="s">
        <v>2188</v>
      </c>
      <c r="E1361" s="0" t="str">
        <f aca="false">HYPERLINK("https://api.digitale-sammlungen.de/iiif/presentation/v2/bsb10628810/canvas/25/view")</f>
        <v>https://api.digitale-sammlungen.de/iiif/presentation/v2/bsb10628810/canvas/25/view</v>
      </c>
      <c r="F1361" s="0" t="s">
        <v>10</v>
      </c>
    </row>
    <row r="1362" customFormat="false" ht="15" hidden="false" customHeight="false" outlineLevel="0" collapsed="false">
      <c r="A1362" s="1" t="s">
        <v>2185</v>
      </c>
      <c r="B1362" s="1" t="s">
        <v>1900</v>
      </c>
      <c r="C1362" s="1" t="s">
        <v>166</v>
      </c>
      <c r="D1362" s="1" t="s">
        <v>2189</v>
      </c>
      <c r="E1362" s="0" t="str">
        <f aca="false">HYPERLINK("https://api.digitale-sammlungen.de/iiif/presentation/v2/bsb10628810/canvas/129/view")</f>
        <v>https://api.digitale-sammlungen.de/iiif/presentation/v2/bsb10628810/canvas/129/view</v>
      </c>
      <c r="F1362" s="0" t="s">
        <v>101</v>
      </c>
    </row>
    <row r="1363" customFormat="false" ht="15" hidden="false" customHeight="false" outlineLevel="0" collapsed="false">
      <c r="A1363" s="1" t="s">
        <v>2185</v>
      </c>
      <c r="B1363" s="1" t="s">
        <v>1900</v>
      </c>
      <c r="C1363" s="1" t="s">
        <v>1076</v>
      </c>
      <c r="D1363" s="1" t="s">
        <v>2190</v>
      </c>
      <c r="E1363" s="0" t="str">
        <f aca="false">HYPERLINK("https://api.digitale-sammlungen.de/iiif/presentation/v2/bsb10628810/canvas/129/view")</f>
        <v>https://api.digitale-sammlungen.de/iiif/presentation/v2/bsb10628810/canvas/129/view</v>
      </c>
      <c r="F1363" s="0" t="s">
        <v>101</v>
      </c>
    </row>
    <row r="1364" customFormat="false" ht="15" hidden="false" customHeight="false" outlineLevel="0" collapsed="false">
      <c r="A1364" s="1" t="s">
        <v>2185</v>
      </c>
      <c r="B1364" s="1" t="s">
        <v>1900</v>
      </c>
      <c r="C1364" s="1" t="s">
        <v>246</v>
      </c>
      <c r="D1364" s="1" t="s">
        <v>2191</v>
      </c>
      <c r="E1364" s="0" t="str">
        <f aca="false">HYPERLINK("https://api.digitale-sammlungen.de/iiif/presentation/v2/bsb10628810/canvas/129/view")</f>
        <v>https://api.digitale-sammlungen.de/iiif/presentation/v2/bsb10628810/canvas/129/view</v>
      </c>
      <c r="F1364" s="0" t="s">
        <v>101</v>
      </c>
    </row>
    <row r="1365" customFormat="false" ht="15" hidden="false" customHeight="false" outlineLevel="0" collapsed="false">
      <c r="A1365" s="1" t="s">
        <v>2185</v>
      </c>
      <c r="B1365" s="1" t="s">
        <v>1900</v>
      </c>
      <c r="C1365" s="1" t="s">
        <v>72</v>
      </c>
      <c r="D1365" s="1" t="s">
        <v>2192</v>
      </c>
      <c r="E1365" s="0" t="str">
        <f aca="false">HYPERLINK("https://api.digitale-sammlungen.de/iiif/presentation/v2/bsb10628810/canvas/129/view")</f>
        <v>https://api.digitale-sammlungen.de/iiif/presentation/v2/bsb10628810/canvas/129/view</v>
      </c>
      <c r="F1365" s="0" t="s">
        <v>101</v>
      </c>
    </row>
    <row r="1366" customFormat="false" ht="15" hidden="false" customHeight="false" outlineLevel="0" collapsed="false">
      <c r="A1366" s="1" t="s">
        <v>2185</v>
      </c>
      <c r="B1366" s="1" t="s">
        <v>1228</v>
      </c>
      <c r="C1366" s="1" t="s">
        <v>695</v>
      </c>
      <c r="D1366" s="1" t="s">
        <v>2193</v>
      </c>
      <c r="E1366" s="0" t="str">
        <f aca="false">HYPERLINK("https://api.digitale-sammlungen.de/iiif/presentation/v2/bsb10628810/canvas/314/view")</f>
        <v>https://api.digitale-sammlungen.de/iiif/presentation/v2/bsb10628810/canvas/314/view</v>
      </c>
      <c r="F1366" s="0" t="s">
        <v>1208</v>
      </c>
    </row>
    <row r="1367" customFormat="false" ht="15" hidden="false" customHeight="false" outlineLevel="0" collapsed="false">
      <c r="A1367" s="1" t="s">
        <v>2185</v>
      </c>
      <c r="B1367" s="1" t="s">
        <v>1916</v>
      </c>
      <c r="C1367" s="1" t="s">
        <v>132</v>
      </c>
      <c r="D1367" s="1" t="s">
        <v>2194</v>
      </c>
      <c r="E1367" s="0" t="str">
        <f aca="false">HYPERLINK("https://api.digitale-sammlungen.de/iiif/presentation/v2/bsb10628810/canvas/319/view")</f>
        <v>https://api.digitale-sammlungen.de/iiif/presentation/v2/bsb10628810/canvas/319/view</v>
      </c>
      <c r="F1367" s="0" t="s">
        <v>560</v>
      </c>
    </row>
    <row r="1368" customFormat="false" ht="15" hidden="false" customHeight="false" outlineLevel="0" collapsed="false">
      <c r="A1368" s="1" t="s">
        <v>2185</v>
      </c>
      <c r="B1368" s="1" t="s">
        <v>2195</v>
      </c>
      <c r="C1368" s="1" t="s">
        <v>798</v>
      </c>
      <c r="D1368" s="1" t="s">
        <v>2196</v>
      </c>
      <c r="E1368" s="0" t="str">
        <f aca="false">HYPERLINK("https://api.digitale-sammlungen.de/iiif/presentation/v2/bsb10628810/canvas/395/view")</f>
        <v>https://api.digitale-sammlungen.de/iiif/presentation/v2/bsb10628810/canvas/395/view</v>
      </c>
      <c r="F1368" s="0" t="s">
        <v>33</v>
      </c>
    </row>
    <row r="1369" customFormat="false" ht="15" hidden="false" customHeight="false" outlineLevel="0" collapsed="false">
      <c r="A1369" s="1" t="s">
        <v>2185</v>
      </c>
      <c r="B1369" s="1" t="s">
        <v>2195</v>
      </c>
      <c r="C1369" s="1" t="s">
        <v>60</v>
      </c>
      <c r="D1369" s="1" t="s">
        <v>2197</v>
      </c>
      <c r="E1369" s="0" t="str">
        <f aca="false">HYPERLINK("https://api.digitale-sammlungen.de/iiif/presentation/v2/bsb10628810/canvas/395/view")</f>
        <v>https://api.digitale-sammlungen.de/iiif/presentation/v2/bsb10628810/canvas/395/view</v>
      </c>
      <c r="F1369" s="0" t="s">
        <v>33</v>
      </c>
    </row>
    <row r="1370" customFormat="false" ht="15" hidden="false" customHeight="false" outlineLevel="0" collapsed="false">
      <c r="A1370" s="1" t="s">
        <v>2185</v>
      </c>
      <c r="B1370" s="1" t="s">
        <v>283</v>
      </c>
      <c r="C1370" s="1" t="s">
        <v>177</v>
      </c>
      <c r="D1370" s="1" t="s">
        <v>2198</v>
      </c>
      <c r="E1370" s="0" t="str">
        <f aca="false">HYPERLINK("https://api.digitale-sammlungen.de/iiif/presentation/v2/bsb10628810/canvas/443/view")</f>
        <v>https://api.digitale-sammlungen.de/iiif/presentation/v2/bsb10628810/canvas/443/view</v>
      </c>
      <c r="F1370" s="0" t="s">
        <v>37</v>
      </c>
    </row>
    <row r="1371" customFormat="false" ht="15" hidden="false" customHeight="false" outlineLevel="0" collapsed="false">
      <c r="A1371" s="1" t="s">
        <v>2199</v>
      </c>
      <c r="B1371" s="1" t="s">
        <v>841</v>
      </c>
      <c r="C1371" s="1" t="s">
        <v>222</v>
      </c>
      <c r="D1371" s="1" t="s">
        <v>2200</v>
      </c>
      <c r="E1371" s="0" t="str">
        <f aca="false">HYPERLINK("https://api.digitale-sammlungen.de/iiif/presentation/v2/bsb10502072/canvas/86/view")</f>
        <v>https://api.digitale-sammlungen.de/iiif/presentation/v2/bsb10502072/canvas/86/view</v>
      </c>
      <c r="F1371" s="0" t="s">
        <v>2201</v>
      </c>
    </row>
    <row r="1372" customFormat="false" ht="15" hidden="false" customHeight="false" outlineLevel="0" collapsed="false">
      <c r="A1372" s="1" t="s">
        <v>2199</v>
      </c>
      <c r="B1372" s="1" t="s">
        <v>1845</v>
      </c>
      <c r="C1372" s="1" t="s">
        <v>86</v>
      </c>
      <c r="D1372" s="1" t="s">
        <v>2202</v>
      </c>
      <c r="E1372" s="0" t="str">
        <f aca="false">HYPERLINK("https://api.digitale-sammlungen.de/iiif/presentation/v2/bsb10502072/canvas/172/view")</f>
        <v>https://api.digitale-sammlungen.de/iiif/presentation/v2/bsb10502072/canvas/172/view</v>
      </c>
      <c r="F1372" s="0" t="s">
        <v>52</v>
      </c>
    </row>
    <row r="1373" customFormat="false" ht="15" hidden="false" customHeight="false" outlineLevel="0" collapsed="false">
      <c r="A1373" s="1" t="s">
        <v>2199</v>
      </c>
      <c r="B1373" s="1" t="s">
        <v>498</v>
      </c>
      <c r="C1373" s="1" t="s">
        <v>524</v>
      </c>
      <c r="D1373" s="1" t="s">
        <v>2203</v>
      </c>
      <c r="E1373" s="0" t="str">
        <f aca="false">HYPERLINK("https://api.digitale-sammlungen.de/iiif/presentation/v2/bsb10502072/canvas/173/view")</f>
        <v>https://api.digitale-sammlungen.de/iiif/presentation/v2/bsb10502072/canvas/173/view</v>
      </c>
      <c r="F1373" s="0" t="s">
        <v>52</v>
      </c>
    </row>
    <row r="1374" customFormat="false" ht="15" hidden="false" customHeight="false" outlineLevel="0" collapsed="false">
      <c r="A1374" s="1" t="s">
        <v>2199</v>
      </c>
      <c r="B1374" s="1" t="s">
        <v>277</v>
      </c>
      <c r="C1374" s="1" t="s">
        <v>123</v>
      </c>
      <c r="D1374" s="1" t="s">
        <v>2204</v>
      </c>
      <c r="E1374" s="0" t="str">
        <f aca="false">HYPERLINK("https://api.digitale-sammlungen.de/iiif/presentation/v2/bsb10502072/canvas/337/view")</f>
        <v>https://api.digitale-sammlungen.de/iiif/presentation/v2/bsb10502072/canvas/337/view</v>
      </c>
      <c r="F1374" s="0" t="s">
        <v>97</v>
      </c>
    </row>
    <row r="1375" customFormat="false" ht="15" hidden="false" customHeight="false" outlineLevel="0" collapsed="false">
      <c r="A1375" s="1" t="s">
        <v>2199</v>
      </c>
      <c r="B1375" s="1" t="s">
        <v>385</v>
      </c>
      <c r="C1375" s="1" t="s">
        <v>12</v>
      </c>
      <c r="D1375" s="1" t="s">
        <v>2205</v>
      </c>
      <c r="E1375" s="0" t="str">
        <f aca="false">HYPERLINK("https://api.digitale-sammlungen.de/iiif/presentation/v2/bsb10502072/canvas/392/view")</f>
        <v>https://api.digitale-sammlungen.de/iiif/presentation/v2/bsb10502072/canvas/392/view</v>
      </c>
      <c r="F1375" s="0" t="s">
        <v>97</v>
      </c>
    </row>
    <row r="1376" customFormat="false" ht="15" hidden="false" customHeight="false" outlineLevel="0" collapsed="false">
      <c r="A1376" s="1" t="s">
        <v>2206</v>
      </c>
      <c r="B1376" s="1" t="s">
        <v>555</v>
      </c>
      <c r="C1376" s="1" t="s">
        <v>485</v>
      </c>
      <c r="D1376" s="1" t="s">
        <v>2207</v>
      </c>
      <c r="E1376" s="0" t="str">
        <f aca="false">HYPERLINK("https://api.digitale-sammlungen.de/iiif/presentation/v2/bsb10502066/canvas/100/view")</f>
        <v>https://api.digitale-sammlungen.de/iiif/presentation/v2/bsb10502066/canvas/100/view</v>
      </c>
      <c r="F1376" s="0" t="s">
        <v>52</v>
      </c>
    </row>
    <row r="1377" customFormat="false" ht="15" hidden="false" customHeight="false" outlineLevel="0" collapsed="false">
      <c r="A1377" s="1" t="s">
        <v>2206</v>
      </c>
      <c r="B1377" s="1" t="s">
        <v>919</v>
      </c>
      <c r="C1377" s="1" t="s">
        <v>35</v>
      </c>
      <c r="D1377" s="1" t="s">
        <v>2208</v>
      </c>
      <c r="E1377" s="0" t="str">
        <f aca="false">HYPERLINK("https://api.digitale-sammlungen.de/iiif/presentation/v2/bsb10502066/canvas/216/view")</f>
        <v>https://api.digitale-sammlungen.de/iiif/presentation/v2/bsb10502066/canvas/216/view</v>
      </c>
      <c r="F1377" s="0" t="s">
        <v>808</v>
      </c>
    </row>
    <row r="1378" customFormat="false" ht="15" hidden="false" customHeight="false" outlineLevel="0" collapsed="false">
      <c r="A1378" s="1" t="s">
        <v>2206</v>
      </c>
      <c r="B1378" s="1" t="s">
        <v>462</v>
      </c>
      <c r="C1378" s="1" t="s">
        <v>354</v>
      </c>
      <c r="D1378" s="1" t="s">
        <v>2209</v>
      </c>
      <c r="E1378" s="0" t="str">
        <f aca="false">HYPERLINK("https://api.digitale-sammlungen.de/iiif/presentation/v2/bsb10502066/canvas/311/view")</f>
        <v>https://api.digitale-sammlungen.de/iiif/presentation/v2/bsb10502066/canvas/311/view</v>
      </c>
      <c r="F1378" s="0" t="s">
        <v>48</v>
      </c>
    </row>
    <row r="1379" customFormat="false" ht="15" hidden="false" customHeight="false" outlineLevel="0" collapsed="false">
      <c r="A1379" s="1" t="s">
        <v>2206</v>
      </c>
      <c r="B1379" s="1" t="s">
        <v>1213</v>
      </c>
      <c r="C1379" s="1" t="s">
        <v>664</v>
      </c>
      <c r="D1379" s="1" t="s">
        <v>2210</v>
      </c>
      <c r="E1379" s="0" t="str">
        <f aca="false">HYPERLINK("https://api.digitale-sammlungen.de/iiif/presentation/v2/bsb10502066/canvas/348/view")</f>
        <v>https://api.digitale-sammlungen.de/iiif/presentation/v2/bsb10502066/canvas/348/view</v>
      </c>
      <c r="F1379" s="0" t="s">
        <v>52</v>
      </c>
    </row>
    <row r="1380" customFormat="false" ht="15" hidden="false" customHeight="false" outlineLevel="0" collapsed="false">
      <c r="A1380" s="1" t="s">
        <v>2206</v>
      </c>
      <c r="B1380" s="1" t="s">
        <v>383</v>
      </c>
      <c r="C1380" s="1" t="s">
        <v>24</v>
      </c>
      <c r="D1380" s="1" t="s">
        <v>2211</v>
      </c>
      <c r="E1380" s="0" t="str">
        <f aca="false">HYPERLINK("https://api.digitale-sammlungen.de/iiif/presentation/v2/bsb10502066/canvas/351/view")</f>
        <v>https://api.digitale-sammlungen.de/iiif/presentation/v2/bsb10502066/canvas/351/view</v>
      </c>
      <c r="F1380" s="0" t="s">
        <v>52</v>
      </c>
    </row>
    <row r="1381" customFormat="false" ht="15" hidden="false" customHeight="false" outlineLevel="0" collapsed="false">
      <c r="A1381" s="1" t="s">
        <v>2206</v>
      </c>
      <c r="B1381" s="1" t="s">
        <v>1672</v>
      </c>
      <c r="C1381" s="1" t="s">
        <v>509</v>
      </c>
      <c r="D1381" s="1" t="s">
        <v>2212</v>
      </c>
      <c r="E1381" s="0" t="str">
        <f aca="false">HYPERLINK("https://api.digitale-sammlungen.de/iiif/presentation/v2/bsb10502066/canvas/353/view")</f>
        <v>https://api.digitale-sammlungen.de/iiif/presentation/v2/bsb10502066/canvas/353/view</v>
      </c>
      <c r="F1381" s="0" t="s">
        <v>52</v>
      </c>
    </row>
    <row r="1382" customFormat="false" ht="15" hidden="false" customHeight="false" outlineLevel="0" collapsed="false">
      <c r="A1382" s="1" t="s">
        <v>2206</v>
      </c>
      <c r="B1382" s="1" t="s">
        <v>201</v>
      </c>
      <c r="C1382" s="1" t="s">
        <v>104</v>
      </c>
      <c r="D1382" s="1" t="s">
        <v>2213</v>
      </c>
      <c r="E1382" s="0" t="str">
        <f aca="false">HYPERLINK("https://api.digitale-sammlungen.de/iiif/presentation/v2/bsb10502066/canvas/389/view")</f>
        <v>https://api.digitale-sammlungen.de/iiif/presentation/v2/bsb10502066/canvas/389/view</v>
      </c>
      <c r="F1382" s="0" t="s">
        <v>52</v>
      </c>
    </row>
    <row r="1383" customFormat="false" ht="15" hidden="false" customHeight="false" outlineLevel="0" collapsed="false">
      <c r="A1383" s="1" t="s">
        <v>2214</v>
      </c>
      <c r="B1383" s="1" t="s">
        <v>2143</v>
      </c>
      <c r="C1383" s="1" t="s">
        <v>185</v>
      </c>
      <c r="D1383" s="1" t="s">
        <v>2215</v>
      </c>
      <c r="E1383" s="0" t="str">
        <f aca="false">HYPERLINK("https://api.digitale-sammlungen.de/iiif/presentation/v2/bsb10502067/canvas/72/view")</f>
        <v>https://api.digitale-sammlungen.de/iiif/presentation/v2/bsb10502067/canvas/72/view</v>
      </c>
      <c r="F1383" s="0" t="s">
        <v>97</v>
      </c>
    </row>
    <row r="1384" customFormat="false" ht="15" hidden="false" customHeight="false" outlineLevel="0" collapsed="false">
      <c r="A1384" s="1" t="s">
        <v>2214</v>
      </c>
      <c r="B1384" s="1" t="s">
        <v>1489</v>
      </c>
      <c r="C1384" s="1" t="s">
        <v>218</v>
      </c>
      <c r="D1384" s="1" t="s">
        <v>2216</v>
      </c>
      <c r="E1384" s="0" t="str">
        <f aca="false">HYPERLINK("https://api.digitale-sammlungen.de/iiif/presentation/v2/bsb10502067/canvas/133/view")</f>
        <v>https://api.digitale-sammlungen.de/iiif/presentation/v2/bsb10502067/canvas/133/view</v>
      </c>
      <c r="F1384" s="0" t="s">
        <v>52</v>
      </c>
    </row>
    <row r="1385" customFormat="false" ht="15" hidden="false" customHeight="false" outlineLevel="0" collapsed="false">
      <c r="A1385" s="1" t="s">
        <v>2214</v>
      </c>
      <c r="B1385" s="1" t="s">
        <v>877</v>
      </c>
      <c r="C1385" s="1" t="s">
        <v>513</v>
      </c>
      <c r="D1385" s="1" t="s">
        <v>2217</v>
      </c>
      <c r="E1385" s="0" t="str">
        <f aca="false">HYPERLINK("https://api.digitale-sammlungen.de/iiif/presentation/v2/bsb10502067/canvas/325/view")</f>
        <v>https://api.digitale-sammlungen.de/iiif/presentation/v2/bsb10502067/canvas/325/view</v>
      </c>
      <c r="F1385" s="0" t="s">
        <v>97</v>
      </c>
    </row>
    <row r="1386" customFormat="false" ht="15" hidden="false" customHeight="false" outlineLevel="0" collapsed="false">
      <c r="A1386" s="1" t="s">
        <v>2214</v>
      </c>
      <c r="B1386" s="1" t="s">
        <v>2218</v>
      </c>
      <c r="C1386" s="1" t="s">
        <v>664</v>
      </c>
      <c r="D1386" s="1" t="s">
        <v>2219</v>
      </c>
      <c r="E1386" s="0" t="str">
        <f aca="false">HYPERLINK("https://api.digitale-sammlungen.de/iiif/presentation/v2/bsb10502067/canvas/436/view")</f>
        <v>https://api.digitale-sammlungen.de/iiif/presentation/v2/bsb10502067/canvas/436/view</v>
      </c>
      <c r="F1386" s="0" t="s">
        <v>52</v>
      </c>
    </row>
    <row r="1387" customFormat="false" ht="15" hidden="false" customHeight="false" outlineLevel="0" collapsed="false">
      <c r="A1387" s="1" t="s">
        <v>2214</v>
      </c>
      <c r="B1387" s="1" t="s">
        <v>414</v>
      </c>
      <c r="C1387" s="1" t="s">
        <v>8</v>
      </c>
      <c r="D1387" s="1" t="s">
        <v>2220</v>
      </c>
      <c r="E1387" s="0" t="str">
        <f aca="false">HYPERLINK("https://api.digitale-sammlungen.de/iiif/presentation/v2/bsb10502067/canvas/448/view")</f>
        <v>https://api.digitale-sammlungen.de/iiif/presentation/v2/bsb10502067/canvas/448/view</v>
      </c>
      <c r="F1387" s="0" t="s">
        <v>37</v>
      </c>
    </row>
    <row r="1388" customFormat="false" ht="15" hidden="false" customHeight="false" outlineLevel="0" collapsed="false">
      <c r="A1388" s="1" t="s">
        <v>2221</v>
      </c>
      <c r="B1388" s="1" t="s">
        <v>1302</v>
      </c>
      <c r="C1388" s="1" t="s">
        <v>472</v>
      </c>
      <c r="D1388" s="1" t="s">
        <v>2222</v>
      </c>
      <c r="E1388" s="0" t="str">
        <f aca="false">HYPERLINK("https://api.digitale-sammlungen.de/iiif/presentation/v2/bsb10502073/canvas/31/view")</f>
        <v>https://api.digitale-sammlungen.de/iiif/presentation/v2/bsb10502073/canvas/31/view</v>
      </c>
      <c r="F1388" s="0" t="s">
        <v>2223</v>
      </c>
    </row>
    <row r="1389" customFormat="false" ht="15" hidden="false" customHeight="false" outlineLevel="0" collapsed="false">
      <c r="A1389" s="1" t="s">
        <v>2221</v>
      </c>
      <c r="B1389" s="1" t="s">
        <v>1171</v>
      </c>
      <c r="C1389" s="1" t="s">
        <v>646</v>
      </c>
      <c r="D1389" s="1" t="s">
        <v>2224</v>
      </c>
      <c r="E1389" s="0" t="str">
        <f aca="false">HYPERLINK("https://api.digitale-sammlungen.de/iiif/presentation/v2/bsb10502073/canvas/67/view")</f>
        <v>https://api.digitale-sammlungen.de/iiif/presentation/v2/bsb10502073/canvas/67/view</v>
      </c>
      <c r="F1389" s="0" t="s">
        <v>10</v>
      </c>
    </row>
    <row r="1390" customFormat="false" ht="15" hidden="false" customHeight="false" outlineLevel="0" collapsed="false">
      <c r="A1390" s="1" t="s">
        <v>2221</v>
      </c>
      <c r="B1390" s="1" t="s">
        <v>1074</v>
      </c>
      <c r="C1390" s="1" t="s">
        <v>240</v>
      </c>
      <c r="D1390" s="1" t="s">
        <v>2225</v>
      </c>
      <c r="E1390" s="0" t="str">
        <f aca="false">HYPERLINK("https://api.digitale-sammlungen.de/iiif/presentation/v2/bsb10502073/canvas/69/view")</f>
        <v>https://api.digitale-sammlungen.de/iiif/presentation/v2/bsb10502073/canvas/69/view</v>
      </c>
      <c r="F1390" s="0" t="s">
        <v>10</v>
      </c>
    </row>
    <row r="1391" customFormat="false" ht="15" hidden="false" customHeight="false" outlineLevel="0" collapsed="false">
      <c r="A1391" s="1" t="s">
        <v>2221</v>
      </c>
      <c r="B1391" s="1" t="s">
        <v>1074</v>
      </c>
      <c r="C1391" s="1" t="s">
        <v>237</v>
      </c>
      <c r="D1391" s="1" t="s">
        <v>2226</v>
      </c>
      <c r="E1391" s="0" t="str">
        <f aca="false">HYPERLINK("https://api.digitale-sammlungen.de/iiif/presentation/v2/bsb10502073/canvas/69/view")</f>
        <v>https://api.digitale-sammlungen.de/iiif/presentation/v2/bsb10502073/canvas/69/view</v>
      </c>
      <c r="F1391" s="0" t="s">
        <v>10</v>
      </c>
    </row>
    <row r="1392" customFormat="false" ht="15" hidden="false" customHeight="false" outlineLevel="0" collapsed="false">
      <c r="A1392" s="1" t="s">
        <v>2221</v>
      </c>
      <c r="B1392" s="1" t="s">
        <v>809</v>
      </c>
      <c r="C1392" s="1" t="s">
        <v>27</v>
      </c>
      <c r="D1392" s="1" t="s">
        <v>2227</v>
      </c>
      <c r="E1392" s="0" t="str">
        <f aca="false">HYPERLINK("https://api.digitale-sammlungen.de/iiif/presentation/v2/bsb10502073/canvas/125/view")</f>
        <v>https://api.digitale-sammlungen.de/iiif/presentation/v2/bsb10502073/canvas/125/view</v>
      </c>
      <c r="F1392" s="0" t="s">
        <v>52</v>
      </c>
    </row>
    <row r="1393" customFormat="false" ht="15" hidden="false" customHeight="false" outlineLevel="0" collapsed="false">
      <c r="A1393" s="1" t="s">
        <v>2221</v>
      </c>
      <c r="B1393" s="1" t="s">
        <v>1874</v>
      </c>
      <c r="C1393" s="1" t="s">
        <v>15</v>
      </c>
      <c r="D1393" s="1" t="s">
        <v>2228</v>
      </c>
      <c r="E1393" s="0" t="str">
        <f aca="false">HYPERLINK("https://api.digitale-sammlungen.de/iiif/presentation/v2/bsb10502073/canvas/128/view")</f>
        <v>https://api.digitale-sammlungen.de/iiif/presentation/v2/bsb10502073/canvas/128/view</v>
      </c>
      <c r="F1393" s="0" t="s">
        <v>52</v>
      </c>
    </row>
    <row r="1394" customFormat="false" ht="15" hidden="false" customHeight="false" outlineLevel="0" collapsed="false">
      <c r="A1394" s="1" t="s">
        <v>2221</v>
      </c>
      <c r="B1394" s="1" t="s">
        <v>830</v>
      </c>
      <c r="C1394" s="1" t="s">
        <v>646</v>
      </c>
      <c r="D1394" s="1" t="s">
        <v>2229</v>
      </c>
      <c r="E1394" s="0" t="str">
        <f aca="false">HYPERLINK("https://api.digitale-sammlungen.de/iiif/presentation/v2/bsb10502073/canvas/190/view")</f>
        <v>https://api.digitale-sammlungen.de/iiif/presentation/v2/bsb10502073/canvas/190/view</v>
      </c>
      <c r="F1394" s="0" t="s">
        <v>97</v>
      </c>
    </row>
    <row r="1395" customFormat="false" ht="15" hidden="false" customHeight="false" outlineLevel="0" collapsed="false">
      <c r="A1395" s="1" t="s">
        <v>2221</v>
      </c>
      <c r="B1395" s="1" t="s">
        <v>1225</v>
      </c>
      <c r="C1395" s="1" t="s">
        <v>171</v>
      </c>
      <c r="D1395" s="1" t="s">
        <v>2230</v>
      </c>
      <c r="E1395" s="0" t="str">
        <f aca="false">HYPERLINK("https://api.digitale-sammlungen.de/iiif/presentation/v2/bsb10502073/canvas/242/view")</f>
        <v>https://api.digitale-sammlungen.de/iiif/presentation/v2/bsb10502073/canvas/242/view</v>
      </c>
      <c r="F1395" s="0" t="s">
        <v>101</v>
      </c>
    </row>
    <row r="1396" customFormat="false" ht="15" hidden="false" customHeight="false" outlineLevel="0" collapsed="false">
      <c r="A1396" s="1" t="s">
        <v>2221</v>
      </c>
      <c r="B1396" s="1" t="s">
        <v>1677</v>
      </c>
      <c r="C1396" s="1" t="s">
        <v>60</v>
      </c>
      <c r="D1396" s="1" t="s">
        <v>2231</v>
      </c>
      <c r="E1396" s="0" t="str">
        <f aca="false">HYPERLINK("https://api.digitale-sammlungen.de/iiif/presentation/v2/bsb10502073/canvas/326/view")</f>
        <v>https://api.digitale-sammlungen.de/iiif/presentation/v2/bsb10502073/canvas/326/view</v>
      </c>
      <c r="F1396" s="0" t="s">
        <v>539</v>
      </c>
    </row>
    <row r="1397" customFormat="false" ht="15" hidden="false" customHeight="false" outlineLevel="0" collapsed="false">
      <c r="A1397" s="1" t="s">
        <v>2221</v>
      </c>
      <c r="B1397" s="1" t="s">
        <v>1157</v>
      </c>
      <c r="C1397" s="1" t="s">
        <v>15</v>
      </c>
      <c r="D1397" s="1" t="s">
        <v>2232</v>
      </c>
      <c r="E1397" s="0" t="str">
        <f aca="false">HYPERLINK("https://api.digitale-sammlungen.de/iiif/presentation/v2/bsb10502073/canvas/345/view")</f>
        <v>https://api.digitale-sammlungen.de/iiif/presentation/v2/bsb10502073/canvas/345/view</v>
      </c>
      <c r="F1397" s="0" t="s">
        <v>97</v>
      </c>
    </row>
    <row r="1398" customFormat="false" ht="15" hidden="false" customHeight="false" outlineLevel="0" collapsed="false">
      <c r="A1398" s="1" t="s">
        <v>2221</v>
      </c>
      <c r="B1398" s="1" t="s">
        <v>1157</v>
      </c>
      <c r="C1398" s="1" t="s">
        <v>123</v>
      </c>
      <c r="D1398" s="1" t="s">
        <v>2233</v>
      </c>
      <c r="E1398" s="0" t="str">
        <f aca="false">HYPERLINK("https://api.digitale-sammlungen.de/iiif/presentation/v2/bsb10502073/canvas/345/view")</f>
        <v>https://api.digitale-sammlungen.de/iiif/presentation/v2/bsb10502073/canvas/345/view</v>
      </c>
      <c r="F1398" s="0" t="s">
        <v>97</v>
      </c>
    </row>
    <row r="1399" customFormat="false" ht="15" hidden="false" customHeight="false" outlineLevel="0" collapsed="false">
      <c r="A1399" s="1" t="s">
        <v>2234</v>
      </c>
      <c r="B1399" s="1" t="s">
        <v>1871</v>
      </c>
      <c r="C1399" s="1" t="s">
        <v>27</v>
      </c>
      <c r="D1399" s="1" t="s">
        <v>2235</v>
      </c>
      <c r="E1399" s="0" t="str">
        <f aca="false">HYPERLINK("https://api.digitale-sammlungen.de/iiif/presentation/v2/bsb10628811/canvas/45/view")</f>
        <v>https://api.digitale-sammlungen.de/iiif/presentation/v2/bsb10628811/canvas/45/view</v>
      </c>
      <c r="F1399" s="0" t="s">
        <v>352</v>
      </c>
    </row>
    <row r="1400" customFormat="false" ht="15" hidden="false" customHeight="false" outlineLevel="0" collapsed="false">
      <c r="A1400" s="1" t="s">
        <v>2234</v>
      </c>
      <c r="B1400" s="1" t="s">
        <v>421</v>
      </c>
      <c r="C1400" s="1" t="s">
        <v>802</v>
      </c>
      <c r="D1400" s="1" t="s">
        <v>2236</v>
      </c>
      <c r="E1400" s="0" t="str">
        <f aca="false">HYPERLINK("https://api.digitale-sammlungen.de/iiif/presentation/v2/bsb10628811/canvas/301/view")</f>
        <v>https://api.digitale-sammlungen.de/iiif/presentation/v2/bsb10628811/canvas/301/view</v>
      </c>
      <c r="F1400" s="0" t="s">
        <v>52</v>
      </c>
    </row>
    <row r="1401" customFormat="false" ht="15" hidden="false" customHeight="false" outlineLevel="0" collapsed="false">
      <c r="A1401" s="1" t="s">
        <v>2234</v>
      </c>
      <c r="B1401" s="1" t="s">
        <v>2237</v>
      </c>
      <c r="C1401" s="1" t="s">
        <v>125</v>
      </c>
      <c r="D1401" s="1" t="s">
        <v>2238</v>
      </c>
      <c r="E1401" s="0" t="str">
        <f aca="false">HYPERLINK("https://api.digitale-sammlungen.de/iiif/presentation/v2/bsb10628811/canvas/310/view")</f>
        <v>https://api.digitale-sammlungen.de/iiif/presentation/v2/bsb10628811/canvas/310/view</v>
      </c>
      <c r="F1401" s="0" t="s">
        <v>97</v>
      </c>
    </row>
    <row r="1402" customFormat="false" ht="15" hidden="false" customHeight="false" outlineLevel="0" collapsed="false">
      <c r="A1402" s="1" t="s">
        <v>2234</v>
      </c>
      <c r="B1402" s="1" t="s">
        <v>350</v>
      </c>
      <c r="C1402" s="1" t="s">
        <v>593</v>
      </c>
      <c r="D1402" s="1" t="s">
        <v>2239</v>
      </c>
      <c r="E1402" s="0" t="str">
        <f aca="false">HYPERLINK("https://api.digitale-sammlungen.de/iiif/presentation/v2/bsb10628811/canvas/332/view")</f>
        <v>https://api.digitale-sammlungen.de/iiif/presentation/v2/bsb10628811/canvas/332/view</v>
      </c>
      <c r="F1402" s="0" t="s">
        <v>557</v>
      </c>
    </row>
    <row r="1403" customFormat="false" ht="15" hidden="false" customHeight="false" outlineLevel="0" collapsed="false">
      <c r="A1403" s="1" t="s">
        <v>2234</v>
      </c>
      <c r="B1403" s="1" t="s">
        <v>2240</v>
      </c>
      <c r="C1403" s="1" t="s">
        <v>177</v>
      </c>
      <c r="D1403" s="1" t="s">
        <v>2241</v>
      </c>
      <c r="E1403" s="0" t="str">
        <f aca="false">HYPERLINK("https://api.digitale-sammlungen.de/iiif/presentation/v2/bsb10628811/canvas/514/view")</f>
        <v>https://api.digitale-sammlungen.de/iiif/presentation/v2/bsb10628811/canvas/514/view</v>
      </c>
      <c r="G1403" s="0" t="s">
        <v>655</v>
      </c>
    </row>
    <row r="1404" customFormat="false" ht="15" hidden="false" customHeight="false" outlineLevel="0" collapsed="false">
      <c r="A1404" s="1" t="s">
        <v>2242</v>
      </c>
      <c r="B1404" s="1" t="s">
        <v>481</v>
      </c>
      <c r="C1404" s="1" t="s">
        <v>104</v>
      </c>
      <c r="D1404" s="1" t="s">
        <v>2243</v>
      </c>
      <c r="E1404" s="0" t="str">
        <f aca="false">HYPERLINK("https://api.digitale-sammlungen.de/iiif/presentation/v2/bsb10501988/canvas/83/view")</f>
        <v>https://api.digitale-sammlungen.de/iiif/presentation/v2/bsb10501988/canvas/83/view</v>
      </c>
      <c r="F1404" s="0" t="s">
        <v>97</v>
      </c>
    </row>
    <row r="1405" customFormat="false" ht="15" hidden="false" customHeight="false" outlineLevel="0" collapsed="false">
      <c r="A1405" s="1" t="s">
        <v>2242</v>
      </c>
      <c r="B1405" s="1" t="s">
        <v>345</v>
      </c>
      <c r="C1405" s="1" t="s">
        <v>125</v>
      </c>
      <c r="D1405" s="1" t="s">
        <v>2244</v>
      </c>
      <c r="E1405" s="0" t="str">
        <f aca="false">HYPERLINK("https://api.digitale-sammlungen.de/iiif/presentation/v2/bsb10501988/canvas/224/view")</f>
        <v>https://api.digitale-sammlungen.de/iiif/presentation/v2/bsb10501988/canvas/224/view</v>
      </c>
      <c r="F1405" s="0" t="s">
        <v>557</v>
      </c>
    </row>
    <row r="1406" customFormat="false" ht="15" hidden="false" customHeight="false" outlineLevel="0" collapsed="false">
      <c r="A1406" s="1" t="s">
        <v>2242</v>
      </c>
      <c r="B1406" s="1" t="s">
        <v>1760</v>
      </c>
      <c r="C1406" s="1" t="s">
        <v>177</v>
      </c>
      <c r="D1406" s="1" t="s">
        <v>2245</v>
      </c>
      <c r="E1406" s="0" t="str">
        <f aca="false">HYPERLINK("https://api.digitale-sammlungen.de/iiif/presentation/v2/bsb10501988/canvas/383/view")</f>
        <v>https://api.digitale-sammlungen.de/iiif/presentation/v2/bsb10501988/canvas/383/view</v>
      </c>
      <c r="F1406" s="0" t="s">
        <v>571</v>
      </c>
    </row>
    <row r="1407" customFormat="false" ht="15" hidden="false" customHeight="false" outlineLevel="0" collapsed="false">
      <c r="A1407" s="1" t="s">
        <v>2242</v>
      </c>
      <c r="B1407" s="1" t="s">
        <v>1760</v>
      </c>
      <c r="C1407" s="1" t="s">
        <v>798</v>
      </c>
      <c r="D1407" s="1" t="s">
        <v>2246</v>
      </c>
      <c r="E1407" s="0" t="str">
        <f aca="false">HYPERLINK("https://api.digitale-sammlungen.de/iiif/presentation/v2/bsb10501988/canvas/383/view")</f>
        <v>https://api.digitale-sammlungen.de/iiif/presentation/v2/bsb10501988/canvas/383/view</v>
      </c>
      <c r="F1407" s="0" t="s">
        <v>571</v>
      </c>
    </row>
    <row r="1408" customFormat="false" ht="15" hidden="false" customHeight="false" outlineLevel="0" collapsed="false">
      <c r="A1408" s="1" t="s">
        <v>2242</v>
      </c>
      <c r="B1408" s="1" t="s">
        <v>74</v>
      </c>
      <c r="C1408" s="1" t="s">
        <v>141</v>
      </c>
      <c r="D1408" s="1" t="s">
        <v>2247</v>
      </c>
      <c r="E1408" s="0" t="str">
        <f aca="false">HYPERLINK("https://api.digitale-sammlungen.de/iiif/presentation/v2/bsb10501988/canvas/414/view")</f>
        <v>https://api.digitale-sammlungen.de/iiif/presentation/v2/bsb10501988/canvas/414/view</v>
      </c>
      <c r="F1408" s="0" t="s">
        <v>352</v>
      </c>
    </row>
    <row r="1409" customFormat="false" ht="15" hidden="false" customHeight="false" outlineLevel="0" collapsed="false">
      <c r="A1409" s="1" t="s">
        <v>2242</v>
      </c>
      <c r="B1409" s="1" t="s">
        <v>356</v>
      </c>
      <c r="C1409" s="1" t="s">
        <v>46</v>
      </c>
      <c r="D1409" s="1" t="s">
        <v>2248</v>
      </c>
      <c r="E1409" s="0" t="str">
        <f aca="false">HYPERLINK("https://api.digitale-sammlungen.de/iiif/presentation/v2/bsb10501988/canvas/423/view")</f>
        <v>https://api.digitale-sammlungen.de/iiif/presentation/v2/bsb10501988/canvas/423/view</v>
      </c>
      <c r="F1409" s="0" t="s">
        <v>48</v>
      </c>
    </row>
    <row r="1410" customFormat="false" ht="15" hidden="false" customHeight="false" outlineLevel="0" collapsed="false">
      <c r="A1410" s="1" t="s">
        <v>2249</v>
      </c>
      <c r="B1410" s="1" t="s">
        <v>1795</v>
      </c>
      <c r="C1410" s="1" t="s">
        <v>67</v>
      </c>
      <c r="D1410" s="1" t="s">
        <v>2250</v>
      </c>
      <c r="E1410" s="0" t="str">
        <f aca="false">HYPERLINK("https://api.digitale-sammlungen.de/iiif/presentation/v2/bsb10501977/canvas/20/view")</f>
        <v>https://api.digitale-sammlungen.de/iiif/presentation/v2/bsb10501977/canvas/20/view</v>
      </c>
      <c r="F1410" s="0" t="s">
        <v>321</v>
      </c>
    </row>
    <row r="1411" customFormat="false" ht="15" hidden="false" customHeight="false" outlineLevel="0" collapsed="false">
      <c r="A1411" s="1" t="s">
        <v>2249</v>
      </c>
      <c r="B1411" s="1" t="s">
        <v>708</v>
      </c>
      <c r="C1411" s="1" t="s">
        <v>153</v>
      </c>
      <c r="D1411" s="1" t="s">
        <v>2251</v>
      </c>
      <c r="E1411" s="0" t="str">
        <f aca="false">HYPERLINK("https://api.digitale-sammlungen.de/iiif/presentation/v2/bsb10501977/canvas/214/view")</f>
        <v>https://api.digitale-sammlungen.de/iiif/presentation/v2/bsb10501977/canvas/214/view</v>
      </c>
      <c r="F1411" s="0" t="s">
        <v>10</v>
      </c>
    </row>
    <row r="1412" customFormat="false" ht="15" hidden="false" customHeight="false" outlineLevel="0" collapsed="false">
      <c r="A1412" s="1" t="s">
        <v>2249</v>
      </c>
      <c r="B1412" s="1" t="s">
        <v>708</v>
      </c>
      <c r="C1412" s="1" t="s">
        <v>1480</v>
      </c>
      <c r="D1412" s="1" t="s">
        <v>2252</v>
      </c>
      <c r="E1412" s="0" t="str">
        <f aca="false">HYPERLINK("https://api.digitale-sammlungen.de/iiif/presentation/v2/bsb10501977/canvas/214/view")</f>
        <v>https://api.digitale-sammlungen.de/iiif/presentation/v2/bsb10501977/canvas/214/view</v>
      </c>
      <c r="F1412" s="0" t="s">
        <v>10</v>
      </c>
    </row>
    <row r="1413" customFormat="false" ht="15" hidden="false" customHeight="false" outlineLevel="0" collapsed="false">
      <c r="A1413" s="1" t="s">
        <v>2249</v>
      </c>
      <c r="B1413" s="1" t="s">
        <v>1618</v>
      </c>
      <c r="C1413" s="1" t="s">
        <v>728</v>
      </c>
      <c r="D1413" s="1" t="s">
        <v>2253</v>
      </c>
      <c r="E1413" s="0" t="str">
        <f aca="false">HYPERLINK("https://api.digitale-sammlungen.de/iiif/presentation/v2/bsb10501977/canvas/277/view")</f>
        <v>https://api.digitale-sammlungen.de/iiif/presentation/v2/bsb10501977/canvas/277/view</v>
      </c>
      <c r="F1413" s="0" t="s">
        <v>48</v>
      </c>
    </row>
    <row r="1414" customFormat="false" ht="15" hidden="false" customHeight="false" outlineLevel="0" collapsed="false">
      <c r="A1414" s="1" t="s">
        <v>2249</v>
      </c>
      <c r="B1414" s="1" t="s">
        <v>347</v>
      </c>
      <c r="C1414" s="1" t="s">
        <v>509</v>
      </c>
      <c r="D1414" s="1" t="s">
        <v>2254</v>
      </c>
      <c r="E1414" s="0" t="str">
        <f aca="false">HYPERLINK("https://api.digitale-sammlungen.de/iiif/presentation/v2/bsb10501977/canvas/303/view")</f>
        <v>https://api.digitale-sammlungen.de/iiif/presentation/v2/bsb10501977/canvas/303/view</v>
      </c>
      <c r="F1414" s="0" t="s">
        <v>10</v>
      </c>
    </row>
    <row r="1415" customFormat="false" ht="15" hidden="false" customHeight="false" outlineLevel="0" collapsed="false">
      <c r="A1415" s="1" t="s">
        <v>2249</v>
      </c>
      <c r="B1415" s="1" t="s">
        <v>1096</v>
      </c>
      <c r="C1415" s="1" t="s">
        <v>129</v>
      </c>
      <c r="D1415" s="1" t="s">
        <v>2255</v>
      </c>
      <c r="E1415" s="0" t="str">
        <f aca="false">HYPERLINK("https://api.digitale-sammlungen.de/iiif/presentation/v2/bsb10501977/canvas/305/view")</f>
        <v>https://api.digitale-sammlungen.de/iiif/presentation/v2/bsb10501977/canvas/305/view</v>
      </c>
      <c r="F1415" s="0" t="s">
        <v>10</v>
      </c>
    </row>
    <row r="1416" customFormat="false" ht="15" hidden="false" customHeight="false" outlineLevel="0" collapsed="false">
      <c r="A1416" s="1" t="s">
        <v>2249</v>
      </c>
      <c r="B1416" s="1" t="s">
        <v>201</v>
      </c>
      <c r="C1416" s="1" t="s">
        <v>513</v>
      </c>
      <c r="D1416" s="1" t="s">
        <v>2256</v>
      </c>
      <c r="E1416" s="0" t="str">
        <f aca="false">HYPERLINK("https://api.digitale-sammlungen.de/iiif/presentation/v2/bsb10501977/canvas/389/view")</f>
        <v>https://api.digitale-sammlungen.de/iiif/presentation/v2/bsb10501977/canvas/389/view</v>
      </c>
      <c r="F1416" s="0" t="s">
        <v>33</v>
      </c>
    </row>
    <row r="1417" customFormat="false" ht="15" hidden="false" customHeight="false" outlineLevel="0" collapsed="false">
      <c r="A1417" s="1" t="s">
        <v>2249</v>
      </c>
      <c r="B1417" s="1" t="s">
        <v>1596</v>
      </c>
      <c r="C1417" s="1" t="s">
        <v>60</v>
      </c>
      <c r="D1417" s="1" t="s">
        <v>2257</v>
      </c>
      <c r="E1417" s="0" t="str">
        <f aca="false">HYPERLINK("https://api.digitale-sammlungen.de/iiif/presentation/v2/bsb10501977/canvas/404/view")</f>
        <v>https://api.digitale-sammlungen.de/iiif/presentation/v2/bsb10501977/canvas/404/view</v>
      </c>
      <c r="F1417" s="0" t="s">
        <v>33</v>
      </c>
    </row>
    <row r="1418" customFormat="false" ht="15" hidden="false" customHeight="false" outlineLevel="0" collapsed="false">
      <c r="A1418" s="1" t="s">
        <v>2249</v>
      </c>
      <c r="B1418" s="1" t="s">
        <v>2258</v>
      </c>
      <c r="C1418" s="1" t="s">
        <v>39</v>
      </c>
      <c r="D1418" s="1" t="s">
        <v>2259</v>
      </c>
      <c r="E1418" s="0" t="str">
        <f aca="false">HYPERLINK("https://api.digitale-sammlungen.de/iiif/presentation/v2/bsb10501977/canvas/410/view")</f>
        <v>https://api.digitale-sammlungen.de/iiif/presentation/v2/bsb10501977/canvas/410/view</v>
      </c>
      <c r="F1418" s="0" t="s">
        <v>321</v>
      </c>
    </row>
    <row r="1419" customFormat="false" ht="15" hidden="false" customHeight="false" outlineLevel="0" collapsed="false">
      <c r="A1419" s="1" t="s">
        <v>2249</v>
      </c>
      <c r="B1419" s="1" t="s">
        <v>281</v>
      </c>
      <c r="C1419" s="1" t="s">
        <v>171</v>
      </c>
      <c r="D1419" s="1" t="s">
        <v>2260</v>
      </c>
      <c r="E1419" s="0" t="str">
        <f aca="false">HYPERLINK("https://api.digitale-sammlungen.de/iiif/presentation/v2/bsb10501977/canvas/442/view")</f>
        <v>https://api.digitale-sammlungen.de/iiif/presentation/v2/bsb10501977/canvas/442/view</v>
      </c>
      <c r="F1419" s="0" t="s">
        <v>10</v>
      </c>
    </row>
    <row r="1420" customFormat="false" ht="15" hidden="false" customHeight="false" outlineLevel="0" collapsed="false">
      <c r="A1420" s="1" t="s">
        <v>2249</v>
      </c>
      <c r="B1420" s="1" t="s">
        <v>281</v>
      </c>
      <c r="C1420" s="1" t="s">
        <v>106</v>
      </c>
      <c r="D1420" s="1" t="s">
        <v>2261</v>
      </c>
      <c r="E1420" s="0" t="str">
        <f aca="false">HYPERLINK("https://api.digitale-sammlungen.de/iiif/presentation/v2/bsb10501977/canvas/442/view")</f>
        <v>https://api.digitale-sammlungen.de/iiif/presentation/v2/bsb10501977/canvas/442/view</v>
      </c>
      <c r="F1420" s="0" t="s">
        <v>10</v>
      </c>
    </row>
    <row r="1421" customFormat="false" ht="15" hidden="false" customHeight="false" outlineLevel="0" collapsed="false">
      <c r="A1421" s="1" t="s">
        <v>2249</v>
      </c>
      <c r="B1421" s="1" t="s">
        <v>286</v>
      </c>
      <c r="C1421" s="1" t="s">
        <v>19</v>
      </c>
      <c r="D1421" s="1" t="s">
        <v>2262</v>
      </c>
      <c r="E1421" s="0" t="str">
        <f aca="false">HYPERLINK("https://api.digitale-sammlungen.de/iiif/presentation/v2/bsb10501977/canvas/444/view")</f>
        <v>https://api.digitale-sammlungen.de/iiif/presentation/v2/bsb10501977/canvas/444/view</v>
      </c>
      <c r="F1421" s="0" t="s">
        <v>10</v>
      </c>
    </row>
    <row r="1422" customFormat="false" ht="15" hidden="false" customHeight="false" outlineLevel="0" collapsed="false">
      <c r="A1422" s="1" t="s">
        <v>2249</v>
      </c>
      <c r="B1422" s="1" t="s">
        <v>286</v>
      </c>
      <c r="C1422" s="1" t="s">
        <v>137</v>
      </c>
      <c r="D1422" s="1" t="s">
        <v>2263</v>
      </c>
      <c r="E1422" s="0" t="str">
        <f aca="false">HYPERLINK("https://api.digitale-sammlungen.de/iiif/presentation/v2/bsb10501977/canvas/444/view")</f>
        <v>https://api.digitale-sammlungen.de/iiif/presentation/v2/bsb10501977/canvas/444/view</v>
      </c>
      <c r="F1422" s="0" t="s">
        <v>10</v>
      </c>
    </row>
    <row r="1423" customFormat="false" ht="15" hidden="false" customHeight="false" outlineLevel="0" collapsed="false">
      <c r="A1423" s="1" t="s">
        <v>2249</v>
      </c>
      <c r="B1423" s="1" t="s">
        <v>2264</v>
      </c>
      <c r="C1423" s="1" t="s">
        <v>728</v>
      </c>
      <c r="D1423" s="1" t="s">
        <v>2265</v>
      </c>
      <c r="E1423" s="0" t="str">
        <f aca="false">HYPERLINK("https://api.digitale-sammlungen.de/iiif/presentation/v2/bsb10501977/canvas/445/view")</f>
        <v>https://api.digitale-sammlungen.de/iiif/presentation/v2/bsb10501977/canvas/445/view</v>
      </c>
      <c r="F1423" s="0" t="s">
        <v>10</v>
      </c>
    </row>
    <row r="1424" customFormat="false" ht="15" hidden="false" customHeight="false" outlineLevel="0" collapsed="false">
      <c r="A1424" s="1" t="s">
        <v>2266</v>
      </c>
      <c r="B1424" s="1" t="s">
        <v>1252</v>
      </c>
      <c r="C1424" s="1" t="s">
        <v>78</v>
      </c>
      <c r="D1424" s="1" t="s">
        <v>2267</v>
      </c>
      <c r="E1424" s="0" t="str">
        <f aca="false">HYPERLINK("https://api.digitale-sammlungen.de/iiif/presentation/v2/bsb10501963/canvas/68/view")</f>
        <v>https://api.digitale-sammlungen.de/iiif/presentation/v2/bsb10501963/canvas/68/view</v>
      </c>
      <c r="F1424" s="0" t="s">
        <v>10</v>
      </c>
    </row>
    <row r="1425" customFormat="false" ht="15" hidden="false" customHeight="false" outlineLevel="0" collapsed="false">
      <c r="A1425" s="1" t="s">
        <v>2266</v>
      </c>
      <c r="B1425" s="1" t="s">
        <v>469</v>
      </c>
      <c r="C1425" s="1" t="s">
        <v>185</v>
      </c>
      <c r="D1425" s="1" t="s">
        <v>2268</v>
      </c>
      <c r="E1425" s="0" t="str">
        <f aca="false">HYPERLINK("https://api.digitale-sammlungen.de/iiif/presentation/v2/bsb10501963/canvas/96/view")</f>
        <v>https://api.digitale-sammlungen.de/iiif/presentation/v2/bsb10501963/canvas/96/view</v>
      </c>
      <c r="F1425" s="0" t="s">
        <v>52</v>
      </c>
    </row>
    <row r="1426" customFormat="false" ht="15" hidden="false" customHeight="false" outlineLevel="0" collapsed="false">
      <c r="A1426" s="1" t="s">
        <v>2266</v>
      </c>
      <c r="B1426" s="1" t="s">
        <v>268</v>
      </c>
      <c r="C1426" s="1" t="s">
        <v>646</v>
      </c>
      <c r="D1426" s="1" t="s">
        <v>2269</v>
      </c>
      <c r="E1426" s="0" t="str">
        <f aca="false">HYPERLINK("https://api.digitale-sammlungen.de/iiif/presentation/v2/bsb10501963/canvas/201/view")</f>
        <v>https://api.digitale-sammlungen.de/iiif/presentation/v2/bsb10501963/canvas/201/view</v>
      </c>
      <c r="F1426" s="0" t="s">
        <v>273</v>
      </c>
    </row>
    <row r="1427" customFormat="false" ht="15" hidden="false" customHeight="false" outlineLevel="0" collapsed="false">
      <c r="A1427" s="1" t="s">
        <v>2266</v>
      </c>
      <c r="B1427" s="1" t="s">
        <v>268</v>
      </c>
      <c r="C1427" s="1" t="s">
        <v>190</v>
      </c>
      <c r="D1427" s="1" t="s">
        <v>2270</v>
      </c>
      <c r="E1427" s="0" t="str">
        <f aca="false">HYPERLINK("https://api.digitale-sammlungen.de/iiif/presentation/v2/bsb10501963/canvas/201/view")</f>
        <v>https://api.digitale-sammlungen.de/iiif/presentation/v2/bsb10501963/canvas/201/view</v>
      </c>
      <c r="F1427" s="0" t="s">
        <v>273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2019-10-24T15:03:23Z</dcterms:modified>
  <cp:revision>81</cp:revision>
  <dc:subject/>
  <dc:title/>
</cp:coreProperties>
</file>