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IDEALE - ESCRITA FISCAL\02 - Controle Fiscal\"/>
    </mc:Choice>
  </mc:AlternateContent>
  <xr:revisionPtr revIDLastSave="0" documentId="13_ncr:1_{2BFA5433-3575-41B2-BEFC-0B294ACFA825}" xr6:coauthVersionLast="47" xr6:coauthVersionMax="47" xr10:uidLastSave="{00000000-0000-0000-0000-000000000000}"/>
  <bookViews>
    <workbookView xWindow="20370" yWindow="-120" windowWidth="20730" windowHeight="11310" activeTab="2" xr2:uid="{00000000-000D-0000-FFFF-FFFF00000000}"/>
  </bookViews>
  <sheets>
    <sheet name="ANEXO I" sheetId="3" r:id="rId1"/>
    <sheet name="ANEXO II" sheetId="1" r:id="rId2"/>
    <sheet name="ANEXO III" sheetId="7" r:id="rId3"/>
    <sheet name="ANEXO IV" sheetId="8" r:id="rId4"/>
    <sheet name="ANEXO V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7" l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M32" i="8"/>
  <c r="L28" i="8"/>
  <c r="K29" i="8" s="1"/>
  <c r="K30" i="8" s="1"/>
  <c r="C19" i="8"/>
  <c r="D19" i="8" s="1"/>
  <c r="C18" i="8"/>
  <c r="D18" i="8" s="1"/>
  <c r="C17" i="8"/>
  <c r="D17" i="8" s="1"/>
  <c r="L16" i="8"/>
  <c r="C16" i="8"/>
  <c r="D16" i="8" s="1"/>
  <c r="C15" i="8"/>
  <c r="D15" i="8" s="1"/>
  <c r="C14" i="8"/>
  <c r="D14" i="8" s="1"/>
  <c r="E14" i="8" s="1"/>
  <c r="E15" i="8" s="1"/>
  <c r="D4" i="8" s="1"/>
  <c r="P11" i="8"/>
  <c r="P10" i="8"/>
  <c r="P9" i="8"/>
  <c r="M40" i="7"/>
  <c r="K41" i="7" s="1"/>
  <c r="M31" i="7"/>
  <c r="M27" i="7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E14" i="1" l="1"/>
  <c r="E15" i="1" s="1"/>
  <c r="D4" i="1" s="1"/>
  <c r="J15" i="1" s="1"/>
  <c r="J16" i="1" s="1"/>
  <c r="E14" i="3"/>
  <c r="E15" i="3" s="1"/>
  <c r="D4" i="3" s="1"/>
  <c r="J15" i="3" s="1"/>
  <c r="J16" i="3" s="1"/>
  <c r="I37" i="8"/>
  <c r="K36" i="8"/>
  <c r="L41" i="7"/>
  <c r="H41" i="7"/>
  <c r="E14" i="9"/>
  <c r="E15" i="9" s="1"/>
  <c r="D4" i="9" s="1"/>
  <c r="J15" i="9" s="1"/>
  <c r="J16" i="9" s="1"/>
  <c r="E14" i="7"/>
  <c r="E15" i="7" s="1"/>
  <c r="D4" i="7" s="1"/>
  <c r="K35" i="7" s="1"/>
  <c r="J29" i="7"/>
  <c r="L28" i="7"/>
  <c r="H28" i="7"/>
  <c r="L29" i="7"/>
  <c r="H29" i="7"/>
  <c r="J28" i="7"/>
  <c r="I29" i="7"/>
  <c r="I28" i="7"/>
  <c r="K29" i="7"/>
  <c r="L37" i="8"/>
  <c r="H37" i="8"/>
  <c r="J36" i="8"/>
  <c r="K31" i="8"/>
  <c r="K32" i="8" s="1"/>
  <c r="J15" i="8"/>
  <c r="J16" i="8" s="1"/>
  <c r="K37" i="8"/>
  <c r="M36" i="8"/>
  <c r="I36" i="8"/>
  <c r="I15" i="8"/>
  <c r="I16" i="8" s="1"/>
  <c r="J37" i="8"/>
  <c r="L36" i="8"/>
  <c r="H36" i="8"/>
  <c r="I31" i="8"/>
  <c r="I32" i="8" s="1"/>
  <c r="M15" i="8"/>
  <c r="M16" i="8" s="1"/>
  <c r="H15" i="8"/>
  <c r="L31" i="8"/>
  <c r="L32" i="8" s="1"/>
  <c r="K28" i="7"/>
  <c r="K15" i="8"/>
  <c r="K16" i="8" s="1"/>
  <c r="J29" i="8"/>
  <c r="J30" i="8" s="1"/>
  <c r="J31" i="8" s="1"/>
  <c r="J32" i="8" s="1"/>
  <c r="I29" i="8"/>
  <c r="H29" i="8"/>
  <c r="H30" i="8" s="1"/>
  <c r="H31" i="8" s="1"/>
  <c r="I41" i="7"/>
  <c r="J41" i="7"/>
  <c r="K15" i="3" l="1"/>
  <c r="K16" i="3" s="1"/>
  <c r="L15" i="3"/>
  <c r="L16" i="3" s="1"/>
  <c r="M15" i="3"/>
  <c r="M16" i="3" s="1"/>
  <c r="M15" i="1"/>
  <c r="M16" i="1" s="1"/>
  <c r="K15" i="1"/>
  <c r="K16" i="1" s="1"/>
  <c r="N15" i="1"/>
  <c r="N16" i="1" s="1"/>
  <c r="L15" i="1"/>
  <c r="L16" i="1" s="1"/>
  <c r="H15" i="3"/>
  <c r="H16" i="3" s="1"/>
  <c r="I15" i="3"/>
  <c r="I16" i="3" s="1"/>
  <c r="H15" i="1"/>
  <c r="H16" i="1" s="1"/>
  <c r="I15" i="1"/>
  <c r="I16" i="1" s="1"/>
  <c r="I33" i="8"/>
  <c r="I15" i="9"/>
  <c r="I16" i="9" s="1"/>
  <c r="M15" i="9"/>
  <c r="M16" i="9" s="1"/>
  <c r="K15" i="9"/>
  <c r="K16" i="9" s="1"/>
  <c r="L15" i="9"/>
  <c r="L16" i="9" s="1"/>
  <c r="H15" i="9"/>
  <c r="H16" i="9" s="1"/>
  <c r="K36" i="7"/>
  <c r="I15" i="7"/>
  <c r="I16" i="7" s="1"/>
  <c r="L30" i="7"/>
  <c r="L31" i="7" s="1"/>
  <c r="K15" i="7"/>
  <c r="K16" i="7" s="1"/>
  <c r="J36" i="7"/>
  <c r="I35" i="7"/>
  <c r="M35" i="7"/>
  <c r="I36" i="7"/>
  <c r="M15" i="7"/>
  <c r="M16" i="7" s="1"/>
  <c r="H15" i="7"/>
  <c r="H16" i="7" s="1"/>
  <c r="H35" i="7"/>
  <c r="J15" i="7"/>
  <c r="J16" i="7" s="1"/>
  <c r="L15" i="7"/>
  <c r="L16" i="7" s="1"/>
  <c r="J35" i="7"/>
  <c r="H30" i="7"/>
  <c r="H31" i="7" s="1"/>
  <c r="L35" i="7"/>
  <c r="J30" i="7"/>
  <c r="J31" i="7" s="1"/>
  <c r="H36" i="7"/>
  <c r="K33" i="8"/>
  <c r="L33" i="8"/>
  <c r="M29" i="7"/>
  <c r="I30" i="7"/>
  <c r="I31" i="7" s="1"/>
  <c r="K30" i="7"/>
  <c r="K31" i="7" s="1"/>
  <c r="L36" i="7"/>
  <c r="N15" i="8"/>
  <c r="H16" i="8"/>
  <c r="I17" i="8" s="1"/>
  <c r="I18" i="8" s="1"/>
  <c r="J33" i="8"/>
  <c r="H32" i="8"/>
  <c r="N31" i="8"/>
  <c r="M28" i="7"/>
  <c r="H17" i="3" l="1"/>
  <c r="H18" i="3" s="1"/>
  <c r="H17" i="1"/>
  <c r="I17" i="3"/>
  <c r="I18" i="3" s="1"/>
  <c r="F4" i="3" s="1"/>
  <c r="K17" i="3"/>
  <c r="K18" i="3" s="1"/>
  <c r="H4" i="3" s="1"/>
  <c r="J17" i="8"/>
  <c r="J18" i="8" s="1"/>
  <c r="J19" i="8" s="1"/>
  <c r="N17" i="1"/>
  <c r="N18" i="1" s="1"/>
  <c r="K4" i="1" s="1"/>
  <c r="I17" i="1"/>
  <c r="I18" i="1" s="1"/>
  <c r="F4" i="1" s="1"/>
  <c r="O16" i="1"/>
  <c r="O19" i="1" s="1"/>
  <c r="L17" i="1" s="1"/>
  <c r="L18" i="1" s="1"/>
  <c r="I4" i="1" s="1"/>
  <c r="K17" i="8"/>
  <c r="K18" i="8" s="1"/>
  <c r="K20" i="8" s="1"/>
  <c r="J17" i="3"/>
  <c r="J18" i="3" s="1"/>
  <c r="J19" i="3" s="1"/>
  <c r="N16" i="3"/>
  <c r="O16" i="3" s="1"/>
  <c r="L17" i="3" s="1"/>
  <c r="L18" i="3" s="1"/>
  <c r="L19" i="3" s="1"/>
  <c r="M17" i="3"/>
  <c r="M18" i="3" s="1"/>
  <c r="M19" i="3" s="1"/>
  <c r="K17" i="1"/>
  <c r="K18" i="1" s="1"/>
  <c r="H4" i="1" s="1"/>
  <c r="J17" i="1"/>
  <c r="J18" i="1" s="1"/>
  <c r="G4" i="1" s="1"/>
  <c r="M17" i="1"/>
  <c r="M18" i="1" s="1"/>
  <c r="M19" i="1" s="1"/>
  <c r="J17" i="7"/>
  <c r="J18" i="7" s="1"/>
  <c r="J20" i="7" s="1"/>
  <c r="N16" i="9"/>
  <c r="N19" i="9" s="1"/>
  <c r="L17" i="9" s="1"/>
  <c r="L18" i="9" s="1"/>
  <c r="L19" i="9" s="1"/>
  <c r="K17" i="9"/>
  <c r="K18" i="9" s="1"/>
  <c r="K19" i="9" s="1"/>
  <c r="I17" i="9"/>
  <c r="I18" i="9" s="1"/>
  <c r="I19" i="9" s="1"/>
  <c r="M17" i="9"/>
  <c r="M18" i="9" s="1"/>
  <c r="M19" i="9" s="1"/>
  <c r="J17" i="9"/>
  <c r="J18" i="9" s="1"/>
  <c r="J19" i="9" s="1"/>
  <c r="I17" i="7"/>
  <c r="I18" i="7" s="1"/>
  <c r="I19" i="7" s="1"/>
  <c r="M17" i="7"/>
  <c r="M18" i="7" s="1"/>
  <c r="M19" i="7" s="1"/>
  <c r="H17" i="7"/>
  <c r="H18" i="7" s="1"/>
  <c r="M32" i="7"/>
  <c r="K17" i="7"/>
  <c r="K18" i="7" s="1"/>
  <c r="K19" i="7" s="1"/>
  <c r="N16" i="7"/>
  <c r="N19" i="7" s="1"/>
  <c r="L17" i="7" s="1"/>
  <c r="L18" i="7" s="1"/>
  <c r="L20" i="7" s="1"/>
  <c r="I32" i="7"/>
  <c r="N30" i="7"/>
  <c r="J32" i="7"/>
  <c r="N31" i="7"/>
  <c r="H32" i="7"/>
  <c r="I19" i="3"/>
  <c r="H33" i="8"/>
  <c r="N32" i="8"/>
  <c r="O32" i="8" s="1"/>
  <c r="H18" i="1"/>
  <c r="I19" i="8"/>
  <c r="I20" i="8"/>
  <c r="N16" i="8"/>
  <c r="N19" i="8" s="1"/>
  <c r="M17" i="8" s="1"/>
  <c r="M18" i="8" s="1"/>
  <c r="H17" i="8"/>
  <c r="M33" i="8"/>
  <c r="L17" i="8"/>
  <c r="L18" i="8" s="1"/>
  <c r="K32" i="7"/>
  <c r="J20" i="8" l="1"/>
  <c r="K19" i="3"/>
  <c r="I19" i="1"/>
  <c r="K19" i="8"/>
  <c r="G4" i="3"/>
  <c r="I4" i="3"/>
  <c r="J4" i="3"/>
  <c r="L19" i="1"/>
  <c r="J4" i="1"/>
  <c r="K19" i="1"/>
  <c r="P17" i="1"/>
  <c r="P18" i="1" s="1"/>
  <c r="J19" i="1"/>
  <c r="N17" i="3"/>
  <c r="N18" i="3" s="1"/>
  <c r="O17" i="1"/>
  <c r="J19" i="7"/>
  <c r="N33" i="8"/>
  <c r="H4" i="9"/>
  <c r="O31" i="7"/>
  <c r="L32" i="7" s="1"/>
  <c r="N32" i="7" s="1"/>
  <c r="J4" i="9"/>
  <c r="H17" i="9"/>
  <c r="H18" i="9" s="1"/>
  <c r="H19" i="9" s="1"/>
  <c r="I4" i="9"/>
  <c r="F4" i="9"/>
  <c r="G4" i="9"/>
  <c r="K20" i="7"/>
  <c r="N17" i="7"/>
  <c r="L19" i="7"/>
  <c r="M20" i="7"/>
  <c r="N20" i="7" s="1"/>
  <c r="O20" i="7" s="1"/>
  <c r="I20" i="7"/>
  <c r="O17" i="7"/>
  <c r="O18" i="7" s="1"/>
  <c r="L19" i="8"/>
  <c r="L20" i="8"/>
  <c r="H19" i="7"/>
  <c r="H20" i="7"/>
  <c r="H19" i="1"/>
  <c r="E4" i="1"/>
  <c r="O17" i="8"/>
  <c r="O18" i="8" s="1"/>
  <c r="N17" i="8"/>
  <c r="H18" i="8"/>
  <c r="M19" i="8"/>
  <c r="M20" i="8"/>
  <c r="H19" i="3"/>
  <c r="E4" i="3"/>
  <c r="N17" i="9" l="1"/>
  <c r="E4" i="9"/>
  <c r="O17" i="9"/>
  <c r="O18" i="9" s="1"/>
  <c r="H19" i="8"/>
  <c r="H20" i="8"/>
  <c r="N20" i="8"/>
  <c r="O20" i="8" s="1"/>
  <c r="M22" i="8" s="1"/>
  <c r="M23" i="8" s="1"/>
  <c r="M24" i="8" s="1"/>
  <c r="I4" i="8" s="1"/>
  <c r="I21" i="7"/>
  <c r="I22" i="7" s="1"/>
  <c r="I23" i="7" s="1"/>
  <c r="K21" i="7"/>
  <c r="K22" i="7" s="1"/>
  <c r="K23" i="7" s="1"/>
  <c r="H21" i="7"/>
  <c r="L21" i="7"/>
  <c r="L22" i="7" s="1"/>
  <c r="L23" i="7" s="1"/>
  <c r="J21" i="7"/>
  <c r="J22" i="7" s="1"/>
  <c r="J23" i="7" s="1"/>
  <c r="M22" i="7"/>
  <c r="M23" i="7" s="1"/>
  <c r="N21" i="7" l="1"/>
  <c r="H22" i="7"/>
  <c r="K21" i="8"/>
  <c r="K22" i="8" s="1"/>
  <c r="K23" i="8" s="1"/>
  <c r="J21" i="8"/>
  <c r="J22" i="8" s="1"/>
  <c r="J23" i="8" s="1"/>
  <c r="I21" i="8"/>
  <c r="I22" i="8" s="1"/>
  <c r="I23" i="8" s="1"/>
  <c r="L21" i="8"/>
  <c r="L22" i="8" s="1"/>
  <c r="L23" i="8" s="1"/>
  <c r="H21" i="8"/>
  <c r="N21" i="8" l="1"/>
  <c r="H22" i="8"/>
  <c r="H23" i="7"/>
  <c r="N22" i="7"/>
  <c r="H24" i="7" l="1"/>
  <c r="N23" i="7"/>
  <c r="O23" i="7" s="1"/>
  <c r="L24" i="7" s="1"/>
  <c r="I4" i="7" s="1"/>
  <c r="M24" i="7"/>
  <c r="J4" i="7" s="1"/>
  <c r="J24" i="7"/>
  <c r="G4" i="7" s="1"/>
  <c r="K24" i="7"/>
  <c r="H4" i="7" s="1"/>
  <c r="I24" i="7"/>
  <c r="F4" i="7" s="1"/>
  <c r="H23" i="8"/>
  <c r="N22" i="8"/>
  <c r="N23" i="8" l="1"/>
  <c r="O23" i="8" s="1"/>
  <c r="H24" i="8" s="1"/>
  <c r="L24" i="8"/>
  <c r="Q4" i="8" s="1"/>
  <c r="K24" i="8"/>
  <c r="H4" i="8" s="1"/>
  <c r="I24" i="8"/>
  <c r="F4" i="8" s="1"/>
  <c r="J24" i="8"/>
  <c r="G4" i="8" s="1"/>
  <c r="E4" i="7"/>
  <c r="N24" i="7"/>
  <c r="N24" i="8" l="1"/>
  <c r="E4" i="8"/>
</calcChain>
</file>

<file path=xl/sharedStrings.xml><?xml version="1.0" encoding="utf-8"?>
<sst xmlns="http://schemas.openxmlformats.org/spreadsheetml/2006/main" count="232" uniqueCount="26">
  <si>
    <t>IRPJ</t>
  </si>
  <si>
    <t>CSLL</t>
  </si>
  <si>
    <t>Cofins</t>
  </si>
  <si>
    <t>PIS/Pasep</t>
  </si>
  <si>
    <t>CPP</t>
  </si>
  <si>
    <t>ICMS</t>
  </si>
  <si>
    <t>RBT12:</t>
  </si>
  <si>
    <t>LIM.INFERIOR</t>
  </si>
  <si>
    <t>LIM.SUPERIOR</t>
  </si>
  <si>
    <t>VLR DEDUZIR</t>
  </si>
  <si>
    <t>1ª faixa</t>
  </si>
  <si>
    <t>2ª faixa</t>
  </si>
  <si>
    <t>3ª faixa</t>
  </si>
  <si>
    <t>4ª faixa</t>
  </si>
  <si>
    <t>5ª faixa</t>
  </si>
  <si>
    <t>6ª faixa</t>
  </si>
  <si>
    <t>7ª faixa</t>
  </si>
  <si>
    <t>digite a RBT12 no próximo campo - &gt;</t>
  </si>
  <si>
    <t>alíquota efetiva</t>
  </si>
  <si>
    <t>PERCENTUAIS EFETIVOS DOS TRIBUTOS</t>
  </si>
  <si>
    <t>ALÍQUOTA NOMINAL</t>
  </si>
  <si>
    <t>PERCENTUAIS DE REPARTIÇÃO DOS TRIBUTOS</t>
  </si>
  <si>
    <t>IPI</t>
  </si>
  <si>
    <t>ISS</t>
  </si>
  <si>
    <t>-</t>
  </si>
  <si>
    <t>limite para 4,99 de 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</si>
</sst>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0.000%"/>
    <numFmt numFmtId="166" formatCode="0.0000%"/>
    <numFmt numFmtId="167" formatCode="0.00000%"/>
    <numFmt numFmtId="168" formatCode="0.000000%"/>
    <numFmt numFmtId="169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b/>
      <strike/>
      <sz val="11"/>
      <color theme="1"/>
      <name val="Calibri"/>
      <family val="2"/>
      <scheme val="minor"/>
    </font>
    <font>
      <strike/>
      <sz val="16"/>
      <color theme="1"/>
      <name val="Calibri"/>
      <family val="2"/>
      <scheme val="minor"/>
    </font>
    <font>
      <b/>
      <strike/>
      <u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7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9" fontId="14" fillId="2" borderId="0" xfId="1" applyNumberFormat="1" applyFont="1" applyFill="1" applyAlignment="1">
      <alignment horizontal="center" vertical="center"/>
    </xf>
    <xf numFmtId="168" fontId="4" fillId="2" borderId="0" xfId="0" applyNumberFormat="1" applyFont="1" applyFill="1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horizontal="center" vertical="center"/>
    </xf>
    <xf numFmtId="10" fontId="2" fillId="3" borderId="3" xfId="0" applyNumberFormat="1" applyFont="1" applyFill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0" fontId="13" fillId="3" borderId="0" xfId="0" applyNumberFormat="1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44" fontId="7" fillId="0" borderId="0" xfId="3" applyFont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4" fontId="15" fillId="0" borderId="3" xfId="3" applyFont="1" applyFill="1" applyBorder="1" applyAlignment="1" applyProtection="1">
      <alignment horizontal="center" vertical="center"/>
    </xf>
    <xf numFmtId="44" fontId="15" fillId="0" borderId="3" xfId="3" applyFont="1" applyFill="1" applyBorder="1" applyAlignment="1" applyProtection="1">
      <alignment horizontal="center" vertical="center"/>
      <protection locked="0"/>
    </xf>
    <xf numFmtId="10" fontId="16" fillId="0" borderId="3" xfId="4" applyNumberFormat="1" applyFont="1" applyBorder="1" applyAlignment="1" applyProtection="1">
      <alignment horizontal="center" vertical="center" wrapText="1"/>
      <protection locked="0"/>
    </xf>
    <xf numFmtId="43" fontId="17" fillId="0" borderId="3" xfId="1" applyFont="1" applyFill="1" applyBorder="1" applyAlignment="1" applyProtection="1">
      <alignment horizontal="center" vertical="center"/>
    </xf>
    <xf numFmtId="10" fontId="18" fillId="0" borderId="3" xfId="0" applyNumberFormat="1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horizontal="center" vertical="center" wrapText="1"/>
    </xf>
    <xf numFmtId="44" fontId="15" fillId="0" borderId="3" xfId="0" applyNumberFormat="1" applyFont="1" applyBorder="1" applyAlignment="1">
      <alignment horizontal="center" vertical="center"/>
    </xf>
    <xf numFmtId="44" fontId="15" fillId="0" borderId="3" xfId="0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0" fontId="18" fillId="0" borderId="3" xfId="4" applyNumberFormat="1" applyFont="1" applyBorder="1" applyAlignment="1" applyProtection="1">
      <alignment horizontal="center" vertical="center" wrapText="1"/>
      <protection locked="0"/>
    </xf>
    <xf numFmtId="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0" fontId="19" fillId="0" borderId="3" xfId="0" applyNumberFormat="1" applyFont="1" applyBorder="1" applyAlignment="1">
      <alignment horizontal="center" vertical="center" wrapText="1"/>
    </xf>
    <xf numFmtId="10" fontId="19" fillId="0" borderId="4" xfId="0" applyNumberFormat="1" applyFont="1" applyBorder="1" applyAlignment="1">
      <alignment horizontal="center" vertical="center" wrapText="1"/>
    </xf>
    <xf numFmtId="10" fontId="19" fillId="0" borderId="5" xfId="0" applyNumberFormat="1" applyFont="1" applyBorder="1" applyAlignment="1">
      <alignment horizontal="center" vertical="center" wrapText="1"/>
    </xf>
    <xf numFmtId="10" fontId="19" fillId="0" borderId="7" xfId="0" applyNumberFormat="1" applyFont="1" applyBorder="1" applyAlignment="1">
      <alignment horizontal="center" vertical="center" wrapText="1"/>
    </xf>
    <xf numFmtId="10" fontId="19" fillId="0" borderId="2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10" fontId="18" fillId="0" borderId="6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44" fontId="7" fillId="0" borderId="3" xfId="3" applyFont="1" applyBorder="1" applyAlignment="1">
      <alignment horizontal="center" vertical="center"/>
    </xf>
    <xf numFmtId="44" fontId="7" fillId="0" borderId="9" xfId="3" applyFont="1" applyBorder="1" applyAlignment="1">
      <alignment horizontal="center" vertical="center"/>
    </xf>
  </cellXfs>
  <cellStyles count="5">
    <cellStyle name="Moeda" xfId="3" builtinId="4"/>
    <cellStyle name="Normal" xfId="0" builtinId="0"/>
    <cellStyle name="Normal 2" xfId="4" xr:uid="{00000000-0005-0000-0000-000002000000}"/>
    <cellStyle name="Porcentagem" xfId="2" builtinId="5"/>
    <cellStyle name="Vírgula" xfId="1" builtinId="3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zoomScale="90" zoomScaleNormal="90" workbookViewId="0">
      <selection sqref="A1:XFD1048576"/>
    </sheetView>
  </sheetViews>
  <sheetFormatPr defaultRowHeight="15" x14ac:dyDescent="0.25"/>
  <cols>
    <col min="1" max="1" width="3" style="22" customWidth="1"/>
    <col min="2" max="2" width="19.28515625" style="22" customWidth="1"/>
    <col min="3" max="3" width="23.85546875" style="22" customWidth="1"/>
    <col min="4" max="4" width="15.5703125" style="22" bestFit="1" customWidth="1"/>
    <col min="5" max="5" width="16" style="22" bestFit="1" customWidth="1"/>
    <col min="6" max="7" width="16" style="22" customWidth="1"/>
    <col min="8" max="8" width="13.42578125" style="22" bestFit="1" customWidth="1"/>
    <col min="9" max="10" width="11.42578125" style="22" bestFit="1" customWidth="1"/>
    <col min="11" max="11" width="9.85546875" style="22" bestFit="1" customWidth="1"/>
    <col min="12" max="13" width="9.140625" style="22" bestFit="1" customWidth="1"/>
    <col min="14" max="14" width="11.5703125" style="22" bestFit="1" customWidth="1"/>
    <col min="15" max="15" width="7.140625" style="22" bestFit="1" customWidth="1"/>
    <col min="16" max="16384" width="9.140625" style="22"/>
  </cols>
  <sheetData>
    <row r="2" spans="2:15" ht="15.75" x14ac:dyDescent="0.25">
      <c r="C2" s="50" t="s">
        <v>6</v>
      </c>
      <c r="D2" s="52" t="s">
        <v>18</v>
      </c>
      <c r="E2" s="54" t="s">
        <v>19</v>
      </c>
      <c r="F2" s="54"/>
      <c r="G2" s="54"/>
      <c r="H2" s="54"/>
      <c r="I2" s="54"/>
      <c r="J2" s="54"/>
    </row>
    <row r="3" spans="2:15" ht="21" x14ac:dyDescent="0.25">
      <c r="C3" s="51"/>
      <c r="D3" s="53"/>
      <c r="E3" s="14" t="s">
        <v>0</v>
      </c>
      <c r="F3" s="14" t="s">
        <v>1</v>
      </c>
      <c r="G3" s="14" t="s">
        <v>2</v>
      </c>
      <c r="H3" s="14" t="s">
        <v>3</v>
      </c>
      <c r="I3" s="14" t="s">
        <v>4</v>
      </c>
      <c r="J3" s="14" t="s">
        <v>5</v>
      </c>
    </row>
    <row r="4" spans="2:15" ht="31.5" customHeight="1" x14ac:dyDescent="0.25">
      <c r="B4" s="15" t="s">
        <v>17</v>
      </c>
      <c r="C4" s="16">
        <v>360000</v>
      </c>
      <c r="D4" s="17">
        <f>E15</f>
        <v>5.6500000000000002E-2</v>
      </c>
      <c r="E4" s="17">
        <f>H18</f>
        <v>3.0999999999999999E-3</v>
      </c>
      <c r="F4" s="17">
        <f t="shared" ref="F4:J4" si="0">I18</f>
        <v>2E-3</v>
      </c>
      <c r="G4" s="17">
        <f t="shared" si="0"/>
        <v>7.1999999999999998E-3</v>
      </c>
      <c r="H4" s="17">
        <f t="shared" si="0"/>
        <v>1.6000000000000001E-3</v>
      </c>
      <c r="I4" s="17">
        <f t="shared" si="0"/>
        <v>2.3400000000000001E-2</v>
      </c>
      <c r="J4" s="17">
        <f t="shared" si="0"/>
        <v>1.9199999999999998E-2</v>
      </c>
      <c r="N4" s="23"/>
    </row>
    <row r="5" spans="2:15" ht="30" customHeight="1" x14ac:dyDescent="0.25">
      <c r="H5" s="55" t="s">
        <v>21</v>
      </c>
      <c r="I5" s="55"/>
      <c r="J5" s="55"/>
      <c r="K5" s="54"/>
      <c r="L5" s="54"/>
      <c r="M5" s="54"/>
    </row>
    <row r="6" spans="2:15" ht="30" x14ac:dyDescent="0.25">
      <c r="C6" s="20" t="s">
        <v>7</v>
      </c>
      <c r="D6" s="20" t="s">
        <v>8</v>
      </c>
      <c r="E6" s="20" t="s">
        <v>20</v>
      </c>
      <c r="F6" s="20" t="s">
        <v>9</v>
      </c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  <c r="M6" s="2" t="s">
        <v>5</v>
      </c>
    </row>
    <row r="7" spans="2:15" x14ac:dyDescent="0.25">
      <c r="B7" s="25" t="s">
        <v>10</v>
      </c>
      <c r="C7" s="26">
        <v>0</v>
      </c>
      <c r="D7" s="27">
        <v>180000</v>
      </c>
      <c r="E7" s="37">
        <v>0.04</v>
      </c>
      <c r="F7" s="29">
        <v>0</v>
      </c>
      <c r="G7" s="22" t="s">
        <v>10</v>
      </c>
      <c r="H7" s="30">
        <v>5.5E-2</v>
      </c>
      <c r="I7" s="30">
        <v>3.5000000000000003E-2</v>
      </c>
      <c r="J7" s="30">
        <v>0.12740000000000001</v>
      </c>
      <c r="K7" s="30">
        <v>2.76E-2</v>
      </c>
      <c r="L7" s="30">
        <v>0.41499999999999998</v>
      </c>
      <c r="M7" s="30">
        <v>0.34</v>
      </c>
    </row>
    <row r="8" spans="2:15" x14ac:dyDescent="0.25">
      <c r="B8" s="25" t="s">
        <v>11</v>
      </c>
      <c r="C8" s="32">
        <v>180000.01</v>
      </c>
      <c r="D8" s="33">
        <v>360000</v>
      </c>
      <c r="E8" s="37">
        <v>7.2999999999999995E-2</v>
      </c>
      <c r="F8" s="29">
        <v>5940</v>
      </c>
      <c r="G8" s="22" t="s">
        <v>11</v>
      </c>
      <c r="H8" s="30">
        <v>5.5E-2</v>
      </c>
      <c r="I8" s="30">
        <v>3.5000000000000003E-2</v>
      </c>
      <c r="J8" s="30">
        <v>0.12740000000000001</v>
      </c>
      <c r="K8" s="30">
        <v>2.76E-2</v>
      </c>
      <c r="L8" s="30">
        <v>0.41499999999999998</v>
      </c>
      <c r="M8" s="30">
        <v>0.34</v>
      </c>
    </row>
    <row r="9" spans="2:15" x14ac:dyDescent="0.25">
      <c r="B9" s="25" t="s">
        <v>12</v>
      </c>
      <c r="C9" s="32">
        <v>360000.01</v>
      </c>
      <c r="D9" s="33">
        <v>720000</v>
      </c>
      <c r="E9" s="37">
        <v>9.5000000000000001E-2</v>
      </c>
      <c r="F9" s="29">
        <v>13860</v>
      </c>
      <c r="G9" s="22" t="s">
        <v>12</v>
      </c>
      <c r="H9" s="30">
        <v>5.5E-2</v>
      </c>
      <c r="I9" s="30">
        <v>3.5000000000000003E-2</v>
      </c>
      <c r="J9" s="30">
        <v>0.12740000000000001</v>
      </c>
      <c r="K9" s="30">
        <v>2.76E-2</v>
      </c>
      <c r="L9" s="30">
        <v>0.42</v>
      </c>
      <c r="M9" s="30">
        <v>0.33500000000000002</v>
      </c>
    </row>
    <row r="10" spans="2:15" x14ac:dyDescent="0.25">
      <c r="B10" s="25" t="s">
        <v>13</v>
      </c>
      <c r="C10" s="32">
        <v>720000.01</v>
      </c>
      <c r="D10" s="33">
        <v>1800000</v>
      </c>
      <c r="E10" s="37">
        <v>0.107</v>
      </c>
      <c r="F10" s="29">
        <v>22500</v>
      </c>
      <c r="G10" s="22" t="s">
        <v>13</v>
      </c>
      <c r="H10" s="30">
        <v>5.5E-2</v>
      </c>
      <c r="I10" s="30">
        <v>3.5000000000000003E-2</v>
      </c>
      <c r="J10" s="30">
        <v>0.12740000000000001</v>
      </c>
      <c r="K10" s="30">
        <v>2.76E-2</v>
      </c>
      <c r="L10" s="30">
        <v>0.42</v>
      </c>
      <c r="M10" s="30">
        <v>0.33500000000000002</v>
      </c>
    </row>
    <row r="11" spans="2:15" x14ac:dyDescent="0.25">
      <c r="B11" s="25" t="s">
        <v>14</v>
      </c>
      <c r="C11" s="32">
        <v>1800000.01</v>
      </c>
      <c r="D11" s="33">
        <v>3600000</v>
      </c>
      <c r="E11" s="37">
        <v>0.14299999999999999</v>
      </c>
      <c r="F11" s="29">
        <v>87300</v>
      </c>
      <c r="G11" s="22" t="s">
        <v>14</v>
      </c>
      <c r="H11" s="30">
        <v>5.5E-2</v>
      </c>
      <c r="I11" s="30">
        <v>3.5000000000000003E-2</v>
      </c>
      <c r="J11" s="30">
        <v>0.12740000000000001</v>
      </c>
      <c r="K11" s="30">
        <v>2.76E-2</v>
      </c>
      <c r="L11" s="30">
        <v>0.42</v>
      </c>
      <c r="M11" s="30">
        <v>0.33500000000000002</v>
      </c>
    </row>
    <row r="12" spans="2:15" x14ac:dyDescent="0.25">
      <c r="B12" s="25" t="s">
        <v>15</v>
      </c>
      <c r="C12" s="32">
        <v>3600000.01</v>
      </c>
      <c r="D12" s="32">
        <v>4800000</v>
      </c>
      <c r="E12" s="37">
        <v>0.19</v>
      </c>
      <c r="F12" s="29">
        <v>378000</v>
      </c>
      <c r="G12" s="22" t="s">
        <v>15</v>
      </c>
      <c r="H12" s="30">
        <v>0.13500000000000001</v>
      </c>
      <c r="I12" s="30">
        <v>0.1</v>
      </c>
      <c r="J12" s="30">
        <v>0.28270000000000001</v>
      </c>
      <c r="K12" s="30">
        <v>6.13E-2</v>
      </c>
      <c r="L12" s="30">
        <v>0.42099999999999999</v>
      </c>
      <c r="M12" s="30">
        <v>0</v>
      </c>
    </row>
    <row r="13" spans="2:15" x14ac:dyDescent="0.25">
      <c r="C13" s="6"/>
      <c r="D13" s="34"/>
    </row>
    <row r="14" spans="2:15" hidden="1" x14ac:dyDescent="0.25">
      <c r="B14" s="22" t="s">
        <v>10</v>
      </c>
      <c r="C14" s="6" t="b">
        <f t="shared" ref="C14:C19" si="1">IF(AND($C$4&gt;=C7,$C$4&lt;=D7),($C$4*E7-F7)/$C$4)</f>
        <v>0</v>
      </c>
      <c r="D14" s="34">
        <f t="shared" ref="D14" si="2">ROUND(C14,5)</f>
        <v>0</v>
      </c>
      <c r="E14" s="6">
        <f>IF(AND($C$4&gt;=C7,$C$4&lt;=D7),D14,IF(AND($C$4&gt;=C8,$C$4&lt;=D8),D15,IF(AND($C$4&gt;=C9,$C$4&lt;=D9),D16,IF(AND($C$4&gt;=C10,$C$4&lt;=D10),D17,IF(AND($C$4&gt;=C11,$C$4&lt;=D11),D18,IF(AND($C$4&gt;=C12,$C$4&lt;=D12),D19,IF(AND($C$4&gt;=#REF!,$C$4&lt;=#REF!),#REF!,IF(AND($C$4&gt;#REF!),D20))))))))</f>
        <v>5.6500000000000002E-2</v>
      </c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  <c r="M14" s="2" t="s">
        <v>5</v>
      </c>
    </row>
    <row r="15" spans="2:15" hidden="1" x14ac:dyDescent="0.25">
      <c r="B15" s="22" t="s">
        <v>11</v>
      </c>
      <c r="C15" s="6">
        <f t="shared" si="1"/>
        <v>5.6500000000000002E-2</v>
      </c>
      <c r="D15" s="34">
        <f>ROUND(C15,5)</f>
        <v>5.6500000000000002E-2</v>
      </c>
      <c r="E15" s="6">
        <f>ROUND(E14,4)</f>
        <v>5.6500000000000002E-2</v>
      </c>
      <c r="H15" s="7">
        <f>IF(AND($C$4&gt;=$C$7,$C$4&lt;=$D$7),$D$4*H7,IF(AND($C$4&gt;=$C$8,$C$4&lt;=$D$8),$D$4*H8,IF(AND($C$4&gt;=$C$9,$C$4&lt;=$D$9),$D$4*H9,IF(AND($C$4&gt;=$C$10,$C$4&lt;=$D$10),$D$4*H10,IF(AND($C$4&gt;=$C$11,$C$4&lt;=$D$11),$D$4*H11,IF(AND($C$4&gt;=$C$12,$C$4&lt;=$D$12),$D$4*H12,))))))</f>
        <v>3.1075E-3</v>
      </c>
      <c r="I15" s="7">
        <f>IF(AND($C$4&gt;=$C$7,$C$4&lt;=$D$7),$D$4*I7,IF(AND($C$4&gt;=$C$8,$C$4&lt;=$D$8),$D$4*I8,IF(AND($C$4&gt;=$C$9,$C$4&lt;=$D$9),$D$4*I9,IF(AND($C$4&gt;=$C$10,$C$4&lt;=$D$10),$D$4*I10,IF(AND($C$4&gt;=$C$11,$C$4&lt;=$D$11),$D$4*I11,IF(AND($C$4&gt;=$C$12,$C$4&lt;=$D$12),$D$4*I12,IF(AND($C$4&gt;=#REF!,$C$4&lt;=#REF!),$D$4*#REF!,IF(AND($C$4&gt;#REF!),$D$4*#REF!))))))))</f>
        <v>1.9775000000000001E-3</v>
      </c>
      <c r="J15" s="7">
        <f>IF(AND($C$4&gt;=$C$7,$C$4&lt;=$D$7),$D$4*J7,IF(AND($C$4&gt;=$C$8,$C$4&lt;=$D$8),$D$4*J8,IF(AND($C$4&gt;=$C$9,$C$4&lt;=$D$9),$D$4*J9,IF(AND($C$4&gt;=$C$10,$C$4&lt;=$D$10),$D$4*J10,IF(AND($C$4&gt;=$C$11,$C$4&lt;=$D$11),$D$4*J11,IF(AND($C$4&gt;=$C$12,$C$4&lt;=$D$12),$D$4*J12,IF(AND($C$4&gt;=#REF!,$C$4&lt;=#REF!),$D$4*#REF!,IF(AND($C$4&gt;#REF!),$D$4*#REF!))))))))</f>
        <v>7.1981000000000007E-3</v>
      </c>
      <c r="K15" s="7">
        <f>IF(AND($C$4&gt;=$C$7,$C$4&lt;=$D$7),$D$4*K7,IF(AND($C$4&gt;=$C$8,$C$4&lt;=$D$8),$D$4*K8,IF(AND($C$4&gt;=$C$9,$C$4&lt;=$D$9),$D$4*K9,IF(AND($C$4&gt;=$C$10,$C$4&lt;=$D$10),$D$4*K10,IF(AND($C$4&gt;=$C$11,$C$4&lt;=$D$11),$D$4*K11,IF(AND($C$4&gt;=$C$12,$C$4&lt;=$D$12),$D$4*K12,IF(AND($C$4&gt;=#REF!,$C$4&lt;=#REF!),$D$4*#REF!,IF(AND($C$4&gt;#REF!),$D$4*#REF!))))))))</f>
        <v>1.5594000000000001E-3</v>
      </c>
      <c r="L15" s="7">
        <f>IF(AND($C$4&gt;=$C$7,$C$4&lt;=$D$7),$D$4*L7,IF(AND($C$4&gt;=$C$8,$C$4&lt;=$D$8),$D$4*L8,IF(AND($C$4&gt;=$C$9,$C$4&lt;=$D$9),$D$4*L9,IF(AND($C$4&gt;=$C$10,$C$4&lt;=$D$10),$D$4*L10,IF(AND($C$4&gt;=$C$11,$C$4&lt;=$D$11),$D$4*L11,IF(AND($C$4&gt;=$C$12,$C$4&lt;=$D$12),$D$4*L12,IF(AND($C$4&gt;=#REF!,$C$4&lt;=#REF!),$D$4*#REF!,IF(AND($C$4&gt;#REF!),$D$4*#REF!))))))))</f>
        <v>2.34475E-2</v>
      </c>
      <c r="M15" s="7">
        <f>IF(AND($C$4&gt;=$C$7,$C$4&lt;=$D$7),$D$4*M7,IF(AND($C$4&gt;=$C$8,$C$4&lt;=$D$8),$D$4*M8,IF(AND($C$4&gt;=$C$9,$C$4&lt;=$D$9),$D$4*M9,IF(AND($C$4&gt;=$C$10,$C$4&lt;=$D$10),$D$4*M10,IF(AND($C$4&gt;=$C$11,$C$4&lt;=$D$11),$D$4*M11,IF(AND($C$4&gt;=$C$12,$C$4&lt;=$D$12),$D$4*M12,IF(AND($C$4&gt;=#REF!,$C$4&lt;=#REF!),$D$4*#REF!,IF(AND($C$4&gt;#REF!),$D$4*#REF!))))))))</f>
        <v>1.9210000000000001E-2</v>
      </c>
    </row>
    <row r="16" spans="2:15" hidden="1" x14ac:dyDescent="0.25">
      <c r="B16" s="22" t="s">
        <v>12</v>
      </c>
      <c r="C16" s="6" t="b">
        <f t="shared" si="1"/>
        <v>0</v>
      </c>
      <c r="D16" s="34">
        <f t="shared" ref="D16:D19" si="3">ROUND(C16,5)</f>
        <v>0</v>
      </c>
      <c r="H16" s="8">
        <f>ROUND(H15,4)</f>
        <v>3.0999999999999999E-3</v>
      </c>
      <c r="I16" s="8">
        <f t="shared" ref="I16:M16" si="4">ROUND(I15,4)</f>
        <v>2E-3</v>
      </c>
      <c r="J16" s="8">
        <f t="shared" si="4"/>
        <v>7.1999999999999998E-3</v>
      </c>
      <c r="K16" s="8">
        <f t="shared" si="4"/>
        <v>1.6000000000000001E-3</v>
      </c>
      <c r="L16" s="8">
        <f t="shared" si="4"/>
        <v>2.3400000000000001E-2</v>
      </c>
      <c r="M16" s="8">
        <f t="shared" si="4"/>
        <v>1.9199999999999998E-2</v>
      </c>
      <c r="N16" s="34">
        <f>SUM(H16:M16)</f>
        <v>5.6499999999999995E-2</v>
      </c>
      <c r="O16" s="34">
        <f>D4-N16</f>
        <v>0</v>
      </c>
    </row>
    <row r="17" spans="2:14" ht="23.25" hidden="1" x14ac:dyDescent="0.25">
      <c r="B17" s="22" t="s">
        <v>13</v>
      </c>
      <c r="C17" s="6" t="b">
        <f t="shared" si="1"/>
        <v>0</v>
      </c>
      <c r="D17" s="34">
        <f t="shared" si="3"/>
        <v>0</v>
      </c>
      <c r="H17" s="35">
        <f t="shared" ref="H17:M17" si="5">IF(H16=MAX($H$16:$M$16),(H16+$O$16),IF(H16&lt;&gt;MAX($H$16:$M$16),H16))</f>
        <v>3.0999999999999999E-3</v>
      </c>
      <c r="I17" s="35">
        <f t="shared" si="5"/>
        <v>2E-3</v>
      </c>
      <c r="J17" s="35">
        <f t="shared" si="5"/>
        <v>7.1999999999999998E-3</v>
      </c>
      <c r="K17" s="35">
        <f t="shared" si="5"/>
        <v>1.6000000000000001E-3</v>
      </c>
      <c r="L17" s="35">
        <f t="shared" si="5"/>
        <v>2.3400000000000001E-2</v>
      </c>
      <c r="M17" s="35">
        <f t="shared" si="5"/>
        <v>1.9199999999999998E-2</v>
      </c>
      <c r="N17" s="9">
        <f>SUM(H17:M17)</f>
        <v>5.6499999999999995E-2</v>
      </c>
    </row>
    <row r="18" spans="2:14" ht="23.25" hidden="1" x14ac:dyDescent="0.25">
      <c r="B18" s="22" t="s">
        <v>14</v>
      </c>
      <c r="C18" s="6" t="b">
        <f t="shared" si="1"/>
        <v>0</v>
      </c>
      <c r="D18" s="34">
        <f t="shared" si="3"/>
        <v>0</v>
      </c>
      <c r="H18" s="35">
        <f>ROUND(H17,4)</f>
        <v>3.0999999999999999E-3</v>
      </c>
      <c r="I18" s="35">
        <f t="shared" ref="I18:M18" si="6">ROUND(I17,4)</f>
        <v>2E-3</v>
      </c>
      <c r="J18" s="35">
        <f t="shared" si="6"/>
        <v>7.1999999999999998E-3</v>
      </c>
      <c r="K18" s="35">
        <f t="shared" si="6"/>
        <v>1.6000000000000001E-3</v>
      </c>
      <c r="L18" s="35">
        <f t="shared" si="6"/>
        <v>2.3400000000000001E-2</v>
      </c>
      <c r="M18" s="35">
        <f t="shared" si="6"/>
        <v>1.9199999999999998E-2</v>
      </c>
      <c r="N18" s="5" t="str">
        <f>IF(D4=N17,"OK")</f>
        <v>OK</v>
      </c>
    </row>
    <row r="19" spans="2:14" hidden="1" x14ac:dyDescent="0.25">
      <c r="B19" s="22" t="s">
        <v>15</v>
      </c>
      <c r="C19" s="6" t="b">
        <f t="shared" si="1"/>
        <v>0</v>
      </c>
      <c r="D19" s="34">
        <f t="shared" si="3"/>
        <v>0</v>
      </c>
      <c r="H19" s="18">
        <f>H18-H16</f>
        <v>0</v>
      </c>
      <c r="I19" s="18">
        <f t="shared" ref="I19:M19" si="7">I18-I16</f>
        <v>0</v>
      </c>
      <c r="J19" s="18">
        <f t="shared" si="7"/>
        <v>0</v>
      </c>
      <c r="K19" s="18">
        <f t="shared" si="7"/>
        <v>0</v>
      </c>
      <c r="L19" s="18">
        <f t="shared" si="7"/>
        <v>0</v>
      </c>
      <c r="M19" s="18">
        <f t="shared" si="7"/>
        <v>0</v>
      </c>
    </row>
    <row r="20" spans="2:14" hidden="1" x14ac:dyDescent="0.25">
      <c r="C20" s="6"/>
      <c r="D20" s="34"/>
    </row>
  </sheetData>
  <mergeCells count="4">
    <mergeCell ref="C2:C3"/>
    <mergeCell ref="D2:D3"/>
    <mergeCell ref="E2:J2"/>
    <mergeCell ref="H5:M5"/>
  </mergeCells>
  <conditionalFormatting sqref="H19:M19">
    <cfRule type="expression" dxfId="19" priority="4">
      <formula>"SE+$G$19&lt;&gt;0"</formula>
    </cfRule>
  </conditionalFormatting>
  <conditionalFormatting sqref="H19:M19">
    <cfRule type="cellIs" dxfId="18" priority="1" operator="notEqual">
      <formula>0</formula>
    </cfRule>
    <cfRule type="cellIs" dxfId="17" priority="2" operator="lessThan">
      <formula>0</formula>
    </cfRule>
    <cfRule type="cellIs" dxfId="16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22"/>
  <sheetViews>
    <sheetView zoomScale="90" zoomScaleNormal="90" workbookViewId="0">
      <selection activeCell="C25" sqref="C25"/>
    </sheetView>
  </sheetViews>
  <sheetFormatPr defaultRowHeight="15" x14ac:dyDescent="0.25"/>
  <cols>
    <col min="1" max="1" width="2.7109375" style="22" customWidth="1"/>
    <col min="2" max="2" width="21.85546875" style="22" customWidth="1"/>
    <col min="3" max="3" width="23.42578125" style="22" bestFit="1" customWidth="1"/>
    <col min="4" max="4" width="15.5703125" style="22" bestFit="1" customWidth="1"/>
    <col min="5" max="5" width="13.42578125" style="22" bestFit="1" customWidth="1"/>
    <col min="6" max="6" width="13.42578125" style="22" customWidth="1"/>
    <col min="7" max="7" width="11.42578125" style="22" bestFit="1" customWidth="1"/>
    <col min="8" max="8" width="13.7109375" style="22" bestFit="1" customWidth="1"/>
    <col min="9" max="11" width="11.42578125" style="22" bestFit="1" customWidth="1"/>
    <col min="12" max="14" width="9.5703125" style="22" bestFit="1" customWidth="1"/>
    <col min="15" max="15" width="9.140625" style="22"/>
    <col min="16" max="16" width="18.7109375" style="22" bestFit="1" customWidth="1"/>
    <col min="17" max="16384" width="9.140625" style="22"/>
  </cols>
  <sheetData>
    <row r="2" spans="2:23" ht="15.75" x14ac:dyDescent="0.25">
      <c r="C2" s="50" t="s">
        <v>6</v>
      </c>
      <c r="D2" s="52" t="s">
        <v>18</v>
      </c>
      <c r="E2" s="54" t="s">
        <v>19</v>
      </c>
      <c r="F2" s="54"/>
      <c r="G2" s="54"/>
      <c r="H2" s="54"/>
      <c r="I2" s="54"/>
      <c r="J2" s="54"/>
      <c r="K2" s="54"/>
    </row>
    <row r="3" spans="2:23" ht="21" x14ac:dyDescent="0.25">
      <c r="C3" s="51"/>
      <c r="D3" s="53"/>
      <c r="E3" s="14" t="s">
        <v>0</v>
      </c>
      <c r="F3" s="14" t="s">
        <v>1</v>
      </c>
      <c r="G3" s="14" t="s">
        <v>2</v>
      </c>
      <c r="H3" s="14" t="s">
        <v>3</v>
      </c>
      <c r="I3" s="14" t="s">
        <v>4</v>
      </c>
      <c r="J3" s="14" t="s">
        <v>22</v>
      </c>
      <c r="K3" s="14" t="s">
        <v>5</v>
      </c>
    </row>
    <row r="4" spans="2:23" ht="31.5" x14ac:dyDescent="0.25">
      <c r="B4" s="15" t="s">
        <v>17</v>
      </c>
      <c r="C4" s="16">
        <v>212123.42</v>
      </c>
      <c r="D4" s="17">
        <f>E15</f>
        <v>0.05</v>
      </c>
      <c r="E4" s="17">
        <f>H18</f>
        <v>2.8E-3</v>
      </c>
      <c r="F4" s="17">
        <f t="shared" ref="F4:K4" si="0">I18</f>
        <v>1.8E-3</v>
      </c>
      <c r="G4" s="17">
        <f t="shared" si="0"/>
        <v>5.7999999999999996E-3</v>
      </c>
      <c r="H4" s="17">
        <f t="shared" si="0"/>
        <v>1.1999999999999999E-3</v>
      </c>
      <c r="I4" s="17">
        <f t="shared" si="0"/>
        <v>1.8599999999999998E-2</v>
      </c>
      <c r="J4" s="17">
        <f t="shared" si="0"/>
        <v>3.8E-3</v>
      </c>
      <c r="K4" s="17">
        <f t="shared" si="0"/>
        <v>1.6E-2</v>
      </c>
      <c r="N4" s="23"/>
    </row>
    <row r="5" spans="2:23" ht="30" customHeight="1" x14ac:dyDescent="0.25">
      <c r="C5" s="1" t="s">
        <v>7</v>
      </c>
      <c r="D5" s="1" t="s">
        <v>8</v>
      </c>
      <c r="E5" s="1" t="s">
        <v>20</v>
      </c>
      <c r="F5" s="1" t="s">
        <v>9</v>
      </c>
      <c r="H5" s="55" t="s">
        <v>21</v>
      </c>
      <c r="I5" s="55"/>
      <c r="J5" s="55"/>
      <c r="K5" s="55"/>
      <c r="L5" s="54"/>
      <c r="M5" s="54"/>
    </row>
    <row r="6" spans="2:23" x14ac:dyDescent="0.25">
      <c r="H6" s="24" t="s">
        <v>0</v>
      </c>
      <c r="I6" s="24" t="s">
        <v>1</v>
      </c>
      <c r="J6" s="24" t="s">
        <v>2</v>
      </c>
      <c r="K6" s="24" t="s">
        <v>3</v>
      </c>
      <c r="L6" s="24" t="s">
        <v>4</v>
      </c>
      <c r="M6" s="24" t="s">
        <v>22</v>
      </c>
      <c r="N6" s="24" t="s">
        <v>5</v>
      </c>
    </row>
    <row r="7" spans="2:23" ht="15.75" thickBot="1" x14ac:dyDescent="0.3">
      <c r="B7" s="25" t="s">
        <v>10</v>
      </c>
      <c r="C7" s="26">
        <v>0</v>
      </c>
      <c r="D7" s="27">
        <v>180000</v>
      </c>
      <c r="E7" s="28">
        <v>4.4999999999999998E-2</v>
      </c>
      <c r="F7" s="29">
        <v>0</v>
      </c>
      <c r="G7" s="22" t="s">
        <v>10</v>
      </c>
      <c r="H7" s="30">
        <v>5.5E-2</v>
      </c>
      <c r="I7" s="30">
        <v>3.5000000000000003E-2</v>
      </c>
      <c r="J7" s="30">
        <v>0.11509999999999999</v>
      </c>
      <c r="K7" s="30">
        <v>2.4899999999999999E-2</v>
      </c>
      <c r="L7" s="30">
        <v>0.375</v>
      </c>
      <c r="M7" s="30">
        <v>7.4999999999999997E-2</v>
      </c>
      <c r="N7" s="30">
        <v>0.32</v>
      </c>
      <c r="Q7" s="31">
        <v>5.5E-2</v>
      </c>
      <c r="R7" s="31">
        <v>3.5000000000000003E-2</v>
      </c>
      <c r="S7" s="31">
        <v>0.11509999999999999</v>
      </c>
      <c r="T7" s="31">
        <v>2.4899999999999999E-2</v>
      </c>
      <c r="U7" s="31">
        <v>0.375</v>
      </c>
      <c r="V7" s="31">
        <v>7.4999999999999997E-2</v>
      </c>
      <c r="W7" s="31">
        <v>0.32</v>
      </c>
    </row>
    <row r="8" spans="2:23" ht="15.75" thickBot="1" x14ac:dyDescent="0.3">
      <c r="B8" s="25" t="s">
        <v>11</v>
      </c>
      <c r="C8" s="32">
        <v>180000.01</v>
      </c>
      <c r="D8" s="33">
        <v>360000</v>
      </c>
      <c r="E8" s="28">
        <v>7.8E-2</v>
      </c>
      <c r="F8" s="29">
        <v>5940</v>
      </c>
      <c r="G8" s="22" t="s">
        <v>11</v>
      </c>
      <c r="H8" s="30">
        <v>5.5E-2</v>
      </c>
      <c r="I8" s="30">
        <v>3.5000000000000003E-2</v>
      </c>
      <c r="J8" s="30">
        <v>0.11509999999999999</v>
      </c>
      <c r="K8" s="30">
        <v>2.4899999999999999E-2</v>
      </c>
      <c r="L8" s="30">
        <v>0.375</v>
      </c>
      <c r="M8" s="30">
        <v>7.4999999999999997E-2</v>
      </c>
      <c r="N8" s="30">
        <v>0.32</v>
      </c>
      <c r="Q8" s="31">
        <v>5.5E-2</v>
      </c>
      <c r="R8" s="31">
        <v>3.5000000000000003E-2</v>
      </c>
      <c r="S8" s="31">
        <v>0.11509999999999999</v>
      </c>
      <c r="T8" s="31">
        <v>2.4899999999999999E-2</v>
      </c>
      <c r="U8" s="31">
        <v>0.375</v>
      </c>
      <c r="V8" s="31">
        <v>7.4999999999999997E-2</v>
      </c>
      <c r="W8" s="31">
        <v>0.32</v>
      </c>
    </row>
    <row r="9" spans="2:23" ht="15.75" thickBot="1" x14ac:dyDescent="0.3">
      <c r="B9" s="25" t="s">
        <v>12</v>
      </c>
      <c r="C9" s="32">
        <v>360000.01</v>
      </c>
      <c r="D9" s="33">
        <v>720000</v>
      </c>
      <c r="E9" s="28">
        <v>0.1</v>
      </c>
      <c r="F9" s="29">
        <v>13860</v>
      </c>
      <c r="G9" s="22" t="s">
        <v>12</v>
      </c>
      <c r="H9" s="30">
        <v>5.5E-2</v>
      </c>
      <c r="I9" s="30">
        <v>3.5000000000000003E-2</v>
      </c>
      <c r="J9" s="30">
        <v>0.11509999999999999</v>
      </c>
      <c r="K9" s="30">
        <v>2.4899999999999999E-2</v>
      </c>
      <c r="L9" s="30">
        <v>0.375</v>
      </c>
      <c r="M9" s="30">
        <v>7.4999999999999997E-2</v>
      </c>
      <c r="N9" s="30">
        <v>0.32</v>
      </c>
      <c r="Q9" s="31">
        <v>5.5E-2</v>
      </c>
      <c r="R9" s="31">
        <v>3.5000000000000003E-2</v>
      </c>
      <c r="S9" s="31">
        <v>0.11509999999999999</v>
      </c>
      <c r="T9" s="31">
        <v>2.4899999999999999E-2</v>
      </c>
      <c r="U9" s="31">
        <v>0.375</v>
      </c>
      <c r="V9" s="31">
        <v>7.4999999999999997E-2</v>
      </c>
      <c r="W9" s="31">
        <v>0.32</v>
      </c>
    </row>
    <row r="10" spans="2:23" ht="15.75" thickBot="1" x14ac:dyDescent="0.3">
      <c r="B10" s="25" t="s">
        <v>13</v>
      </c>
      <c r="C10" s="32">
        <v>720000.01</v>
      </c>
      <c r="D10" s="33">
        <v>1800000</v>
      </c>
      <c r="E10" s="28">
        <v>0.112</v>
      </c>
      <c r="F10" s="29">
        <v>22500</v>
      </c>
      <c r="G10" s="22" t="s">
        <v>13</v>
      </c>
      <c r="H10" s="30">
        <v>5.5E-2</v>
      </c>
      <c r="I10" s="30">
        <v>3.5000000000000003E-2</v>
      </c>
      <c r="J10" s="30">
        <v>0.11509999999999999</v>
      </c>
      <c r="K10" s="30">
        <v>2.4899999999999999E-2</v>
      </c>
      <c r="L10" s="30">
        <v>0.375</v>
      </c>
      <c r="M10" s="30">
        <v>7.4999999999999997E-2</v>
      </c>
      <c r="N10" s="30">
        <v>0.32</v>
      </c>
      <c r="Q10" s="31">
        <v>5.5E-2</v>
      </c>
      <c r="R10" s="31">
        <v>3.5000000000000003E-2</v>
      </c>
      <c r="S10" s="31">
        <v>0.11509999999999999</v>
      </c>
      <c r="T10" s="31">
        <v>2.4899999999999999E-2</v>
      </c>
      <c r="U10" s="31">
        <v>0.375</v>
      </c>
      <c r="V10" s="31">
        <v>7.4999999999999997E-2</v>
      </c>
      <c r="W10" s="31">
        <v>0.32</v>
      </c>
    </row>
    <row r="11" spans="2:23" ht="15.75" thickBot="1" x14ac:dyDescent="0.3">
      <c r="B11" s="25" t="s">
        <v>14</v>
      </c>
      <c r="C11" s="32">
        <v>1800000.01</v>
      </c>
      <c r="D11" s="33">
        <v>3600000</v>
      </c>
      <c r="E11" s="28">
        <v>0.14699999999999999</v>
      </c>
      <c r="F11" s="29">
        <v>85500</v>
      </c>
      <c r="G11" s="22" t="s">
        <v>14</v>
      </c>
      <c r="H11" s="30">
        <v>5.5E-2</v>
      </c>
      <c r="I11" s="30">
        <v>3.5000000000000003E-2</v>
      </c>
      <c r="J11" s="30">
        <v>0.11509999999999999</v>
      </c>
      <c r="K11" s="30">
        <v>2.4899999999999999E-2</v>
      </c>
      <c r="L11" s="30">
        <v>0.375</v>
      </c>
      <c r="M11" s="30">
        <v>7.4999999999999997E-2</v>
      </c>
      <c r="N11" s="30">
        <v>0.32</v>
      </c>
      <c r="Q11" s="31">
        <v>5.5E-2</v>
      </c>
      <c r="R11" s="31">
        <v>3.5000000000000003E-2</v>
      </c>
      <c r="S11" s="31">
        <v>0.11509999999999999</v>
      </c>
      <c r="T11" s="31">
        <v>2.4899999999999999E-2</v>
      </c>
      <c r="U11" s="31">
        <v>0.375</v>
      </c>
      <c r="V11" s="31">
        <v>7.4999999999999997E-2</v>
      </c>
      <c r="W11" s="31">
        <v>0.32</v>
      </c>
    </row>
    <row r="12" spans="2:23" ht="15.75" thickBot="1" x14ac:dyDescent="0.3">
      <c r="B12" s="25" t="s">
        <v>15</v>
      </c>
      <c r="C12" s="32">
        <v>3600000.01</v>
      </c>
      <c r="D12" s="32">
        <v>4800000</v>
      </c>
      <c r="E12" s="28">
        <v>0.3</v>
      </c>
      <c r="F12" s="29">
        <v>720000</v>
      </c>
      <c r="G12" s="22" t="s">
        <v>15</v>
      </c>
      <c r="H12" s="30">
        <v>8.5000000000000006E-2</v>
      </c>
      <c r="I12" s="30">
        <v>7.4999999999999997E-2</v>
      </c>
      <c r="J12" s="30">
        <v>0.20960000000000001</v>
      </c>
      <c r="K12" s="30">
        <v>4.5400000000000003E-2</v>
      </c>
      <c r="L12" s="30">
        <v>0.23499999999999999</v>
      </c>
      <c r="M12" s="30">
        <v>0.35</v>
      </c>
      <c r="N12" s="30">
        <v>0</v>
      </c>
      <c r="Q12" s="31">
        <v>8.5000000000000006E-2</v>
      </c>
      <c r="R12" s="31">
        <v>7.4999999999999997E-2</v>
      </c>
      <c r="S12" s="31">
        <v>0.20960000000000001</v>
      </c>
      <c r="T12" s="31">
        <v>4.5400000000000003E-2</v>
      </c>
      <c r="U12" s="31">
        <v>0.23499999999999999</v>
      </c>
      <c r="V12" s="31">
        <v>0.35</v>
      </c>
      <c r="W12" s="31">
        <v>0</v>
      </c>
    </row>
    <row r="13" spans="2:23" x14ac:dyDescent="0.25">
      <c r="C13" s="6"/>
      <c r="D13" s="34"/>
    </row>
    <row r="14" spans="2:23" hidden="1" x14ac:dyDescent="0.25">
      <c r="B14" s="22" t="s">
        <v>10</v>
      </c>
      <c r="C14" s="6" t="b">
        <f t="shared" ref="C14:C19" si="1">IF(AND($C$4&gt;=C7,$C$4&lt;=D7),($C$4*E7-F7)/$C$4)</f>
        <v>0</v>
      </c>
      <c r="D14" s="34">
        <f t="shared" ref="D14" si="2">ROUND(C14,5)</f>
        <v>0</v>
      </c>
      <c r="E14" s="6">
        <f>IF(AND($C$4&gt;=C7,$C$4&lt;=D7),D14,IF(AND($C$4&gt;=C8,$C$4&lt;=D8),D15,IF(AND($C$4&gt;=C9,$C$4&lt;=D9),D16,IF(AND($C$4&gt;=C10,$C$4&lt;=D10),D17,IF(AND($C$4&gt;=C11,$C$4&lt;=D11),D18,IF(AND($C$4&gt;=C12,$C$4&lt;=D12),D19,IF(AND($C$4&gt;=#REF!,$C$4&lt;=#REF!),D20,IF(AND($C$4&gt;#REF!),D21))))))))</f>
        <v>0.05</v>
      </c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  <c r="M14" s="2" t="s">
        <v>22</v>
      </c>
      <c r="N14" s="2" t="s">
        <v>5</v>
      </c>
    </row>
    <row r="15" spans="2:23" hidden="1" x14ac:dyDescent="0.25">
      <c r="B15" s="22" t="s">
        <v>11</v>
      </c>
      <c r="C15" s="6">
        <f t="shared" si="1"/>
        <v>4.9997434323847872E-2</v>
      </c>
      <c r="D15" s="34">
        <f>ROUND(C15,5)</f>
        <v>0.05</v>
      </c>
      <c r="E15" s="6">
        <f>ROUND(E14,4)</f>
        <v>0.05</v>
      </c>
      <c r="H15" s="7">
        <f>IF(AND($C$4&gt;=$C$7,$C$4&lt;=$D$7),$D$4*H7,IF(AND($C$4&gt;=$C$8,$C$4&lt;=$D$8),$D$4*H8,IF(AND($C$4&gt;=$C$9,$C$4&lt;=$D$9),$D$4*H9,IF(AND($C$4&gt;=$C$10,$C$4&lt;=$D$10),$D$4*H10,IF(AND($C$4&gt;=$C$11,$C$4&lt;=$D$11),$D$4*H11,IF(AND($C$4&gt;=$C$12,$C$4&lt;=$D$12),$D$4*H12,IF(AND($C$4&gt;=#REF!,$C$4&lt;=#REF!),$D$4*#REF!,IF(AND($C$4&gt;#REF!),$D$4*#REF!))))))))</f>
        <v>2.7500000000000003E-3</v>
      </c>
      <c r="I15" s="7">
        <f>IF(AND($C$4&gt;=$C$7,$C$4&lt;=$D$7),$D$4*I7,IF(AND($C$4&gt;=$C$8,$C$4&lt;=$D$8),$D$4*I8,IF(AND($C$4&gt;=$C$9,$C$4&lt;=$D$9),$D$4*I9,IF(AND($C$4&gt;=$C$10,$C$4&lt;=$D$10),$D$4*I10,IF(AND($C$4&gt;=$C$11,$C$4&lt;=$D$11),$D$4*I11,IF(AND($C$4&gt;=$C$12,$C$4&lt;=$D$12),$D$4*I12,IF(AND($C$4&gt;=#REF!,$C$4&lt;=#REF!),$D$4*#REF!,IF(AND($C$4&gt;#REF!),$D$4*#REF!))))))))</f>
        <v>1.7500000000000003E-3</v>
      </c>
      <c r="J15" s="7">
        <f>IF(AND($C$4&gt;=$C$7,$C$4&lt;=$D$7),$D$4*J7,IF(AND($C$4&gt;=$C$8,$C$4&lt;=$D$8),$D$4*J8,IF(AND($C$4&gt;=$C$9,$C$4&lt;=$D$9),$D$4*J9,IF(AND($C$4&gt;=$C$10,$C$4&lt;=$D$10),$D$4*J10,IF(AND($C$4&gt;=$C$11,$C$4&lt;=$D$11),$D$4*J11,IF(AND($C$4&gt;=$C$12,$C$4&lt;=$D$12),$D$4*J12,IF(AND($C$4&gt;=#REF!,$C$4&lt;=#REF!),$D$4*#REF!,IF(AND($C$4&gt;#REF!),$D$4*#REF!))))))))</f>
        <v>5.7549999999999997E-3</v>
      </c>
      <c r="K15" s="7">
        <f>IF(AND($C$4&gt;=$C$7,$C$4&lt;=$D$7),$D$4*K7,IF(AND($C$4&gt;=$C$8,$C$4&lt;=$D$8),$D$4*K8,IF(AND($C$4&gt;=$C$9,$C$4&lt;=$D$9),$D$4*K9,IF(AND($C$4&gt;=$C$10,$C$4&lt;=$D$10),$D$4*K10,IF(AND($C$4&gt;=$C$11,$C$4&lt;=$D$11),$D$4*K11,IF(AND($C$4&gt;=$C$12,$C$4&lt;=$D$12),$D$4*K12,IF(AND($C$4&gt;=#REF!,$C$4&lt;=#REF!),$D$4*#REF!,IF(AND($C$4&gt;#REF!),$D$4*#REF!))))))))</f>
        <v>1.245E-3</v>
      </c>
      <c r="L15" s="7">
        <f>IF(AND($C$4&gt;=$C$7,$C$4&lt;=$D$7),$D$4*L7,IF(AND($C$4&gt;=$C$8,$C$4&lt;=$D$8),$D$4*L8,IF(AND($C$4&gt;=$C$9,$C$4&lt;=$D$9),$D$4*L9,IF(AND($C$4&gt;=$C$10,$C$4&lt;=$D$10),$D$4*L10,IF(AND($C$4&gt;=$C$11,$C$4&lt;=$D$11),$D$4*L11,IF(AND($C$4&gt;=$C$12,$C$4&lt;=$D$12),$D$4*L12,IF(AND($C$4&gt;=#REF!,$C$4&lt;=#REF!),$D$4*#REF!,IF(AND($C$4&gt;#REF!),$D$4*#REF!))))))))</f>
        <v>1.8750000000000003E-2</v>
      </c>
      <c r="M15" s="7">
        <f>IF(AND($C$4&gt;=$C$7,$C$4&lt;=$D$7),$D$4*M7,IF(AND($C$4&gt;=$C$8,$C$4&lt;=$D$8),$D$4*M8,IF(AND($C$4&gt;=$C$9,$C$4&lt;=$D$9),$D$4*M9,IF(AND($C$4&gt;=$C$10,$C$4&lt;=$D$10),$D$4*M10,IF(AND($C$4&gt;=$C$11,$C$4&lt;=$D$11),$D$4*M11,IF(AND($C$4&gt;=$C$12,$C$4&lt;=$D$12),$D$4*M12,IF(AND($C$4&gt;=#REF!,$C$4&lt;=#REF!),$D$4*#REF!,IF(AND($C$4&gt;#REF!),$D$4*#REF!))))))))</f>
        <v>3.7499999999999999E-3</v>
      </c>
      <c r="N15" s="7">
        <f>IF(AND($C$4&gt;=$C$7,$C$4&lt;=$D$7),$D$4*N7,IF(AND($C$4&gt;=$C$8,$C$4&lt;=$D$8),$D$4*N8,IF(AND($C$4&gt;=$C$9,$C$4&lt;=$D$9),$D$4*N9,IF(AND($C$4&gt;=$C$10,$C$4&lt;=$D$10),$D$4*N10,IF(AND($C$4&gt;=$C$11,$C$4&lt;=$D$11),$D$4*N11,IF(AND($C$4&gt;=$C$12,$C$4&lt;=$D$12),$D$4*N12,IF(AND($C$4&gt;=#REF!,$C$4&lt;=#REF!),$D$4*#REF!,IF(AND($C$4&gt;#REF!),$D$4*#REF!))))))))</f>
        <v>1.6E-2</v>
      </c>
    </row>
    <row r="16" spans="2:23" hidden="1" x14ac:dyDescent="0.25">
      <c r="B16" s="22" t="s">
        <v>12</v>
      </c>
      <c r="C16" s="6" t="b">
        <f t="shared" si="1"/>
        <v>0</v>
      </c>
      <c r="D16" s="34">
        <f t="shared" ref="D16:D20" si="3">ROUND(C16,5)</f>
        <v>0</v>
      </c>
      <c r="H16" s="8">
        <f>ROUND(H15,4)</f>
        <v>2.8E-3</v>
      </c>
      <c r="I16" s="8">
        <f t="shared" ref="I16:N16" si="4">ROUND(I15,4)</f>
        <v>1.8E-3</v>
      </c>
      <c r="J16" s="8">
        <f t="shared" si="4"/>
        <v>5.7999999999999996E-3</v>
      </c>
      <c r="K16" s="8">
        <f t="shared" si="4"/>
        <v>1.1999999999999999E-3</v>
      </c>
      <c r="L16" s="8">
        <f t="shared" si="4"/>
        <v>1.8800000000000001E-2</v>
      </c>
      <c r="M16" s="8">
        <f t="shared" si="4"/>
        <v>3.8E-3</v>
      </c>
      <c r="N16" s="8">
        <f t="shared" si="4"/>
        <v>1.6E-2</v>
      </c>
      <c r="O16" s="34">
        <f>SUM(H16:N16)</f>
        <v>5.0200000000000002E-2</v>
      </c>
    </row>
    <row r="17" spans="2:16" ht="23.25" hidden="1" x14ac:dyDescent="0.25">
      <c r="B17" s="22" t="s">
        <v>13</v>
      </c>
      <c r="C17" s="6" t="b">
        <f t="shared" si="1"/>
        <v>0</v>
      </c>
      <c r="D17" s="34">
        <f t="shared" si="3"/>
        <v>0</v>
      </c>
      <c r="H17" s="35">
        <f t="shared" ref="H17:N17" si="5">IF(H16=MAX($H$16:$N$16),(H16+$O$19),IF(H16&lt;&gt;MAX($H$16:$N$16),H16))</f>
        <v>2.8E-3</v>
      </c>
      <c r="I17" s="35">
        <f t="shared" si="5"/>
        <v>1.8E-3</v>
      </c>
      <c r="J17" s="35">
        <f t="shared" si="5"/>
        <v>5.7999999999999996E-3</v>
      </c>
      <c r="K17" s="35">
        <f t="shared" si="5"/>
        <v>1.1999999999999999E-3</v>
      </c>
      <c r="L17" s="35">
        <f t="shared" si="5"/>
        <v>1.8600000000000002E-2</v>
      </c>
      <c r="M17" s="35">
        <f t="shared" si="5"/>
        <v>3.8E-3</v>
      </c>
      <c r="N17" s="35">
        <f t="shared" si="5"/>
        <v>1.6E-2</v>
      </c>
      <c r="O17" s="34">
        <f>SUM(H17:N17)</f>
        <v>0.05</v>
      </c>
      <c r="P17" s="12">
        <f>SUM(H17:N17)</f>
        <v>0.05</v>
      </c>
    </row>
    <row r="18" spans="2:16" ht="23.25" hidden="1" x14ac:dyDescent="0.25">
      <c r="B18" s="22" t="s">
        <v>14</v>
      </c>
      <c r="C18" s="6" t="b">
        <f t="shared" si="1"/>
        <v>0</v>
      </c>
      <c r="D18" s="34">
        <f t="shared" si="3"/>
        <v>0</v>
      </c>
      <c r="H18" s="35">
        <f>ROUND(H17,4)</f>
        <v>2.8E-3</v>
      </c>
      <c r="I18" s="35">
        <f t="shared" ref="I18:N18" si="6">ROUND(I17,4)</f>
        <v>1.8E-3</v>
      </c>
      <c r="J18" s="35">
        <f t="shared" si="6"/>
        <v>5.7999999999999996E-3</v>
      </c>
      <c r="K18" s="35">
        <f t="shared" si="6"/>
        <v>1.1999999999999999E-3</v>
      </c>
      <c r="L18" s="35">
        <f t="shared" si="6"/>
        <v>1.8599999999999998E-2</v>
      </c>
      <c r="M18" s="35">
        <f t="shared" si="6"/>
        <v>3.8E-3</v>
      </c>
      <c r="N18" s="35">
        <f t="shared" si="6"/>
        <v>1.6E-2</v>
      </c>
      <c r="P18" s="5" t="str">
        <f>IF(D4=P17,"OK")</f>
        <v>OK</v>
      </c>
    </row>
    <row r="19" spans="2:16" hidden="1" x14ac:dyDescent="0.25">
      <c r="B19" s="22" t="s">
        <v>15</v>
      </c>
      <c r="C19" s="6" t="b">
        <f t="shared" si="1"/>
        <v>0</v>
      </c>
      <c r="D19" s="34">
        <f t="shared" si="3"/>
        <v>0</v>
      </c>
      <c r="H19" s="35">
        <f>H18-H16</f>
        <v>0</v>
      </c>
      <c r="I19" s="35">
        <f t="shared" ref="I19:M19" si="7">I18-I16</f>
        <v>0</v>
      </c>
      <c r="J19" s="35">
        <f t="shared" si="7"/>
        <v>0</v>
      </c>
      <c r="K19" s="35">
        <f t="shared" si="7"/>
        <v>0</v>
      </c>
      <c r="L19" s="35">
        <f t="shared" si="7"/>
        <v>-2.0000000000000226E-4</v>
      </c>
      <c r="M19" s="35">
        <f t="shared" si="7"/>
        <v>0</v>
      </c>
      <c r="O19" s="34">
        <f>D4-O16</f>
        <v>-1.9999999999999879E-4</v>
      </c>
    </row>
    <row r="20" spans="2:16" hidden="1" x14ac:dyDescent="0.25">
      <c r="B20" s="22" t="s">
        <v>16</v>
      </c>
      <c r="C20" s="6" t="e">
        <f>IF(AND($C$4&gt;=#REF!,$C$4&lt;=#REF!),($C$4*#REF!-#REF!)/$C$4)</f>
        <v>#REF!</v>
      </c>
      <c r="D20" s="34" t="e">
        <f t="shared" si="3"/>
        <v>#REF!</v>
      </c>
      <c r="H20" s="13"/>
    </row>
    <row r="21" spans="2:16" hidden="1" x14ac:dyDescent="0.25">
      <c r="C21" s="6"/>
      <c r="D21" s="34"/>
    </row>
    <row r="22" spans="2:16" x14ac:dyDescent="0.25">
      <c r="H22" s="36"/>
    </row>
  </sheetData>
  <mergeCells count="4">
    <mergeCell ref="D2:D3"/>
    <mergeCell ref="C2:C3"/>
    <mergeCell ref="H5:M5"/>
    <mergeCell ref="E2:K2"/>
  </mergeCells>
  <conditionalFormatting sqref="H19:M19">
    <cfRule type="expression" dxfId="15" priority="4">
      <formula>"SE+$G$19&lt;&gt;0"</formula>
    </cfRule>
  </conditionalFormatting>
  <conditionalFormatting sqref="H19:M19">
    <cfRule type="cellIs" dxfId="14" priority="1" operator="notEqual">
      <formula>0</formula>
    </cfRule>
    <cfRule type="cellIs" dxfId="13" priority="2" operator="lessThan">
      <formula>0</formula>
    </cfRule>
    <cfRule type="cellIs" dxfId="1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47"/>
  <sheetViews>
    <sheetView tabSelected="1" zoomScale="90" zoomScaleNormal="90" workbookViewId="0">
      <selection activeCell="C5" sqref="C5"/>
    </sheetView>
  </sheetViews>
  <sheetFormatPr defaultRowHeight="15" x14ac:dyDescent="0.25"/>
  <cols>
    <col min="1" max="1" width="2.5703125" style="22" customWidth="1"/>
    <col min="2" max="2" width="23.7109375" style="22" customWidth="1"/>
    <col min="3" max="3" width="23.42578125" style="22" bestFit="1" customWidth="1"/>
    <col min="4" max="4" width="17.5703125" style="22" bestFit="1" customWidth="1"/>
    <col min="5" max="5" width="13.42578125" style="22" bestFit="1" customWidth="1"/>
    <col min="6" max="6" width="13.42578125" style="22" customWidth="1"/>
    <col min="7" max="7" width="11.42578125" style="22" customWidth="1"/>
    <col min="8" max="8" width="13.42578125" style="22" customWidth="1"/>
    <col min="9" max="10" width="11.42578125" style="22" customWidth="1"/>
    <col min="11" max="11" width="9.85546875" style="22" customWidth="1"/>
    <col min="12" max="13" width="9.140625" style="22" customWidth="1"/>
    <col min="14" max="15" width="13.42578125" style="22" bestFit="1" customWidth="1"/>
    <col min="16" max="18" width="7" style="22" customWidth="1"/>
    <col min="19" max="19" width="6" style="22" customWidth="1"/>
    <col min="20" max="21" width="7" style="22" customWidth="1"/>
    <col min="22" max="16384" width="9.140625" style="22"/>
  </cols>
  <sheetData>
    <row r="2" spans="2:15" ht="15.75" x14ac:dyDescent="0.25">
      <c r="C2" s="50" t="s">
        <v>6</v>
      </c>
      <c r="D2" s="52" t="s">
        <v>18</v>
      </c>
      <c r="E2" s="54" t="s">
        <v>19</v>
      </c>
      <c r="F2" s="54"/>
      <c r="G2" s="54"/>
      <c r="H2" s="54"/>
      <c r="I2" s="54"/>
      <c r="J2" s="54"/>
    </row>
    <row r="3" spans="2:15" ht="21" x14ac:dyDescent="0.25">
      <c r="C3" s="51"/>
      <c r="D3" s="53"/>
      <c r="E3" s="14" t="s">
        <v>0</v>
      </c>
      <c r="F3" s="14" t="s">
        <v>1</v>
      </c>
      <c r="G3" s="14" t="s">
        <v>2</v>
      </c>
      <c r="H3" s="14" t="s">
        <v>3</v>
      </c>
      <c r="I3" s="14" t="s">
        <v>4</v>
      </c>
      <c r="J3" s="14" t="s">
        <v>23</v>
      </c>
    </row>
    <row r="4" spans="2:15" ht="31.5" x14ac:dyDescent="0.25">
      <c r="B4" s="15" t="s">
        <v>17</v>
      </c>
      <c r="C4" s="16">
        <v>101917.02</v>
      </c>
      <c r="D4" s="17">
        <f>E15</f>
        <v>0.06</v>
      </c>
      <c r="E4" s="17">
        <f t="shared" ref="E4:J4" si="0">H24</f>
        <v>2.3999999999999998E-3</v>
      </c>
      <c r="F4" s="17">
        <f t="shared" si="0"/>
        <v>2.0999999999999999E-3</v>
      </c>
      <c r="G4" s="17">
        <f t="shared" si="0"/>
        <v>7.7000000000000002E-3</v>
      </c>
      <c r="H4" s="17">
        <f t="shared" si="0"/>
        <v>1.6999999999999999E-3</v>
      </c>
      <c r="I4" s="17">
        <f>L24</f>
        <v>2.5999999999999999E-2</v>
      </c>
      <c r="J4" s="17">
        <f t="shared" si="0"/>
        <v>2.01E-2</v>
      </c>
    </row>
    <row r="5" spans="2:15" ht="32.25" customHeight="1" x14ac:dyDescent="0.25">
      <c r="H5" s="55" t="s">
        <v>21</v>
      </c>
      <c r="I5" s="55"/>
      <c r="J5" s="55"/>
      <c r="K5" s="54"/>
      <c r="L5" s="54"/>
      <c r="M5" s="54"/>
    </row>
    <row r="6" spans="2:15" ht="30" x14ac:dyDescent="0.25">
      <c r="B6" s="25"/>
      <c r="C6" s="2" t="s">
        <v>7</v>
      </c>
      <c r="D6" s="2" t="s">
        <v>8</v>
      </c>
      <c r="E6" s="2" t="s">
        <v>20</v>
      </c>
      <c r="F6" s="2" t="s">
        <v>9</v>
      </c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  <c r="M6" s="2" t="s">
        <v>23</v>
      </c>
    </row>
    <row r="7" spans="2:15" x14ac:dyDescent="0.25">
      <c r="B7" s="25" t="s">
        <v>10</v>
      </c>
      <c r="C7" s="26">
        <v>0</v>
      </c>
      <c r="D7" s="27">
        <v>180000</v>
      </c>
      <c r="E7" s="28">
        <v>0.06</v>
      </c>
      <c r="F7" s="29">
        <v>0</v>
      </c>
      <c r="G7" s="22" t="s">
        <v>10</v>
      </c>
      <c r="H7" s="30">
        <v>0.04</v>
      </c>
      <c r="I7" s="30">
        <v>3.5000000000000003E-2</v>
      </c>
      <c r="J7" s="30">
        <v>0.12820000000000001</v>
      </c>
      <c r="K7" s="30">
        <v>2.7799999999999998E-2</v>
      </c>
      <c r="L7" s="30">
        <v>0.434</v>
      </c>
      <c r="M7" s="30">
        <v>0.33500000000000002</v>
      </c>
    </row>
    <row r="8" spans="2:15" x14ac:dyDescent="0.25">
      <c r="B8" s="25" t="s">
        <v>11</v>
      </c>
      <c r="C8" s="32">
        <v>180000.01</v>
      </c>
      <c r="D8" s="33">
        <v>360000</v>
      </c>
      <c r="E8" s="28">
        <v>0.112</v>
      </c>
      <c r="F8" s="29">
        <v>9360</v>
      </c>
      <c r="G8" s="22" t="s">
        <v>11</v>
      </c>
      <c r="H8" s="30">
        <v>0.04</v>
      </c>
      <c r="I8" s="30">
        <v>3.5000000000000003E-2</v>
      </c>
      <c r="J8" s="30">
        <v>0.14050000000000001</v>
      </c>
      <c r="K8" s="30">
        <v>3.0499999999999999E-2</v>
      </c>
      <c r="L8" s="30">
        <v>0.434</v>
      </c>
      <c r="M8" s="30">
        <v>0.32</v>
      </c>
    </row>
    <row r="9" spans="2:15" x14ac:dyDescent="0.25">
      <c r="B9" s="25" t="s">
        <v>12</v>
      </c>
      <c r="C9" s="32">
        <v>360000.01</v>
      </c>
      <c r="D9" s="33">
        <v>720000</v>
      </c>
      <c r="E9" s="28">
        <v>0.13500000000000001</v>
      </c>
      <c r="F9" s="29">
        <v>17640</v>
      </c>
      <c r="G9" s="22" t="s">
        <v>12</v>
      </c>
      <c r="H9" s="30">
        <v>0.04</v>
      </c>
      <c r="I9" s="30">
        <v>3.5000000000000003E-2</v>
      </c>
      <c r="J9" s="30">
        <v>0.13639999999999999</v>
      </c>
      <c r="K9" s="30">
        <v>2.9600000000000001E-2</v>
      </c>
      <c r="L9" s="30">
        <v>0.434</v>
      </c>
      <c r="M9" s="30">
        <v>0.32500000000000001</v>
      </c>
    </row>
    <row r="10" spans="2:15" x14ac:dyDescent="0.25">
      <c r="B10" s="25" t="s">
        <v>13</v>
      </c>
      <c r="C10" s="32">
        <v>720000.01</v>
      </c>
      <c r="D10" s="33">
        <v>1800000</v>
      </c>
      <c r="E10" s="28">
        <v>0.16</v>
      </c>
      <c r="F10" s="29">
        <v>35640</v>
      </c>
      <c r="G10" s="22" t="s">
        <v>13</v>
      </c>
      <c r="H10" s="30">
        <v>0.04</v>
      </c>
      <c r="I10" s="30">
        <v>3.5000000000000003E-2</v>
      </c>
      <c r="J10" s="30">
        <v>0.13639999999999999</v>
      </c>
      <c r="K10" s="30">
        <v>2.9600000000000001E-2</v>
      </c>
      <c r="L10" s="30">
        <v>0.434</v>
      </c>
      <c r="M10" s="30">
        <v>0.32500000000000001</v>
      </c>
    </row>
    <row r="11" spans="2:15" x14ac:dyDescent="0.25">
      <c r="B11" s="25" t="s">
        <v>14</v>
      </c>
      <c r="C11" s="32">
        <v>1800000.01</v>
      </c>
      <c r="D11" s="33">
        <v>3600000</v>
      </c>
      <c r="E11" s="28">
        <v>0.21</v>
      </c>
      <c r="F11" s="29">
        <v>125640</v>
      </c>
      <c r="G11" s="22" t="s">
        <v>14</v>
      </c>
      <c r="H11" s="30">
        <v>0.04</v>
      </c>
      <c r="I11" s="30">
        <v>3.5000000000000003E-2</v>
      </c>
      <c r="J11" s="30">
        <v>0.12820000000000001</v>
      </c>
      <c r="K11" s="30">
        <v>2.7799999999999998E-2</v>
      </c>
      <c r="L11" s="30">
        <v>0.434</v>
      </c>
      <c r="M11" s="30">
        <v>0.33500000000000002</v>
      </c>
    </row>
    <row r="12" spans="2:15" x14ac:dyDescent="0.25">
      <c r="B12" s="25" t="s">
        <v>15</v>
      </c>
      <c r="C12" s="32">
        <v>3600000.01</v>
      </c>
      <c r="D12" s="33">
        <v>4800000</v>
      </c>
      <c r="E12" s="28">
        <v>0.33</v>
      </c>
      <c r="F12" s="29">
        <v>648000</v>
      </c>
      <c r="G12" s="22" t="s">
        <v>15</v>
      </c>
      <c r="H12" s="30">
        <v>0.35</v>
      </c>
      <c r="I12" s="30">
        <v>0.15</v>
      </c>
      <c r="J12" s="30">
        <v>0.1603</v>
      </c>
      <c r="K12" s="30">
        <v>3.4700000000000002E-2</v>
      </c>
      <c r="L12" s="30">
        <v>0.30499999999999999</v>
      </c>
      <c r="M12" s="30">
        <v>0</v>
      </c>
    </row>
    <row r="13" spans="2:15" x14ac:dyDescent="0.25">
      <c r="C13" s="6"/>
      <c r="D13" s="34"/>
    </row>
    <row r="14" spans="2:15" hidden="1" x14ac:dyDescent="0.25">
      <c r="B14" s="22" t="s">
        <v>10</v>
      </c>
      <c r="C14" s="6">
        <f t="shared" ref="C14:C19" si="1">IF(AND($C$4&gt;=C7,$C$4&lt;=D7),($C$4*E7-F7)/$C$4)</f>
        <v>0.06</v>
      </c>
      <c r="D14" s="34">
        <f t="shared" ref="D14" si="2">ROUND(C14,5)</f>
        <v>0.06</v>
      </c>
      <c r="E14" s="6">
        <f>IF(AND($C$4&gt;=C7,$C$4&lt;=D7),D14,IF(AND($C$4&gt;=C8,$C$4&lt;=D8),D15,IF(AND($C$4&gt;=C9,$C$4&lt;=D9),D16,IF(AND($C$4&gt;=C10,$C$4&lt;=D10),D17,IF(AND($C$4&gt;=C11,$C$4&lt;=D11),D18,IF(AND($C$4&gt;=C12,$C$4&lt;=D12),D19,IF(AND($C$4&gt;=#REF!,$C$4&lt;=#REF!),#REF!,IF(AND($C$4&gt;#REF!),D20))))))))</f>
        <v>0.06</v>
      </c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  <c r="M14" s="2" t="s">
        <v>23</v>
      </c>
      <c r="O14" s="38">
        <v>0.05</v>
      </c>
    </row>
    <row r="15" spans="2:15" hidden="1" x14ac:dyDescent="0.25">
      <c r="B15" s="22" t="s">
        <v>11</v>
      </c>
      <c r="C15" s="6" t="b">
        <f t="shared" si="1"/>
        <v>0</v>
      </c>
      <c r="D15" s="34">
        <f>ROUND(C15,5)</f>
        <v>0</v>
      </c>
      <c r="E15" s="6">
        <f>ROUND(E14,4)</f>
        <v>0.06</v>
      </c>
      <c r="H15" s="7">
        <f>IF(AND($C$4&gt;=$C$7,$C$4&lt;=$D$7),$D$4*H7,IF(AND($C$4&gt;=$C$8,$C$4&lt;=$D$8),$D$4*H8,IF(AND($C$4&gt;=$C$9,$C$4&lt;=$D$9),$D$4*H9,IF(AND($C$4&gt;=$C$10,$C$4&lt;=$D$10),$D$4*H10,IF(AND($C$4&gt;=$C$11,$C$4&lt;=$D$11),$D$4*H11,IF(AND($C$4&gt;=$C$12,$C$4&lt;=$D$12),$D$4*H12,IF(AND($C$4&gt;=#REF!,$C$4&lt;=#REF!),$D$4*#REF!,IF(AND($C$4&gt;#REF!),$D$4*#REF!))))))))</f>
        <v>2.3999999999999998E-3</v>
      </c>
      <c r="I15" s="7">
        <f>IF(AND($C$4&gt;=$C$7,$C$4&lt;=$D$7),$D$4*I7,IF(AND($C$4&gt;=$C$8,$C$4&lt;=$D$8),$D$4*I8,IF(AND($C$4&gt;=$C$9,$C$4&lt;=$D$9),$D$4*I9,IF(AND($C$4&gt;=$C$10,$C$4&lt;=$D$10),$D$4*I10,IF(AND($C$4&gt;=$C$11,$C$4&lt;=$D$11),$D$4*I11,IF(AND($C$4&gt;=$C$12,$C$4&lt;=$D$12),$D$4*I12,IF(AND($C$4&gt;=#REF!,$C$4&lt;=#REF!),$D$4*#REF!,IF(AND($C$4&gt;#REF!),$D$4*#REF!))))))))</f>
        <v>2.1000000000000003E-3</v>
      </c>
      <c r="J15" s="7">
        <f>IF(AND($C$4&gt;=$C$7,$C$4&lt;=$D$7),$D$4*J7,IF(AND($C$4&gt;=$C$8,$C$4&lt;=$D$8),$D$4*J8,IF(AND($C$4&gt;=$C$9,$C$4&lt;=$D$9),$D$4*J9,IF(AND($C$4&gt;=$C$10,$C$4&lt;=$D$10),$D$4*J10,IF(AND($C$4&gt;=$C$11,$C$4&lt;=$D$11),$D$4*J11,IF(AND($C$4&gt;=$C$12,$C$4&lt;=$D$12),$D$4*J12,IF(AND($C$4&gt;=#REF!,$C$4&lt;=#REF!),$D$4*#REF!,IF(AND($C$4&gt;#REF!),$D$4*#REF!))))))))</f>
        <v>7.6920000000000001E-3</v>
      </c>
      <c r="K15" s="8">
        <f>IF(AND($C$4&gt;=$C$7,$C$4&lt;=$D$7),$D$4*K7,IF(AND($C$4&gt;=$C$8,$C$4&lt;=$D$8),$D$4*K8,IF(AND($C$4&gt;=$C$9,$C$4&lt;=$D$9),$D$4*K9,IF(AND($C$4&gt;=$C$10,$C$4&lt;=$D$10),$D$4*K10,IF(AND($C$4&gt;=$C$11,$C$4&lt;=$D$11),$D$4*K11,IF(AND($C$4&gt;=$C$12,$C$4&lt;=$D$12),$D$4*K12,IF(AND($C$4&gt;=#REF!,$C$4&lt;=#REF!),$D$4*#REF!,IF(AND($C$4&gt;#REF!),$D$4*#REF!))))))))</f>
        <v>1.6679999999999998E-3</v>
      </c>
      <c r="L15" s="7">
        <f>IF(AND($C$4&gt;=$C$7,$C$4&lt;=$D$7),$D$4*L7,IF(AND($C$4&gt;=$C$8,$C$4&lt;=$D$8),$D$4*L8,IF(AND($C$4&gt;=$C$9,$C$4&lt;=$D$9),$D$4*L9,IF(AND($C$4&gt;=$C$10,$C$4&lt;=$D$10),$D$4*L10,IF(AND($C$4&gt;=$C$11,$C$4&lt;=$D$11),$D$4*L11,IF(AND($C$4&gt;=$C$12,$C$4&lt;=$D$12),$D$4*L12,IF(AND($C$4&gt;=#REF!,$C$4&lt;=#REF!),$D$4*#REF!,IF(AND($C$4&gt;#REF!),$D$4*#REF!))))))))</f>
        <v>2.6039999999999997E-2</v>
      </c>
      <c r="M15" s="7">
        <f>IF(AND($C$4&gt;=$C$7,$C$4&lt;=$D$7),$D$4*M7,IF(AND($C$4&gt;=$C$8,$C$4&lt;=$D$8),$D$4*M8,IF(AND($C$4&gt;=$C$9,$C$4&lt;=$D$9),$D$4*M9,IF(AND($C$4&gt;=$C$10,$C$4&lt;=$D$10),$D$4*M10,IF(AND($C$4&gt;=$C$11,$C$4&lt;=$D$11),$D$4*M11,IF(AND($C$4&gt;=$C$12,$C$4&lt;=$D$12),$D$4*M12,IF(AND($C$4&gt;=#REF!,$C$4&lt;=#REF!),$D$4*#REF!,IF(AND($C$4&gt;#REF!),$D$4*#REF!))))))))</f>
        <v>2.01E-2</v>
      </c>
      <c r="N15" s="39"/>
    </row>
    <row r="16" spans="2:15" hidden="1" x14ac:dyDescent="0.25">
      <c r="B16" s="22" t="s">
        <v>12</v>
      </c>
      <c r="C16" s="6" t="b">
        <f t="shared" si="1"/>
        <v>0</v>
      </c>
      <c r="D16" s="34">
        <f t="shared" ref="D16:D19" si="3">ROUND(C16,5)</f>
        <v>0</v>
      </c>
      <c r="H16" s="8">
        <f>ROUND(H15,4)</f>
        <v>2.3999999999999998E-3</v>
      </c>
      <c r="I16" s="8">
        <f t="shared" ref="I16:M16" si="4">ROUND(I15,4)</f>
        <v>2.0999999999999999E-3</v>
      </c>
      <c r="J16" s="8">
        <f t="shared" si="4"/>
        <v>7.7000000000000002E-3</v>
      </c>
      <c r="K16" s="8">
        <f t="shared" si="4"/>
        <v>1.6999999999999999E-3</v>
      </c>
      <c r="L16" s="8">
        <f t="shared" si="4"/>
        <v>2.5999999999999999E-2</v>
      </c>
      <c r="M16" s="8">
        <f t="shared" si="4"/>
        <v>2.01E-2</v>
      </c>
      <c r="N16" s="34">
        <f>SUM(H16:M16)</f>
        <v>0.06</v>
      </c>
    </row>
    <row r="17" spans="2:15" ht="23.25" hidden="1" x14ac:dyDescent="0.25">
      <c r="B17" s="22" t="s">
        <v>13</v>
      </c>
      <c r="C17" s="6" t="b">
        <f t="shared" si="1"/>
        <v>0</v>
      </c>
      <c r="D17" s="34">
        <f t="shared" si="3"/>
        <v>0</v>
      </c>
      <c r="H17" s="35">
        <f t="shared" ref="H17:M17" si="5">IF(H16=MAX($H$16:$M$16),(H16+$N$19),IF(H16&lt;&gt;MAX($H$16:$M$16),H16))</f>
        <v>2.3999999999999998E-3</v>
      </c>
      <c r="I17" s="35">
        <f t="shared" si="5"/>
        <v>2.0999999999999999E-3</v>
      </c>
      <c r="J17" s="35">
        <f t="shared" si="5"/>
        <v>7.7000000000000002E-3</v>
      </c>
      <c r="K17" s="35">
        <f t="shared" si="5"/>
        <v>1.6999999999999999E-3</v>
      </c>
      <c r="L17" s="35">
        <f t="shared" si="5"/>
        <v>2.5999999999999999E-2</v>
      </c>
      <c r="M17" s="35">
        <f t="shared" si="5"/>
        <v>2.01E-2</v>
      </c>
      <c r="N17" s="34">
        <f>SUM(H17:M17)</f>
        <v>0.06</v>
      </c>
      <c r="O17" s="9">
        <f>SUM(H17:M17)</f>
        <v>0.06</v>
      </c>
    </row>
    <row r="18" spans="2:15" ht="23.25" hidden="1" x14ac:dyDescent="0.25">
      <c r="B18" s="22" t="s">
        <v>14</v>
      </c>
      <c r="C18" s="6" t="b">
        <f t="shared" si="1"/>
        <v>0</v>
      </c>
      <c r="D18" s="34">
        <f t="shared" si="3"/>
        <v>0</v>
      </c>
      <c r="H18" s="35">
        <f>ROUND(H17,4)</f>
        <v>2.3999999999999998E-3</v>
      </c>
      <c r="I18" s="35">
        <f t="shared" ref="I18:M18" si="6">ROUND(I17,4)</f>
        <v>2.0999999999999999E-3</v>
      </c>
      <c r="J18" s="35">
        <f t="shared" si="6"/>
        <v>7.7000000000000002E-3</v>
      </c>
      <c r="K18" s="35">
        <f t="shared" si="6"/>
        <v>1.6999999999999999E-3</v>
      </c>
      <c r="L18" s="35">
        <f t="shared" si="6"/>
        <v>2.5999999999999999E-2</v>
      </c>
      <c r="M18" s="35">
        <f t="shared" si="6"/>
        <v>2.01E-2</v>
      </c>
      <c r="O18" s="5" t="str">
        <f>IF(D4=O17,"OK")</f>
        <v>OK</v>
      </c>
    </row>
    <row r="19" spans="2:15" hidden="1" x14ac:dyDescent="0.25">
      <c r="B19" s="22" t="s">
        <v>15</v>
      </c>
      <c r="C19" s="6" t="b">
        <f t="shared" si="1"/>
        <v>0</v>
      </c>
      <c r="D19" s="34">
        <f t="shared" si="3"/>
        <v>0</v>
      </c>
      <c r="H19" s="35">
        <f>H18-H16</f>
        <v>0</v>
      </c>
      <c r="I19" s="35">
        <f t="shared" ref="I19:M19" si="7">I18-I16</f>
        <v>0</v>
      </c>
      <c r="J19" s="35">
        <f t="shared" si="7"/>
        <v>0</v>
      </c>
      <c r="K19" s="35">
        <f t="shared" si="7"/>
        <v>0</v>
      </c>
      <c r="L19" s="35">
        <f t="shared" si="7"/>
        <v>0</v>
      </c>
      <c r="M19" s="35">
        <f t="shared" si="7"/>
        <v>0</v>
      </c>
      <c r="N19" s="34">
        <f>D4-N16</f>
        <v>0</v>
      </c>
    </row>
    <row r="20" spans="2:15" hidden="1" x14ac:dyDescent="0.25">
      <c r="C20" s="6"/>
      <c r="D20" s="34"/>
      <c r="H20" s="35">
        <f>H18</f>
        <v>2.3999999999999998E-3</v>
      </c>
      <c r="I20" s="35">
        <f>I18</f>
        <v>2.0999999999999999E-3</v>
      </c>
      <c r="J20" s="35">
        <f>J18</f>
        <v>7.7000000000000002E-3</v>
      </c>
      <c r="K20" s="35">
        <f t="shared" ref="K20:M20" si="8">K18</f>
        <v>1.6999999999999999E-3</v>
      </c>
      <c r="L20" s="35">
        <f t="shared" si="8"/>
        <v>2.5999999999999999E-2</v>
      </c>
      <c r="M20" s="35">
        <f t="shared" si="8"/>
        <v>2.01E-2</v>
      </c>
      <c r="N20" s="35">
        <f>M20-O14</f>
        <v>-2.9900000000000003E-2</v>
      </c>
      <c r="O20" s="35">
        <f>IF(N20&gt;0,N20,0)</f>
        <v>0</v>
      </c>
    </row>
    <row r="21" spans="2:15" hidden="1" x14ac:dyDescent="0.25">
      <c r="H21" s="35">
        <f>$O$20*H29</f>
        <v>0</v>
      </c>
      <c r="I21" s="35">
        <f t="shared" ref="I21:L21" si="9">$O$20*I29</f>
        <v>0</v>
      </c>
      <c r="J21" s="35">
        <f t="shared" si="9"/>
        <v>0</v>
      </c>
      <c r="K21" s="35">
        <f t="shared" si="9"/>
        <v>0</v>
      </c>
      <c r="L21" s="35">
        <f t="shared" si="9"/>
        <v>0</v>
      </c>
      <c r="N21" s="35">
        <f>SUM(H21:M21)</f>
        <v>0</v>
      </c>
    </row>
    <row r="22" spans="2:15" hidden="1" x14ac:dyDescent="0.25">
      <c r="H22" s="35">
        <f>H18+H21</f>
        <v>2.3999999999999998E-3</v>
      </c>
      <c r="I22" s="35">
        <f t="shared" ref="I22:L22" si="10">I18+I21</f>
        <v>2.0999999999999999E-3</v>
      </c>
      <c r="J22" s="35">
        <f t="shared" si="10"/>
        <v>7.7000000000000002E-3</v>
      </c>
      <c r="K22" s="35">
        <f t="shared" si="10"/>
        <v>1.6999999999999999E-3</v>
      </c>
      <c r="L22" s="35">
        <f t="shared" si="10"/>
        <v>2.5999999999999999E-2</v>
      </c>
      <c r="M22" s="35">
        <f>M20-O20</f>
        <v>2.01E-2</v>
      </c>
      <c r="N22" s="35">
        <f>SUM(H22:M22)</f>
        <v>0.06</v>
      </c>
    </row>
    <row r="23" spans="2:15" hidden="1" x14ac:dyDescent="0.25">
      <c r="H23" s="35">
        <f>ROUND(H22,4)</f>
        <v>2.3999999999999998E-3</v>
      </c>
      <c r="I23" s="35">
        <f t="shared" ref="I23:L23" si="11">ROUND(I22,4)</f>
        <v>2.0999999999999999E-3</v>
      </c>
      <c r="J23" s="35">
        <f t="shared" si="11"/>
        <v>7.7000000000000002E-3</v>
      </c>
      <c r="K23" s="35">
        <f t="shared" si="11"/>
        <v>1.6999999999999999E-3</v>
      </c>
      <c r="L23" s="35">
        <f t="shared" si="11"/>
        <v>2.5999999999999999E-2</v>
      </c>
      <c r="M23" s="35">
        <f>TRUNC(M22,4)</f>
        <v>2.01E-2</v>
      </c>
      <c r="N23" s="35">
        <f>SUM(H23:M23)</f>
        <v>0.06</v>
      </c>
      <c r="O23" s="35">
        <f>N22-N23</f>
        <v>0</v>
      </c>
    </row>
    <row r="24" spans="2:15" ht="23.25" hidden="1" x14ac:dyDescent="0.25">
      <c r="B24" s="10" t="s">
        <v>25</v>
      </c>
      <c r="C24" s="11">
        <v>2064579</v>
      </c>
      <c r="H24" s="35">
        <f>IF(H23=MAX($H$23:$L$23),(H23+$O$23),IF(H23&lt;&gt;MAX($H$23:$L$23),H23))</f>
        <v>2.3999999999999998E-3</v>
      </c>
      <c r="I24" s="35">
        <f t="shared" ref="I24:M24" si="12">IF(I23=MAX($H$23:$M$23),(I23+$O$23),IF(I23&lt;&gt;MAX($H$23:$M$23),I23))</f>
        <v>2.0999999999999999E-3</v>
      </c>
      <c r="J24" s="35">
        <f t="shared" si="12"/>
        <v>7.7000000000000002E-3</v>
      </c>
      <c r="K24" s="35">
        <f t="shared" si="12"/>
        <v>1.6999999999999999E-3</v>
      </c>
      <c r="L24" s="35">
        <f t="shared" si="12"/>
        <v>2.5999999999999999E-2</v>
      </c>
      <c r="M24" s="35">
        <f t="shared" si="12"/>
        <v>2.01E-2</v>
      </c>
      <c r="N24" s="9">
        <f>SUM(H24:M24)</f>
        <v>0.06</v>
      </c>
    </row>
    <row r="25" spans="2:15" hidden="1" x14ac:dyDescent="0.25">
      <c r="H25" s="35"/>
      <c r="I25" s="35"/>
      <c r="J25" s="35"/>
      <c r="K25" s="35"/>
      <c r="L25" s="35"/>
      <c r="M25" s="35"/>
      <c r="N25" s="35"/>
    </row>
    <row r="26" spans="2:15" hidden="1" x14ac:dyDescent="0.25"/>
    <row r="27" spans="2:15" ht="15.75" hidden="1" thickBot="1" x14ac:dyDescent="0.3">
      <c r="H27" s="31">
        <v>0.04</v>
      </c>
      <c r="I27" s="31">
        <v>3.5000000000000003E-2</v>
      </c>
      <c r="J27" s="31">
        <v>0.12820000000000001</v>
      </c>
      <c r="K27" s="31">
        <v>2.7799999999999998E-2</v>
      </c>
      <c r="L27" s="31">
        <v>0.434</v>
      </c>
      <c r="M27" s="35">
        <f>SUM(H27:L27)</f>
        <v>0.66500000000000004</v>
      </c>
    </row>
    <row r="28" spans="2:15" ht="15.75" hidden="1" thickBot="1" x14ac:dyDescent="0.3">
      <c r="H28" s="40">
        <f>H27/$M$27</f>
        <v>6.0150375939849621E-2</v>
      </c>
      <c r="I28" s="40">
        <f t="shared" ref="I28:L28" si="13">I27/$M$27</f>
        <v>5.2631578947368425E-2</v>
      </c>
      <c r="J28" s="40">
        <f t="shared" si="13"/>
        <v>0.19278195488721805</v>
      </c>
      <c r="K28" s="40">
        <f t="shared" si="13"/>
        <v>4.1804511278195483E-2</v>
      </c>
      <c r="L28" s="40">
        <f t="shared" si="13"/>
        <v>0.65263157894736834</v>
      </c>
      <c r="M28" s="31">
        <f>SUM(H28:L28)</f>
        <v>0.99999999999999989</v>
      </c>
    </row>
    <row r="29" spans="2:15" hidden="1" x14ac:dyDescent="0.25">
      <c r="H29" s="35">
        <f>H27/$M$27</f>
        <v>6.0150375939849621E-2</v>
      </c>
      <c r="I29" s="35">
        <f t="shared" ref="I29:L29" si="14">I27/$M$27</f>
        <v>5.2631578947368425E-2</v>
      </c>
      <c r="J29" s="35">
        <f t="shared" si="14"/>
        <v>0.19278195488721805</v>
      </c>
      <c r="K29" s="35">
        <f t="shared" si="14"/>
        <v>4.1804511278195483E-2</v>
      </c>
      <c r="L29" s="35">
        <f t="shared" si="14"/>
        <v>0.65263157894736834</v>
      </c>
      <c r="M29" s="35">
        <f>SUM(H29:L29)</f>
        <v>0.99999999999999989</v>
      </c>
    </row>
    <row r="30" spans="2:15" hidden="1" x14ac:dyDescent="0.25">
      <c r="H30" s="8">
        <f>($D$4-5%)*H29</f>
        <v>6.0150375939849589E-4</v>
      </c>
      <c r="I30" s="8">
        <f>($D$4-5%)*I29</f>
        <v>5.2631578947368398E-4</v>
      </c>
      <c r="J30" s="8">
        <f>($D$4-5%)*J29</f>
        <v>1.9278195488721796E-3</v>
      </c>
      <c r="K30" s="8">
        <f>($D$4-5%)*K29</f>
        <v>4.1804511278195465E-4</v>
      </c>
      <c r="L30" s="8">
        <f>($D$4-5%)*L29</f>
        <v>6.5263157894736804E-3</v>
      </c>
      <c r="M30" s="38">
        <v>0.05</v>
      </c>
      <c r="N30" s="41">
        <f>SUM(H30:M30)</f>
        <v>0.06</v>
      </c>
    </row>
    <row r="31" spans="2:15" hidden="1" x14ac:dyDescent="0.25">
      <c r="H31" s="35">
        <f>ROUND(H30,4)</f>
        <v>5.9999999999999995E-4</v>
      </c>
      <c r="I31" s="35">
        <f t="shared" ref="I31:M31" si="15">ROUND(I30,4)</f>
        <v>5.0000000000000001E-4</v>
      </c>
      <c r="J31" s="35">
        <f t="shared" si="15"/>
        <v>1.9E-3</v>
      </c>
      <c r="K31" s="35">
        <f t="shared" si="15"/>
        <v>4.0000000000000002E-4</v>
      </c>
      <c r="L31" s="35">
        <f t="shared" si="15"/>
        <v>6.4999999999999997E-3</v>
      </c>
      <c r="M31" s="35">
        <f t="shared" si="15"/>
        <v>0.05</v>
      </c>
      <c r="N31" s="41">
        <f>SUM(H31:M31)</f>
        <v>5.9900000000000002E-2</v>
      </c>
      <c r="O31" s="41">
        <f>-N31+N30</f>
        <v>9.9999999999995925E-5</v>
      </c>
    </row>
    <row r="32" spans="2:15" hidden="1" x14ac:dyDescent="0.25">
      <c r="H32" s="35">
        <f>IF(H31=MAX($H$31:$M$31),(H31+$O$31),IF(H31&lt;&gt;MAX($H$31:$M$31),H31))</f>
        <v>5.9999999999999995E-4</v>
      </c>
      <c r="I32" s="35">
        <f t="shared" ref="I32:L32" si="16">IF(I31=MAX($H$31:$M$31),(I31+$O$31),IF(I31&lt;&gt;MAX($H$31:$M$31),I31))</f>
        <v>5.0000000000000001E-4</v>
      </c>
      <c r="J32" s="35">
        <f t="shared" si="16"/>
        <v>1.9E-3</v>
      </c>
      <c r="K32" s="35">
        <f t="shared" si="16"/>
        <v>4.0000000000000002E-4</v>
      </c>
      <c r="L32" s="35">
        <f t="shared" si="16"/>
        <v>6.4999999999999997E-3</v>
      </c>
      <c r="M32" s="35">
        <f>IF(M31=MAX($H$16:$M$16),(M31+$N$19),IF(M31&lt;&gt;MAX($H$16:$M$16),M31))</f>
        <v>0.05</v>
      </c>
      <c r="N32" s="35">
        <f>SUM(H32:M32)</f>
        <v>5.9900000000000002E-2</v>
      </c>
    </row>
    <row r="33" spans="4:13" hidden="1" x14ac:dyDescent="0.25"/>
    <row r="34" spans="4:13" hidden="1" x14ac:dyDescent="0.25"/>
    <row r="35" spans="4:13" hidden="1" x14ac:dyDescent="0.25">
      <c r="H35" s="8" t="b">
        <f>IF($D$4&lt;=$O$4,($D$4)*H11)</f>
        <v>0</v>
      </c>
      <c r="I35" s="8" t="b">
        <f t="shared" ref="I35:M35" si="17">IF($D$4&lt;=$O$4,($D$4)*I11)</f>
        <v>0</v>
      </c>
      <c r="J35" s="8" t="b">
        <f t="shared" si="17"/>
        <v>0</v>
      </c>
      <c r="K35" s="8" t="b">
        <f t="shared" si="17"/>
        <v>0</v>
      </c>
      <c r="L35" s="8" t="b">
        <f t="shared" si="17"/>
        <v>0</v>
      </c>
      <c r="M35" s="8" t="b">
        <f t="shared" si="17"/>
        <v>0</v>
      </c>
    </row>
    <row r="36" spans="4:13" hidden="1" x14ac:dyDescent="0.25">
      <c r="H36" s="8">
        <f>IF($D$4&gt;$O$4,($D$4-$S$8)*H29)</f>
        <v>3.6090225563909771E-3</v>
      </c>
      <c r="I36" s="8">
        <f t="shared" ref="I36:L36" si="18">IF($D$4&gt;$O$4,($D$4-$S$8)*I29)</f>
        <v>3.1578947368421052E-3</v>
      </c>
      <c r="J36" s="8">
        <f t="shared" si="18"/>
        <v>1.1566917293233083E-2</v>
      </c>
      <c r="K36" s="8">
        <f t="shared" si="18"/>
        <v>2.5082706766917291E-3</v>
      </c>
      <c r="L36" s="8">
        <f t="shared" si="18"/>
        <v>3.91578947368421E-2</v>
      </c>
    </row>
    <row r="37" spans="4:13" hidden="1" x14ac:dyDescent="0.25"/>
    <row r="38" spans="4:13" hidden="1" x14ac:dyDescent="0.25"/>
    <row r="39" spans="4:13" hidden="1" x14ac:dyDescent="0.25"/>
    <row r="40" spans="4:13" ht="15.75" hidden="1" thickBot="1" x14ac:dyDescent="0.3">
      <c r="H40" s="31">
        <v>0.04</v>
      </c>
      <c r="I40" s="31">
        <v>3.5000000000000003E-2</v>
      </c>
      <c r="J40" s="31">
        <v>0.12820000000000001</v>
      </c>
      <c r="K40" s="31">
        <v>2.7799999999999998E-2</v>
      </c>
      <c r="L40" s="31">
        <v>0.434</v>
      </c>
      <c r="M40" s="35">
        <f>SUM(H40:L40)</f>
        <v>0.66500000000000004</v>
      </c>
    </row>
    <row r="41" spans="4:13" hidden="1" x14ac:dyDescent="0.25">
      <c r="H41" s="35">
        <f>H40/$M$40</f>
        <v>6.0150375939849621E-2</v>
      </c>
      <c r="I41" s="35">
        <f t="shared" ref="I41:L41" si="19">I40/$M$40</f>
        <v>5.2631578947368425E-2</v>
      </c>
      <c r="J41" s="35">
        <f t="shared" si="19"/>
        <v>0.19278195488721805</v>
      </c>
      <c r="K41" s="35">
        <f t="shared" si="19"/>
        <v>4.1804511278195483E-2</v>
      </c>
      <c r="L41" s="35">
        <f t="shared" si="19"/>
        <v>0.65263157894736834</v>
      </c>
    </row>
    <row r="42" spans="4:13" hidden="1" x14ac:dyDescent="0.25"/>
    <row r="45" spans="4:13" x14ac:dyDescent="0.25">
      <c r="D45" s="22">
        <v>95925</v>
      </c>
    </row>
    <row r="46" spans="4:13" x14ac:dyDescent="0.25">
      <c r="D46" s="22">
        <v>5992.2</v>
      </c>
    </row>
    <row r="47" spans="4:13" x14ac:dyDescent="0.25">
      <c r="D47" s="22">
        <f>SUM(D45:D46)</f>
        <v>101917.2</v>
      </c>
    </row>
  </sheetData>
  <mergeCells count="4">
    <mergeCell ref="C2:C3"/>
    <mergeCell ref="D2:D3"/>
    <mergeCell ref="E2:J2"/>
    <mergeCell ref="H5:M5"/>
  </mergeCells>
  <conditionalFormatting sqref="H19:M19">
    <cfRule type="expression" dxfId="11" priority="8">
      <formula>"SE+$G$19&lt;&gt;0"</formula>
    </cfRule>
  </conditionalFormatting>
  <conditionalFormatting sqref="H19:M19">
    <cfRule type="cellIs" dxfId="10" priority="5" operator="notEqual">
      <formula>0</formula>
    </cfRule>
    <cfRule type="cellIs" dxfId="9" priority="6" operator="lessThan">
      <formula>0</formula>
    </cfRule>
    <cfRule type="cellIs" dxfId="8" priority="7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44"/>
  <sheetViews>
    <sheetView zoomScale="90" zoomScaleNormal="90" workbookViewId="0">
      <selection activeCell="D4" sqref="D4"/>
    </sheetView>
  </sheetViews>
  <sheetFormatPr defaultRowHeight="15" x14ac:dyDescent="0.25"/>
  <cols>
    <col min="1" max="1" width="3.28515625" style="22" customWidth="1"/>
    <col min="2" max="2" width="23.7109375" style="22" customWidth="1"/>
    <col min="3" max="3" width="21.7109375" style="22" bestFit="1" customWidth="1"/>
    <col min="4" max="4" width="15.5703125" style="22" bestFit="1" customWidth="1"/>
    <col min="5" max="5" width="15.7109375" style="22" bestFit="1" customWidth="1"/>
    <col min="6" max="9" width="15.7109375" style="22" customWidth="1"/>
    <col min="10" max="10" width="9.140625" style="22" customWidth="1"/>
    <col min="11" max="11" width="9.85546875" style="22" customWidth="1"/>
    <col min="12" max="12" width="9.140625" style="22" hidden="1" customWidth="1"/>
    <col min="13" max="13" width="9.140625" style="22" customWidth="1"/>
    <col min="14" max="14" width="13.42578125" style="22" bestFit="1" customWidth="1"/>
    <col min="15" max="15" width="13.42578125" style="22" hidden="1" customWidth="1"/>
    <col min="16" max="16" width="9.140625" style="22" hidden="1" customWidth="1"/>
    <col min="17" max="17" width="11.42578125" style="22" hidden="1" customWidth="1"/>
    <col min="18" max="18" width="7" style="22" hidden="1" customWidth="1"/>
    <col min="19" max="24" width="0" style="22" hidden="1" customWidth="1"/>
    <col min="25" max="16384" width="9.140625" style="22"/>
  </cols>
  <sheetData>
    <row r="2" spans="2:21" ht="15.75" x14ac:dyDescent="0.25">
      <c r="C2" s="50" t="s">
        <v>6</v>
      </c>
      <c r="D2" s="52" t="s">
        <v>18</v>
      </c>
      <c r="E2" s="54" t="s">
        <v>19</v>
      </c>
      <c r="F2" s="54"/>
      <c r="G2" s="54"/>
      <c r="H2" s="54"/>
      <c r="I2" s="54"/>
      <c r="J2" s="21"/>
    </row>
    <row r="3" spans="2:21" ht="21" x14ac:dyDescent="0.25">
      <c r="C3" s="51"/>
      <c r="D3" s="53"/>
      <c r="E3" s="14" t="s">
        <v>0</v>
      </c>
      <c r="F3" s="14" t="s">
        <v>1</v>
      </c>
      <c r="G3" s="14" t="s">
        <v>2</v>
      </c>
      <c r="H3" s="14" t="s">
        <v>3</v>
      </c>
      <c r="I3" s="14" t="s">
        <v>23</v>
      </c>
      <c r="Q3" s="4" t="s">
        <v>4</v>
      </c>
    </row>
    <row r="4" spans="2:21" ht="31.5" x14ac:dyDescent="0.25">
      <c r="B4" s="15" t="s">
        <v>17</v>
      </c>
      <c r="C4" s="16">
        <v>166055.18</v>
      </c>
      <c r="D4" s="17">
        <f>E15</f>
        <v>4.4999999999999998E-2</v>
      </c>
      <c r="E4" s="17">
        <f>H24</f>
        <v>8.5000000000000006E-3</v>
      </c>
      <c r="F4" s="17">
        <f t="shared" ref="F4:H4" si="0">I24</f>
        <v>6.7999999999999996E-3</v>
      </c>
      <c r="G4" s="17">
        <f t="shared" si="0"/>
        <v>8.0000000000000002E-3</v>
      </c>
      <c r="H4" s="17">
        <f t="shared" si="0"/>
        <v>1.6999999999999999E-3</v>
      </c>
      <c r="I4" s="17">
        <f>M24</f>
        <v>0.02</v>
      </c>
      <c r="Q4" s="19">
        <f>L24</f>
        <v>0</v>
      </c>
    </row>
    <row r="5" spans="2:21" ht="32.25" customHeight="1" x14ac:dyDescent="0.25">
      <c r="H5" s="55" t="s">
        <v>21</v>
      </c>
      <c r="I5" s="55"/>
      <c r="J5" s="54"/>
      <c r="K5" s="54"/>
      <c r="L5" s="54"/>
      <c r="M5" s="54"/>
    </row>
    <row r="6" spans="2:21" ht="30" customHeight="1" thickBot="1" x14ac:dyDescent="0.3">
      <c r="B6" s="25"/>
      <c r="C6" s="2" t="s">
        <v>7</v>
      </c>
      <c r="D6" s="2" t="s">
        <v>8</v>
      </c>
      <c r="E6" s="2" t="s">
        <v>20</v>
      </c>
      <c r="F6" s="2" t="s">
        <v>9</v>
      </c>
      <c r="H6" s="2" t="s">
        <v>0</v>
      </c>
      <c r="I6" s="2" t="s">
        <v>1</v>
      </c>
      <c r="J6" s="2" t="s">
        <v>2</v>
      </c>
      <c r="K6" s="2" t="s">
        <v>3</v>
      </c>
      <c r="L6" s="3" t="s">
        <v>4</v>
      </c>
      <c r="M6" s="2" t="s">
        <v>23</v>
      </c>
    </row>
    <row r="7" spans="2:21" ht="15.75" thickBot="1" x14ac:dyDescent="0.3">
      <c r="B7" s="25" t="s">
        <v>10</v>
      </c>
      <c r="C7" s="26">
        <v>0</v>
      </c>
      <c r="D7" s="27">
        <v>180000</v>
      </c>
      <c r="E7" s="28">
        <v>4.4999999999999998E-2</v>
      </c>
      <c r="F7" s="29">
        <v>0</v>
      </c>
      <c r="G7" s="22" t="s">
        <v>10</v>
      </c>
      <c r="H7" s="42">
        <v>0.188</v>
      </c>
      <c r="I7" s="42">
        <v>0.152</v>
      </c>
      <c r="J7" s="42">
        <v>0.1767</v>
      </c>
      <c r="K7" s="42">
        <v>3.8300000000000001E-2</v>
      </c>
      <c r="L7" s="42">
        <v>0</v>
      </c>
      <c r="M7" s="30">
        <v>0.44500000000000001</v>
      </c>
      <c r="Q7" s="43">
        <v>0.188</v>
      </c>
      <c r="R7" s="44">
        <v>0.152</v>
      </c>
      <c r="S7" s="44">
        <v>0.1767</v>
      </c>
      <c r="T7" s="44">
        <v>3.8300000000000001E-2</v>
      </c>
      <c r="U7" s="44">
        <v>0.44500000000000001</v>
      </c>
    </row>
    <row r="8" spans="2:21" ht="15.75" thickBot="1" x14ac:dyDescent="0.3">
      <c r="B8" s="25" t="s">
        <v>11</v>
      </c>
      <c r="C8" s="32">
        <v>180000.01</v>
      </c>
      <c r="D8" s="33">
        <v>360000</v>
      </c>
      <c r="E8" s="28">
        <v>0.09</v>
      </c>
      <c r="F8" s="29">
        <v>8100</v>
      </c>
      <c r="G8" s="22" t="s">
        <v>11</v>
      </c>
      <c r="H8" s="42">
        <v>0.19800000000000001</v>
      </c>
      <c r="I8" s="42">
        <v>0.152</v>
      </c>
      <c r="J8" s="42">
        <v>0.20549999999999999</v>
      </c>
      <c r="K8" s="42">
        <v>4.4499999999999998E-2</v>
      </c>
      <c r="L8" s="42">
        <v>0</v>
      </c>
      <c r="M8" s="30">
        <v>0.4</v>
      </c>
      <c r="Q8" s="45">
        <v>0.19800000000000001</v>
      </c>
      <c r="R8" s="46">
        <v>0.152</v>
      </c>
      <c r="S8" s="46">
        <v>0.20549999999999999</v>
      </c>
      <c r="T8" s="46">
        <v>4.4499999999999998E-2</v>
      </c>
      <c r="U8" s="46">
        <v>0.4</v>
      </c>
    </row>
    <row r="9" spans="2:21" ht="15.75" thickBot="1" x14ac:dyDescent="0.3">
      <c r="B9" s="25" t="s">
        <v>12</v>
      </c>
      <c r="C9" s="32">
        <v>360000.01</v>
      </c>
      <c r="D9" s="33">
        <v>720000</v>
      </c>
      <c r="E9" s="28">
        <v>0.10199999999999999</v>
      </c>
      <c r="F9" s="29">
        <v>12420</v>
      </c>
      <c r="G9" s="22" t="s">
        <v>12</v>
      </c>
      <c r="H9" s="42">
        <v>0.20799999999999999</v>
      </c>
      <c r="I9" s="42">
        <v>0.152</v>
      </c>
      <c r="J9" s="42">
        <v>0.1973</v>
      </c>
      <c r="K9" s="42">
        <v>4.2700000000000002E-2</v>
      </c>
      <c r="L9" s="42">
        <v>0</v>
      </c>
      <c r="M9" s="30">
        <v>0.4</v>
      </c>
      <c r="O9" s="38">
        <v>0.05</v>
      </c>
      <c r="P9" s="41">
        <f>O9/M10</f>
        <v>0.125</v>
      </c>
      <c r="Q9" s="45">
        <v>0.20799999999999999</v>
      </c>
      <c r="R9" s="46">
        <v>0.152</v>
      </c>
      <c r="S9" s="46">
        <v>0.1973</v>
      </c>
      <c r="T9" s="46">
        <v>4.2700000000000002E-2</v>
      </c>
      <c r="U9" s="46">
        <v>0.4</v>
      </c>
    </row>
    <row r="10" spans="2:21" ht="15.75" thickBot="1" x14ac:dyDescent="0.3">
      <c r="B10" s="25" t="s">
        <v>13</v>
      </c>
      <c r="C10" s="32">
        <v>720000.01</v>
      </c>
      <c r="D10" s="33">
        <v>1800000</v>
      </c>
      <c r="E10" s="28">
        <v>0.14000000000000001</v>
      </c>
      <c r="F10" s="29">
        <v>39780</v>
      </c>
      <c r="G10" s="22" t="s">
        <v>13</v>
      </c>
      <c r="H10" s="42">
        <v>0.17799999999999999</v>
      </c>
      <c r="I10" s="42">
        <v>0.192</v>
      </c>
      <c r="J10" s="42">
        <v>0.189</v>
      </c>
      <c r="K10" s="42">
        <v>4.1000000000000002E-2</v>
      </c>
      <c r="L10" s="42">
        <v>0</v>
      </c>
      <c r="M10" s="30">
        <v>0.4</v>
      </c>
      <c r="P10" s="35">
        <f>O9/M11</f>
        <v>0.125</v>
      </c>
      <c r="Q10" s="45">
        <v>0.17799999999999999</v>
      </c>
      <c r="R10" s="46">
        <v>0.192</v>
      </c>
      <c r="S10" s="46">
        <v>0.189</v>
      </c>
      <c r="T10" s="46">
        <v>4.1000000000000002E-2</v>
      </c>
      <c r="U10" s="46">
        <v>0.4</v>
      </c>
    </row>
    <row r="11" spans="2:21" ht="15.75" thickBot="1" x14ac:dyDescent="0.3">
      <c r="B11" s="25" t="s">
        <v>14</v>
      </c>
      <c r="C11" s="32">
        <v>1800000.01</v>
      </c>
      <c r="D11" s="33">
        <v>3600000</v>
      </c>
      <c r="E11" s="28">
        <v>0.22</v>
      </c>
      <c r="F11" s="29">
        <v>183780</v>
      </c>
      <c r="G11" s="22" t="s">
        <v>14</v>
      </c>
      <c r="H11" s="42">
        <v>0.188</v>
      </c>
      <c r="I11" s="42">
        <v>0.192</v>
      </c>
      <c r="J11" s="42">
        <v>0.18079999999999999</v>
      </c>
      <c r="K11" s="42">
        <v>3.9199999999999999E-2</v>
      </c>
      <c r="L11" s="42">
        <v>0</v>
      </c>
      <c r="M11" s="30">
        <v>0.4</v>
      </c>
      <c r="P11" s="35">
        <f>O9/M9</f>
        <v>0.125</v>
      </c>
      <c r="Q11" s="45">
        <v>0.188</v>
      </c>
      <c r="R11" s="46">
        <v>0.192</v>
      </c>
      <c r="S11" s="46">
        <v>0.18079999999999999</v>
      </c>
      <c r="T11" s="46">
        <v>3.9199999999999999E-2</v>
      </c>
      <c r="U11" s="46">
        <v>0.4</v>
      </c>
    </row>
    <row r="12" spans="2:21" ht="15.75" thickBot="1" x14ac:dyDescent="0.3">
      <c r="B12" s="25" t="s">
        <v>15</v>
      </c>
      <c r="C12" s="32">
        <v>3600000.01</v>
      </c>
      <c r="D12" s="33">
        <v>4800000</v>
      </c>
      <c r="E12" s="28">
        <v>0.33</v>
      </c>
      <c r="F12" s="29">
        <v>828000</v>
      </c>
      <c r="G12" s="22" t="s">
        <v>15</v>
      </c>
      <c r="H12" s="42">
        <v>0.53500000000000003</v>
      </c>
      <c r="I12" s="42">
        <v>0.215</v>
      </c>
      <c r="J12" s="42">
        <v>0.20549999999999999</v>
      </c>
      <c r="K12" s="42">
        <v>4.4499999999999998E-2</v>
      </c>
      <c r="L12" s="47" t="s">
        <v>24</v>
      </c>
      <c r="M12" s="30">
        <v>0</v>
      </c>
      <c r="Q12" s="45">
        <v>0.53500000000000003</v>
      </c>
      <c r="R12" s="46">
        <v>0.215</v>
      </c>
      <c r="S12" s="46">
        <v>0.20549999999999999</v>
      </c>
      <c r="T12" s="46">
        <v>4.4499999999999998E-2</v>
      </c>
      <c r="U12" s="48" t="s">
        <v>24</v>
      </c>
    </row>
    <row r="13" spans="2:21" x14ac:dyDescent="0.25">
      <c r="C13" s="6"/>
      <c r="D13" s="34"/>
      <c r="L13" s="49"/>
    </row>
    <row r="14" spans="2:21" hidden="1" x14ac:dyDescent="0.25">
      <c r="B14" s="22" t="s">
        <v>10</v>
      </c>
      <c r="C14" s="6">
        <f t="shared" ref="C14:C19" si="1">IF(AND($C$4&gt;=C7,$C$4&lt;=D7),($C$4*E7-F7)/$C$4)</f>
        <v>4.4999999999999998E-2</v>
      </c>
      <c r="D14" s="34">
        <f t="shared" ref="D14" si="2">ROUND(C14,5)</f>
        <v>4.4999999999999998E-2</v>
      </c>
      <c r="E14" s="6">
        <f>IF(AND($C$4&gt;=C7,$C$4&lt;=D7),D14,IF(AND($C$4&gt;=C8,$C$4&lt;=D8),D15,IF(AND($C$4&gt;=C9,$C$4&lt;=D9),D16,IF(AND($C$4&gt;=C10,$C$4&lt;=D10),D17,IF(AND($C$4&gt;=C11,$C$4&lt;=D11),D18,IF(AND($C$4&gt;=C12,$C$4&lt;=D12),D19,IF(AND($C$4&gt;=#REF!,$C$4&lt;=#REF!),#REF!,IF(AND($C$4&gt;#REF!),D22))))))))</f>
        <v>4.4999999999999998E-2</v>
      </c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  <c r="M14" s="2" t="s">
        <v>23</v>
      </c>
    </row>
    <row r="15" spans="2:21" hidden="1" x14ac:dyDescent="0.25">
      <c r="B15" s="22" t="s">
        <v>11</v>
      </c>
      <c r="C15" s="6" t="b">
        <f t="shared" si="1"/>
        <v>0</v>
      </c>
      <c r="D15" s="34">
        <f>ROUND(C15,5)</f>
        <v>0</v>
      </c>
      <c r="E15" s="6">
        <f>ROUND(E14,4)</f>
        <v>4.4999999999999998E-2</v>
      </c>
      <c r="H15" s="7">
        <f>IF(AND($C$4&gt;=$C$7,$C$4&lt;=$D$7),$D$4*H7,IF(AND($C$4&gt;=$C$8,$C$4&lt;=$D$8),$D$4*H8,IF(AND($C$4&gt;=$C$9,$C$4&lt;=$D$9),$D$4*H9,IF(AND($C$4&gt;=$C$10,$C$4&lt;=$D$10),$D$4*H10,IF(AND($C$4&gt;=$C$11,$C$4&lt;=$D$11),$D$4*H11,IF(AND($C$4&gt;=$C$12,$C$4&lt;=$D$12),$D$4*H12,IF(AND($C$4&gt;=#REF!,$C$4&lt;=#REF!),$D$4*#REF!,IF(AND($C$4&gt;#REF!),$D$4*#REF!))))))))</f>
        <v>8.4600000000000005E-3</v>
      </c>
      <c r="I15" s="7">
        <f>IF(AND($C$4&gt;=$C$7,$C$4&lt;=$D$7),$D$4*I7,IF(AND($C$4&gt;=$C$8,$C$4&lt;=$D$8),$D$4*I8,IF(AND($C$4&gt;=$C$9,$C$4&lt;=$D$9),$D$4*I9,IF(AND($C$4&gt;=$C$10,$C$4&lt;=$D$10),$D$4*I10,IF(AND($C$4&gt;=$C$11,$C$4&lt;=$D$11),$D$4*I11,IF(AND($C$4&gt;=$C$12,$C$4&lt;=$D$12),$D$4*I12,IF(AND($C$4&gt;=#REF!,$C$4&lt;=#REF!),$D$4*#REF!,IF(AND($C$4&gt;#REF!),$D$4*#REF!))))))))</f>
        <v>6.8399999999999997E-3</v>
      </c>
      <c r="J15" s="7">
        <f>IF(AND($C$4&gt;=$C$7,$C$4&lt;=$D$7),$D$4*J7,IF(AND($C$4&gt;=$C$8,$C$4&lt;=$D$8),$D$4*J8,IF(AND($C$4&gt;=$C$9,$C$4&lt;=$D$9),$D$4*J9,IF(AND($C$4&gt;=$C$10,$C$4&lt;=$D$10),$D$4*J10,IF(AND($C$4&gt;=$C$11,$C$4&lt;=$D$11),$D$4*J11,IF(AND($C$4&gt;=$C$12,$C$4&lt;=$D$12),$D$4*J12,IF(AND($C$4&gt;=#REF!,$C$4&lt;=#REF!),$D$4*#REF!,IF(AND($C$4&gt;#REF!),$D$4*#REF!))))))))</f>
        <v>7.9515000000000002E-3</v>
      </c>
      <c r="K15" s="8">
        <f>IF(AND($C$4&gt;=$C$7,$C$4&lt;=$D$7),$D$4*K7,IF(AND($C$4&gt;=$C$8,$C$4&lt;=$D$8),$D$4*K8,IF(AND($C$4&gt;=$C$9,$C$4&lt;=$D$9),$D$4*K9,IF(AND($C$4&gt;=$C$10,$C$4&lt;=$D$10),$D$4*K10,IF(AND($C$4&gt;=$C$11,$C$4&lt;=$D$11),$D$4*K11,IF(AND($C$4&gt;=$C$12,$C$4&lt;=$D$12),$D$4*K12,IF(AND($C$4&gt;=#REF!,$C$4&lt;=#REF!),$D$4*#REF!,IF(AND($C$4&gt;#REF!),$D$4*#REF!))))))))</f>
        <v>1.7235E-3</v>
      </c>
      <c r="L15" s="7">
        <v>0</v>
      </c>
      <c r="M15" s="7">
        <f>IF(AND($C$4&gt;=$C$7,$C$4&lt;=$D$7),$D$4*M7,IF(AND($C$4&gt;=$C$8,$C$4&lt;=$D$8),$D$4*M8,IF(AND($C$4&gt;=$C$9,$C$4&lt;=$D$9),$D$4*M9,IF(AND($C$4&gt;=$C$10,$C$4&lt;=$D$10),$D$4*M10,IF(AND($C$4&gt;=$C$11,$C$4&lt;=$D$11),$D$4*M11,IF(AND($C$4&gt;=$C$12,$C$4&lt;=$D$12),$D$4*M12,IF(AND($C$4&gt;=#REF!,$C$4&lt;=#REF!),$D$4*#REF!,IF(AND($C$4&gt;#REF!),$D$4*#REF!))))))))</f>
        <v>2.0025000000000001E-2</v>
      </c>
      <c r="N15" s="39">
        <f>SUM(H15:M15)</f>
        <v>4.4999999999999998E-2</v>
      </c>
    </row>
    <row r="16" spans="2:21" hidden="1" x14ac:dyDescent="0.25">
      <c r="B16" s="22" t="s">
        <v>12</v>
      </c>
      <c r="C16" s="6" t="b">
        <f t="shared" si="1"/>
        <v>0</v>
      </c>
      <c r="D16" s="34">
        <f t="shared" ref="D16:D19" si="3">ROUND(C16,5)</f>
        <v>0</v>
      </c>
      <c r="H16" s="8">
        <f>ROUND(H15,4)</f>
        <v>8.5000000000000006E-3</v>
      </c>
      <c r="I16" s="8">
        <f t="shared" ref="I16:M16" si="4">ROUND(I15,4)</f>
        <v>6.7999999999999996E-3</v>
      </c>
      <c r="J16" s="8">
        <f t="shared" si="4"/>
        <v>8.0000000000000002E-3</v>
      </c>
      <c r="K16" s="8">
        <f t="shared" si="4"/>
        <v>1.6999999999999999E-3</v>
      </c>
      <c r="L16" s="8">
        <f t="shared" si="4"/>
        <v>0</v>
      </c>
      <c r="M16" s="8">
        <f t="shared" si="4"/>
        <v>0.02</v>
      </c>
      <c r="N16" s="34">
        <f>SUM(H16:M16)</f>
        <v>4.4999999999999998E-2</v>
      </c>
    </row>
    <row r="17" spans="2:15" ht="23.25" hidden="1" x14ac:dyDescent="0.25">
      <c r="B17" s="22" t="s">
        <v>13</v>
      </c>
      <c r="C17" s="6" t="b">
        <f t="shared" si="1"/>
        <v>0</v>
      </c>
      <c r="D17" s="34">
        <f t="shared" si="3"/>
        <v>0</v>
      </c>
      <c r="H17" s="35">
        <f t="shared" ref="H17:M17" si="5">IF(H16=MAX($H$16:$M$16),(H16+$N$19),IF(H16&lt;&gt;MAX($H$16:$M$16),H16))</f>
        <v>8.5000000000000006E-3</v>
      </c>
      <c r="I17" s="35">
        <f t="shared" si="5"/>
        <v>6.7999999999999996E-3</v>
      </c>
      <c r="J17" s="35">
        <f t="shared" si="5"/>
        <v>8.0000000000000002E-3</v>
      </c>
      <c r="K17" s="35">
        <f t="shared" si="5"/>
        <v>1.6999999999999999E-3</v>
      </c>
      <c r="L17" s="35">
        <f t="shared" si="5"/>
        <v>0</v>
      </c>
      <c r="M17" s="35">
        <f t="shared" si="5"/>
        <v>0.02</v>
      </c>
      <c r="N17" s="34">
        <f>SUM(H17:M17)</f>
        <v>4.4999999999999998E-2</v>
      </c>
      <c r="O17" s="9">
        <f>SUM(H17:M17)</f>
        <v>4.4999999999999998E-2</v>
      </c>
    </row>
    <row r="18" spans="2:15" ht="23.25" hidden="1" x14ac:dyDescent="0.25">
      <c r="B18" s="22" t="s">
        <v>14</v>
      </c>
      <c r="C18" s="6" t="b">
        <f t="shared" si="1"/>
        <v>0</v>
      </c>
      <c r="D18" s="34">
        <f t="shared" si="3"/>
        <v>0</v>
      </c>
      <c r="H18" s="35">
        <f>ROUND(H17,4)</f>
        <v>8.5000000000000006E-3</v>
      </c>
      <c r="I18" s="35">
        <f t="shared" ref="I18:M18" si="6">ROUND(I17,4)</f>
        <v>6.7999999999999996E-3</v>
      </c>
      <c r="J18" s="35">
        <f t="shared" si="6"/>
        <v>8.0000000000000002E-3</v>
      </c>
      <c r="K18" s="35">
        <f t="shared" si="6"/>
        <v>1.6999999999999999E-3</v>
      </c>
      <c r="L18" s="35">
        <f t="shared" si="6"/>
        <v>0</v>
      </c>
      <c r="M18" s="35">
        <f t="shared" si="6"/>
        <v>0.02</v>
      </c>
      <c r="O18" s="5" t="str">
        <f>IF(D4=O17,"OK")</f>
        <v>OK</v>
      </c>
    </row>
    <row r="19" spans="2:15" hidden="1" x14ac:dyDescent="0.25">
      <c r="B19" s="22" t="s">
        <v>15</v>
      </c>
      <c r="C19" s="6" t="b">
        <f t="shared" si="1"/>
        <v>0</v>
      </c>
      <c r="D19" s="34">
        <f t="shared" si="3"/>
        <v>0</v>
      </c>
      <c r="H19" s="35">
        <f>H18-H16</f>
        <v>0</v>
      </c>
      <c r="I19" s="35">
        <f t="shared" ref="I19:M19" si="7">I18-I16</f>
        <v>0</v>
      </c>
      <c r="J19" s="35">
        <f t="shared" si="7"/>
        <v>0</v>
      </c>
      <c r="K19" s="35">
        <f t="shared" si="7"/>
        <v>0</v>
      </c>
      <c r="L19" s="35">
        <f t="shared" si="7"/>
        <v>0</v>
      </c>
      <c r="M19" s="35">
        <f t="shared" si="7"/>
        <v>0</v>
      </c>
      <c r="N19" s="34">
        <f>D4-N16</f>
        <v>0</v>
      </c>
    </row>
    <row r="20" spans="2:15" hidden="1" x14ac:dyDescent="0.25">
      <c r="C20" s="6"/>
      <c r="D20" s="34"/>
      <c r="H20" s="35">
        <f>H18</f>
        <v>8.5000000000000006E-3</v>
      </c>
      <c r="I20" s="35">
        <f>I18</f>
        <v>6.7999999999999996E-3</v>
      </c>
      <c r="J20" s="35">
        <f>J18</f>
        <v>8.0000000000000002E-3</v>
      </c>
      <c r="K20" s="35">
        <f t="shared" ref="K20:M20" si="8">K18</f>
        <v>1.6999999999999999E-3</v>
      </c>
      <c r="L20" s="35">
        <f t="shared" si="8"/>
        <v>0</v>
      </c>
      <c r="M20" s="35">
        <f t="shared" si="8"/>
        <v>0.02</v>
      </c>
      <c r="N20" s="35">
        <f>M20-O9</f>
        <v>-3.0000000000000002E-2</v>
      </c>
      <c r="O20" s="35">
        <f>IF(N20&gt;0,N20,0)</f>
        <v>0</v>
      </c>
    </row>
    <row r="21" spans="2:15" hidden="1" x14ac:dyDescent="0.25">
      <c r="C21" s="6"/>
      <c r="D21" s="34"/>
      <c r="H21" s="35">
        <f>$O$20*H29</f>
        <v>0</v>
      </c>
      <c r="I21" s="35">
        <f t="shared" ref="I21:L21" si="9">$O$20*I29</f>
        <v>0</v>
      </c>
      <c r="J21" s="35">
        <f t="shared" si="9"/>
        <v>0</v>
      </c>
      <c r="K21" s="35">
        <f t="shared" si="9"/>
        <v>0</v>
      </c>
      <c r="L21" s="35">
        <f t="shared" si="9"/>
        <v>0</v>
      </c>
      <c r="N21" s="35">
        <f>SUM(H21:M21)</f>
        <v>0</v>
      </c>
    </row>
    <row r="22" spans="2:15" hidden="1" x14ac:dyDescent="0.25">
      <c r="C22" s="6"/>
      <c r="D22" s="34"/>
      <c r="H22" s="35">
        <f>H18+H21</f>
        <v>8.5000000000000006E-3</v>
      </c>
      <c r="I22" s="35">
        <f t="shared" ref="I22:L22" si="10">I18+I21</f>
        <v>6.7999999999999996E-3</v>
      </c>
      <c r="J22" s="35">
        <f t="shared" si="10"/>
        <v>8.0000000000000002E-3</v>
      </c>
      <c r="K22" s="35">
        <f t="shared" si="10"/>
        <v>1.6999999999999999E-3</v>
      </c>
      <c r="L22" s="35">
        <f t="shared" si="10"/>
        <v>0</v>
      </c>
      <c r="M22" s="35">
        <f>M20-O20</f>
        <v>0.02</v>
      </c>
      <c r="N22" s="35">
        <f>SUM(H22:M22)</f>
        <v>4.4999999999999998E-2</v>
      </c>
    </row>
    <row r="23" spans="2:15" hidden="1" x14ac:dyDescent="0.25">
      <c r="H23" s="35">
        <f>ROUND(H22,4)</f>
        <v>8.5000000000000006E-3</v>
      </c>
      <c r="I23" s="35">
        <f t="shared" ref="I23:L23" si="11">ROUND(I22,4)</f>
        <v>6.7999999999999996E-3</v>
      </c>
      <c r="J23" s="35">
        <f t="shared" si="11"/>
        <v>8.0000000000000002E-3</v>
      </c>
      <c r="K23" s="35">
        <f t="shared" si="11"/>
        <v>1.6999999999999999E-3</v>
      </c>
      <c r="L23" s="35">
        <f t="shared" si="11"/>
        <v>0</v>
      </c>
      <c r="M23" s="35">
        <f>TRUNC(M22,4)</f>
        <v>0.02</v>
      </c>
      <c r="N23" s="35">
        <f>SUM(H23:M23)</f>
        <v>4.4999999999999998E-2</v>
      </c>
      <c r="O23" s="35">
        <f>N22-N23</f>
        <v>0</v>
      </c>
    </row>
    <row r="24" spans="2:15" ht="23.25" hidden="1" x14ac:dyDescent="0.25">
      <c r="H24" s="35">
        <f>IF(H23=MAX($H$23:$K$23),(H23+$O$23),IF(H23&lt;&gt;MAX($H$23:$K$23),H23))</f>
        <v>8.5000000000000006E-3</v>
      </c>
      <c r="I24" s="35">
        <f t="shared" ref="I24:K24" si="12">IF(I23=MAX($H$23:$K$23),(I23+$O$23),IF(I23&lt;&gt;MAX($H$23:$K$23),I23))</f>
        <v>6.7999999999999996E-3</v>
      </c>
      <c r="J24" s="35">
        <f t="shared" si="12"/>
        <v>8.0000000000000002E-3</v>
      </c>
      <c r="K24" s="35">
        <f t="shared" si="12"/>
        <v>1.6999999999999999E-3</v>
      </c>
      <c r="L24" s="35">
        <f t="shared" ref="L24" si="13">IF(L23=MAX($H$23:$M$23),(L23+$O$23),IF(L23&lt;&gt;MAX($H$23:$M$23),L23))</f>
        <v>0</v>
      </c>
      <c r="M24" s="35">
        <f>M23</f>
        <v>0.02</v>
      </c>
      <c r="N24" s="9">
        <f>SUM(H24:M24)</f>
        <v>4.4999999999999998E-2</v>
      </c>
    </row>
    <row r="25" spans="2:15" hidden="1" x14ac:dyDescent="0.25"/>
    <row r="26" spans="2:15" hidden="1" x14ac:dyDescent="0.25"/>
    <row r="27" spans="2:15" hidden="1" x14ac:dyDescent="0.25"/>
    <row r="28" spans="2:15" ht="15.75" hidden="1" thickBot="1" x14ac:dyDescent="0.3">
      <c r="H28" s="45">
        <v>0.188</v>
      </c>
      <c r="I28" s="46">
        <v>0.192</v>
      </c>
      <c r="J28" s="46">
        <v>0.18079999999999999</v>
      </c>
      <c r="K28" s="46">
        <v>3.9199999999999999E-2</v>
      </c>
      <c r="L28" s="40">
        <f>SUM(H28:K28)</f>
        <v>0.6</v>
      </c>
      <c r="M28" s="35"/>
    </row>
    <row r="29" spans="2:15" hidden="1" x14ac:dyDescent="0.25">
      <c r="H29" s="35">
        <f>H28/$L$28</f>
        <v>0.31333333333333335</v>
      </c>
      <c r="I29" s="35">
        <f t="shared" ref="I29:K29" si="14">I28/$L$28</f>
        <v>0.32</v>
      </c>
      <c r="J29" s="35">
        <f t="shared" si="14"/>
        <v>0.30133333333333334</v>
      </c>
      <c r="K29" s="35">
        <f t="shared" si="14"/>
        <v>6.533333333333334E-2</v>
      </c>
      <c r="L29" s="35"/>
    </row>
    <row r="30" spans="2:15" hidden="1" x14ac:dyDescent="0.25">
      <c r="H30" s="35">
        <f>ROUND(H29,4)</f>
        <v>0.31330000000000002</v>
      </c>
      <c r="I30" s="35">
        <v>0.33110000000000001</v>
      </c>
      <c r="J30" s="35">
        <f t="shared" ref="J30:K30" si="15">ROUND(J29,4)</f>
        <v>0.30130000000000001</v>
      </c>
      <c r="K30" s="35">
        <f t="shared" si="15"/>
        <v>6.5299999999999997E-2</v>
      </c>
      <c r="L30" s="35"/>
    </row>
    <row r="31" spans="2:15" hidden="1" x14ac:dyDescent="0.25">
      <c r="H31" s="8">
        <f>($D$4-5%)*H30</f>
        <v>-1.5665000000000015E-3</v>
      </c>
      <c r="I31" s="8">
        <f>($D$4-5%)*I30</f>
        <v>-1.6555000000000016E-3</v>
      </c>
      <c r="J31" s="8">
        <f>($D$4-5%)*J30</f>
        <v>-1.5065000000000013E-3</v>
      </c>
      <c r="K31" s="8">
        <f>($D$4-5%)*K30</f>
        <v>-3.2650000000000029E-4</v>
      </c>
      <c r="L31" s="8">
        <f>($D$4-5%)*L30</f>
        <v>0</v>
      </c>
      <c r="M31" s="38">
        <v>0.05</v>
      </c>
      <c r="N31" s="41">
        <f>SUM(H31:M31)</f>
        <v>4.4944999999999999E-2</v>
      </c>
    </row>
    <row r="32" spans="2:15" hidden="1" x14ac:dyDescent="0.25">
      <c r="H32" s="35">
        <f>ROUND(H31,4)</f>
        <v>-1.6000000000000001E-3</v>
      </c>
      <c r="I32" s="35">
        <f t="shared" ref="I32:M32" si="16">ROUND(I31,4)</f>
        <v>-1.6999999999999999E-3</v>
      </c>
      <c r="J32" s="35">
        <f t="shared" si="16"/>
        <v>-1.5E-3</v>
      </c>
      <c r="K32" s="35">
        <f t="shared" si="16"/>
        <v>-2.9999999999999997E-4</v>
      </c>
      <c r="L32" s="35">
        <f t="shared" si="16"/>
        <v>0</v>
      </c>
      <c r="M32" s="35">
        <f t="shared" si="16"/>
        <v>0.05</v>
      </c>
      <c r="N32" s="41">
        <f>SUM(H32:M32)</f>
        <v>4.4900000000000002E-2</v>
      </c>
      <c r="O32" s="41">
        <f>-N32+N31</f>
        <v>4.4999999999996432E-5</v>
      </c>
    </row>
    <row r="33" spans="8:14" hidden="1" x14ac:dyDescent="0.25">
      <c r="H33" s="35">
        <f>IF(H32=MAX($H$31:$M$31),(H32+$O$31),IF(H32&lt;&gt;MAX($H$31:$M$31),H32))</f>
        <v>-1.6000000000000001E-3</v>
      </c>
      <c r="I33" s="35">
        <f t="shared" ref="I33:L33" si="17">IF(I32=MAX($H$31:$M$31),(I32+$O$31),IF(I32&lt;&gt;MAX($H$31:$M$31),I32))</f>
        <v>-1.6999999999999999E-3</v>
      </c>
      <c r="J33" s="35">
        <f t="shared" si="17"/>
        <v>-1.5E-3</v>
      </c>
      <c r="K33" s="35">
        <f t="shared" si="17"/>
        <v>-2.9999999999999997E-4</v>
      </c>
      <c r="L33" s="35">
        <f t="shared" si="17"/>
        <v>0</v>
      </c>
      <c r="M33" s="35">
        <f>IF(M32=MAX($H$16:$M$16),(M32+$N$19),IF(M32&lt;&gt;MAX($H$16:$M$16),M32))</f>
        <v>0.05</v>
      </c>
      <c r="N33" s="35">
        <f>SUM(H33:M33)</f>
        <v>4.4900000000000002E-2</v>
      </c>
    </row>
    <row r="34" spans="8:14" hidden="1" x14ac:dyDescent="0.25"/>
    <row r="35" spans="8:14" hidden="1" x14ac:dyDescent="0.25"/>
    <row r="36" spans="8:14" hidden="1" x14ac:dyDescent="0.25">
      <c r="H36" s="8">
        <f>IF($D$4&lt;=$P$9,($D$4)*H11)</f>
        <v>8.4600000000000005E-3</v>
      </c>
      <c r="I36" s="8">
        <f t="shared" ref="I36:K36" si="18">IF($D$4&lt;=$P$9,($D$4)*I11)</f>
        <v>8.6400000000000001E-3</v>
      </c>
      <c r="J36" s="8">
        <f t="shared" si="18"/>
        <v>8.1359999999999991E-3</v>
      </c>
      <c r="K36" s="8">
        <f t="shared" si="18"/>
        <v>1.7639999999999999E-3</v>
      </c>
      <c r="L36" s="8">
        <f>IF($D$4&lt;=$P$9,($D$4)*L11)</f>
        <v>0</v>
      </c>
      <c r="M36" s="8">
        <f>IF($D$4&lt;=$P$9,($D$4)*M11)</f>
        <v>1.7999999999999999E-2</v>
      </c>
    </row>
    <row r="37" spans="8:14" hidden="1" x14ac:dyDescent="0.25">
      <c r="H37" s="8" t="b">
        <f>IF($D$4&gt;$P$9,($D$4-$O$9)*H30)</f>
        <v>0</v>
      </c>
      <c r="I37" s="8" t="b">
        <f t="shared" ref="I37:L37" si="19">IF($D$4&gt;$P$9,($D$4-$O$9)*I30)</f>
        <v>0</v>
      </c>
      <c r="J37" s="8" t="b">
        <f t="shared" si="19"/>
        <v>0</v>
      </c>
      <c r="K37" s="8" t="b">
        <f t="shared" si="19"/>
        <v>0</v>
      </c>
      <c r="L37" s="8" t="b">
        <f t="shared" si="19"/>
        <v>0</v>
      </c>
    </row>
    <row r="38" spans="8:14" hidden="1" x14ac:dyDescent="0.25"/>
    <row r="39" spans="8:14" hidden="1" x14ac:dyDescent="0.25"/>
    <row r="40" spans="8:14" hidden="1" x14ac:dyDescent="0.25"/>
    <row r="41" spans="8:14" hidden="1" x14ac:dyDescent="0.25"/>
    <row r="42" spans="8:14" hidden="1" x14ac:dyDescent="0.25"/>
    <row r="43" spans="8:14" hidden="1" x14ac:dyDescent="0.25"/>
    <row r="44" spans="8:14" hidden="1" x14ac:dyDescent="0.25"/>
  </sheetData>
  <mergeCells count="4">
    <mergeCell ref="C2:C3"/>
    <mergeCell ref="D2:D3"/>
    <mergeCell ref="H5:M5"/>
    <mergeCell ref="E2:I2"/>
  </mergeCells>
  <conditionalFormatting sqref="H19:M19">
    <cfRule type="expression" dxfId="7" priority="4">
      <formula>"SE+$G$19&lt;&gt;0"</formula>
    </cfRule>
  </conditionalFormatting>
  <conditionalFormatting sqref="H19:M19">
    <cfRule type="cellIs" dxfId="6" priority="1" operator="notEqual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3"/>
  <sheetViews>
    <sheetView zoomScale="90" zoomScaleNormal="90" workbookViewId="0">
      <selection activeCell="C4" sqref="C4"/>
    </sheetView>
  </sheetViews>
  <sheetFormatPr defaultRowHeight="15" x14ac:dyDescent="0.25"/>
  <cols>
    <col min="1" max="1" width="3" style="22" customWidth="1"/>
    <col min="2" max="2" width="23.7109375" style="22" customWidth="1"/>
    <col min="3" max="3" width="21.7109375" style="22" bestFit="1" customWidth="1"/>
    <col min="4" max="4" width="15.5703125" style="22" bestFit="1" customWidth="1"/>
    <col min="5" max="5" width="13.42578125" style="22" bestFit="1" customWidth="1"/>
    <col min="6" max="6" width="13.42578125" style="22" customWidth="1"/>
    <col min="7" max="7" width="16.85546875" style="22" customWidth="1"/>
    <col min="8" max="13" width="14.28515625" style="22" customWidth="1"/>
    <col min="14" max="14" width="8.140625" style="22" bestFit="1" customWidth="1"/>
    <col min="15" max="15" width="13.42578125" style="22" bestFit="1" customWidth="1"/>
    <col min="16" max="16384" width="9.140625" style="22"/>
  </cols>
  <sheetData>
    <row r="2" spans="2:14" ht="15.75" x14ac:dyDescent="0.25">
      <c r="C2" s="50" t="s">
        <v>6</v>
      </c>
      <c r="D2" s="52" t="s">
        <v>18</v>
      </c>
      <c r="E2" s="54" t="s">
        <v>19</v>
      </c>
      <c r="F2" s="54"/>
      <c r="G2" s="54"/>
      <c r="H2" s="54"/>
      <c r="I2" s="54"/>
      <c r="J2" s="54"/>
    </row>
    <row r="3" spans="2:14" ht="21" x14ac:dyDescent="0.25">
      <c r="C3" s="51"/>
      <c r="D3" s="53"/>
      <c r="E3" s="14" t="s">
        <v>0</v>
      </c>
      <c r="F3" s="14" t="s">
        <v>1</v>
      </c>
      <c r="G3" s="14" t="s">
        <v>2</v>
      </c>
      <c r="H3" s="14" t="s">
        <v>3</v>
      </c>
      <c r="I3" s="14" t="s">
        <v>4</v>
      </c>
      <c r="J3" s="14" t="s">
        <v>23</v>
      </c>
    </row>
    <row r="4" spans="2:14" ht="31.5" x14ac:dyDescent="0.25">
      <c r="B4" s="15" t="s">
        <v>17</v>
      </c>
      <c r="C4" s="16">
        <v>103798.42</v>
      </c>
      <c r="D4" s="17">
        <f>E15</f>
        <v>0.155</v>
      </c>
      <c r="E4" s="17">
        <f>H18</f>
        <v>3.8800000000000001E-2</v>
      </c>
      <c r="F4" s="17">
        <f t="shared" ref="F4:J4" si="0">I18</f>
        <v>2.3300000000000001E-2</v>
      </c>
      <c r="G4" s="17">
        <f t="shared" si="0"/>
        <v>2.1899999999999999E-2</v>
      </c>
      <c r="H4" s="17">
        <f t="shared" si="0"/>
        <v>4.7000000000000002E-3</v>
      </c>
      <c r="I4" s="17">
        <f t="shared" si="0"/>
        <v>4.4600000000000001E-2</v>
      </c>
      <c r="J4" s="17">
        <f t="shared" si="0"/>
        <v>2.1700000000000001E-2</v>
      </c>
    </row>
    <row r="5" spans="2:14" ht="29.25" customHeight="1" x14ac:dyDescent="0.25">
      <c r="H5" s="55" t="s">
        <v>21</v>
      </c>
      <c r="I5" s="55"/>
      <c r="J5" s="55"/>
      <c r="K5" s="54"/>
      <c r="L5" s="54"/>
      <c r="M5" s="54"/>
    </row>
    <row r="6" spans="2:14" ht="30" x14ac:dyDescent="0.25">
      <c r="C6" s="20" t="s">
        <v>7</v>
      </c>
      <c r="D6" s="20" t="s">
        <v>8</v>
      </c>
      <c r="E6" s="20" t="s">
        <v>20</v>
      </c>
      <c r="F6" s="20" t="s">
        <v>9</v>
      </c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  <c r="M6" s="2" t="s">
        <v>23</v>
      </c>
    </row>
    <row r="7" spans="2:14" x14ac:dyDescent="0.25">
      <c r="B7" s="25" t="s">
        <v>10</v>
      </c>
      <c r="C7" s="26">
        <v>0</v>
      </c>
      <c r="D7" s="27">
        <v>180000</v>
      </c>
      <c r="E7" s="28">
        <v>0.155</v>
      </c>
      <c r="F7" s="29">
        <v>0</v>
      </c>
      <c r="G7" s="22" t="s">
        <v>10</v>
      </c>
      <c r="H7" s="30">
        <v>0.25</v>
      </c>
      <c r="I7" s="30">
        <v>0.15</v>
      </c>
      <c r="J7" s="30">
        <v>0.14099999999999999</v>
      </c>
      <c r="K7" s="30">
        <v>3.0499999999999999E-2</v>
      </c>
      <c r="L7" s="30">
        <v>0.28849999999999998</v>
      </c>
      <c r="M7" s="30">
        <v>0.14000000000000001</v>
      </c>
    </row>
    <row r="8" spans="2:14" x14ac:dyDescent="0.25">
      <c r="B8" s="25" t="s">
        <v>11</v>
      </c>
      <c r="C8" s="32">
        <v>180000.01</v>
      </c>
      <c r="D8" s="33">
        <v>360000</v>
      </c>
      <c r="E8" s="28">
        <v>0.18</v>
      </c>
      <c r="F8" s="29">
        <v>4500</v>
      </c>
      <c r="G8" s="22" t="s">
        <v>11</v>
      </c>
      <c r="H8" s="30">
        <v>0.23</v>
      </c>
      <c r="I8" s="30">
        <v>0.15</v>
      </c>
      <c r="J8" s="30">
        <v>0.14099999999999999</v>
      </c>
      <c r="K8" s="30">
        <v>3.0499999999999999E-2</v>
      </c>
      <c r="L8" s="30">
        <v>0.27850000000000003</v>
      </c>
      <c r="M8" s="30">
        <v>0.17</v>
      </c>
    </row>
    <row r="9" spans="2:14" x14ac:dyDescent="0.25">
      <c r="B9" s="25" t="s">
        <v>12</v>
      </c>
      <c r="C9" s="32">
        <v>360000.01</v>
      </c>
      <c r="D9" s="33">
        <v>720000</v>
      </c>
      <c r="E9" s="28">
        <v>0.19500000000000001</v>
      </c>
      <c r="F9" s="29">
        <v>9900</v>
      </c>
      <c r="G9" s="22" t="s">
        <v>12</v>
      </c>
      <c r="H9" s="30">
        <v>0.24</v>
      </c>
      <c r="I9" s="30">
        <v>0.15</v>
      </c>
      <c r="J9" s="30">
        <v>0.1492</v>
      </c>
      <c r="K9" s="30">
        <v>3.2300000000000002E-2</v>
      </c>
      <c r="L9" s="30">
        <v>0.23849999999999999</v>
      </c>
      <c r="M9" s="30">
        <v>0.19</v>
      </c>
    </row>
    <row r="10" spans="2:14" x14ac:dyDescent="0.25">
      <c r="B10" s="25" t="s">
        <v>13</v>
      </c>
      <c r="C10" s="32">
        <v>720000.01</v>
      </c>
      <c r="D10" s="33">
        <v>1800000</v>
      </c>
      <c r="E10" s="28">
        <v>0.20499999999999999</v>
      </c>
      <c r="F10" s="29">
        <v>17100</v>
      </c>
      <c r="G10" s="22" t="s">
        <v>13</v>
      </c>
      <c r="H10" s="30">
        <v>0.21</v>
      </c>
      <c r="I10" s="30">
        <v>0.15</v>
      </c>
      <c r="J10" s="30">
        <v>0.15740000000000001</v>
      </c>
      <c r="K10" s="30">
        <v>3.4099999999999998E-2</v>
      </c>
      <c r="L10" s="30">
        <v>0.23849999999999999</v>
      </c>
      <c r="M10" s="30">
        <v>0.21</v>
      </c>
    </row>
    <row r="11" spans="2:14" x14ac:dyDescent="0.25">
      <c r="B11" s="25" t="s">
        <v>14</v>
      </c>
      <c r="C11" s="32">
        <v>1800000.01</v>
      </c>
      <c r="D11" s="33">
        <v>3600000</v>
      </c>
      <c r="E11" s="28">
        <v>0.23</v>
      </c>
      <c r="F11" s="29">
        <v>62100</v>
      </c>
      <c r="G11" s="22" t="s">
        <v>14</v>
      </c>
      <c r="H11" s="30">
        <v>0.23</v>
      </c>
      <c r="I11" s="30">
        <v>0.125</v>
      </c>
      <c r="J11" s="30">
        <v>0.14099999999999999</v>
      </c>
      <c r="K11" s="30">
        <v>3.0499999999999999E-2</v>
      </c>
      <c r="L11" s="30">
        <v>0.23849999999999999</v>
      </c>
      <c r="M11" s="30">
        <v>0.23499999999999999</v>
      </c>
    </row>
    <row r="12" spans="2:14" x14ac:dyDescent="0.25">
      <c r="B12" s="25" t="s">
        <v>15</v>
      </c>
      <c r="C12" s="32">
        <v>3600000.01</v>
      </c>
      <c r="D12" s="33">
        <v>4800000</v>
      </c>
      <c r="E12" s="28">
        <v>0.30499999999999999</v>
      </c>
      <c r="F12" s="29">
        <v>540000</v>
      </c>
      <c r="G12" s="22" t="s">
        <v>15</v>
      </c>
      <c r="H12" s="30">
        <v>0.35</v>
      </c>
      <c r="I12" s="30">
        <v>0.155</v>
      </c>
      <c r="J12" s="30">
        <v>0.16439999999999999</v>
      </c>
      <c r="K12" s="30">
        <v>3.56E-2</v>
      </c>
      <c r="L12" s="30">
        <v>0.29499999999999998</v>
      </c>
      <c r="M12" s="30">
        <v>0</v>
      </c>
    </row>
    <row r="13" spans="2:14" x14ac:dyDescent="0.25">
      <c r="C13" s="6"/>
      <c r="D13" s="34"/>
    </row>
    <row r="14" spans="2:14" hidden="1" x14ac:dyDescent="0.25">
      <c r="B14" s="22" t="s">
        <v>10</v>
      </c>
      <c r="C14" s="6">
        <f t="shared" ref="C14:C19" si="1">IF(AND($C$4&gt;=C7,$C$4&lt;=D7),($C$4*E7-F7)/$C$4)</f>
        <v>0.155</v>
      </c>
      <c r="D14" s="34">
        <f t="shared" ref="D14" si="2">ROUND(C14,5)</f>
        <v>0.155</v>
      </c>
      <c r="E14" s="6">
        <f>IF(AND($C$4&gt;=C7,$C$4&lt;=D7),D14,IF(AND($C$4&gt;=C8,$C$4&lt;=D8),D15,IF(AND($C$4&gt;=C9,$C$4&lt;=D9),D16,IF(AND($C$4&gt;=C10,$C$4&lt;=D10),D17,IF(AND($C$4&gt;=C11,$C$4&lt;=D11),D18,IF(AND($C$4&gt;=C12,$C$4&lt;=D12),D19,IF(AND($C$4&gt;=#REF!,$C$4&lt;=#REF!),#REF!,IF(AND($C$4&gt;#REF!),D20))))))))</f>
        <v>0.155</v>
      </c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  <c r="M14" s="2" t="s">
        <v>23</v>
      </c>
    </row>
    <row r="15" spans="2:14" hidden="1" x14ac:dyDescent="0.25">
      <c r="B15" s="22" t="s">
        <v>11</v>
      </c>
      <c r="C15" s="6" t="b">
        <f t="shared" si="1"/>
        <v>0</v>
      </c>
      <c r="D15" s="34">
        <f>ROUND(C15,5)</f>
        <v>0</v>
      </c>
      <c r="E15" s="6">
        <f>ROUND(E14,4)</f>
        <v>0.155</v>
      </c>
      <c r="H15" s="7">
        <f>IF(AND($C$4&gt;=$C$7,$C$4&lt;=$D$7),$D$4*H7,IF(AND($C$4&gt;=$C$8,$C$4&lt;=$D$8),$D$4*H8,IF(AND($C$4&gt;=$C$9,$C$4&lt;=$D$9),$D$4*H9,IF(AND($C$4&gt;=$C$10,$C$4&lt;=$D$10),$D$4*H10,IF(AND($C$4&gt;=$C$11,$C$4&lt;=$D$11),$D$4*H11,IF(AND($C$4&gt;=$C$12,$C$4&lt;=$D$12),$D$4*H12,IF(AND($C$4&gt;=#REF!,$C$4&lt;=#REF!),$D$4*#REF!,IF(AND($C$4&gt;#REF!),$D$4*#REF!))))))))</f>
        <v>3.875E-2</v>
      </c>
      <c r="I15" s="7">
        <f>IF(AND($C$4&gt;=$C$7,$C$4&lt;=$D$7),$D$4*I7,IF(AND($C$4&gt;=$C$8,$C$4&lt;=$D$8),$D$4*I8,IF(AND($C$4&gt;=$C$9,$C$4&lt;=$D$9),$D$4*I9,IF(AND($C$4&gt;=$C$10,$C$4&lt;=$D$10),$D$4*I10,IF(AND($C$4&gt;=$C$11,$C$4&lt;=$D$11),$D$4*I11,IF(AND($C$4&gt;=$C$12,$C$4&lt;=$D$12),$D$4*I12,IF(AND($C$4&gt;=#REF!,$C$4&lt;=#REF!),$D$4*#REF!,IF(AND($C$4&gt;#REF!),$D$4*#REF!))))))))</f>
        <v>2.325E-2</v>
      </c>
      <c r="J15" s="7">
        <f>IF(AND($C$4&gt;=$C$7,$C$4&lt;=$D$7),$D$4*J7,IF(AND($C$4&gt;=$C$8,$C$4&lt;=$D$8),$D$4*J8,IF(AND($C$4&gt;=$C$9,$C$4&lt;=$D$9),$D$4*J9,IF(AND($C$4&gt;=$C$10,$C$4&lt;=$D$10),$D$4*J10,IF(AND($C$4&gt;=$C$11,$C$4&lt;=$D$11),$D$4*J11,IF(AND($C$4&gt;=$C$12,$C$4&lt;=$D$12),$D$4*J12,IF(AND($C$4&gt;=#REF!,$C$4&lt;=#REF!),$D$4*#REF!,IF(AND($C$4&gt;#REF!),$D$4*#REF!))))))))</f>
        <v>2.1854999999999999E-2</v>
      </c>
      <c r="K15" s="8">
        <f>IF(AND($C$4&gt;=$C$7,$C$4&lt;=$D$7),$D$4*K7,IF(AND($C$4&gt;=$C$8,$C$4&lt;=$D$8),$D$4*K8,IF(AND($C$4&gt;=$C$9,$C$4&lt;=$D$9),$D$4*K9,IF(AND($C$4&gt;=$C$10,$C$4&lt;=$D$10),$D$4*K10,IF(AND($C$4&gt;=$C$11,$C$4&lt;=$D$11),$D$4*K11,IF(AND($C$4&gt;=$C$12,$C$4&lt;=$D$12),$D$4*K12,IF(AND($C$4&gt;=#REF!,$C$4&lt;=#REF!),$D$4*#REF!,IF(AND($C$4&gt;#REF!),$D$4*#REF!))))))))</f>
        <v>4.7274999999999999E-3</v>
      </c>
      <c r="L15" s="7">
        <f>IF(AND($C$4&gt;=$C$7,$C$4&lt;=$D$7),$D$4*L7,IF(AND($C$4&gt;=$C$8,$C$4&lt;=$D$8),$D$4*L8,IF(AND($C$4&gt;=$C$9,$C$4&lt;=$D$9),$D$4*L9,IF(AND($C$4&gt;=$C$10,$C$4&lt;=$D$10),$D$4*L10,IF(AND($C$4&gt;=$C$11,$C$4&lt;=$D$11),$D$4*L11,IF(AND($C$4&gt;=$C$12,$C$4&lt;=$D$12),$D$4*L12,IF(AND($C$4&gt;=#REF!,$C$4&lt;=#REF!),$D$4*#REF!,IF(AND($C$4&gt;#REF!),$D$4*#REF!))))))))</f>
        <v>4.4717499999999993E-2</v>
      </c>
      <c r="M15" s="7">
        <f>IF(AND($C$4&gt;=$C$7,$C$4&lt;=$D$7),$D$4*M7,IF(AND($C$4&gt;=$C$8,$C$4&lt;=$D$8),$D$4*M8,IF(AND($C$4&gt;=$C$9,$C$4&lt;=$D$9),$D$4*M9,IF(AND($C$4&gt;=$C$10,$C$4&lt;=$D$10),$D$4*M10,IF(AND($C$4&gt;=$C$11,$C$4&lt;=$D$11),$D$4*M11,IF(AND($C$4&gt;=$C$12,$C$4&lt;=$D$12),$D$4*M12,IF(AND($C$4&gt;=#REF!,$C$4&lt;=#REF!),$D$4*#REF!,IF(AND($C$4&gt;#REF!),$D$4*#REF!))))))))</f>
        <v>2.1700000000000001E-2</v>
      </c>
    </row>
    <row r="16" spans="2:14" hidden="1" x14ac:dyDescent="0.25">
      <c r="B16" s="22" t="s">
        <v>12</v>
      </c>
      <c r="C16" s="6" t="b">
        <f t="shared" si="1"/>
        <v>0</v>
      </c>
      <c r="D16" s="34">
        <f t="shared" ref="D16:D19" si="3">ROUND(C16,5)</f>
        <v>0</v>
      </c>
      <c r="H16" s="8">
        <f>ROUND(H15,4)</f>
        <v>3.8800000000000001E-2</v>
      </c>
      <c r="I16" s="8">
        <f t="shared" ref="I16:M16" si="4">ROUND(I15,4)</f>
        <v>2.3300000000000001E-2</v>
      </c>
      <c r="J16" s="8">
        <f t="shared" si="4"/>
        <v>2.1899999999999999E-2</v>
      </c>
      <c r="K16" s="8">
        <f t="shared" si="4"/>
        <v>4.7000000000000002E-3</v>
      </c>
      <c r="L16" s="8">
        <f t="shared" si="4"/>
        <v>4.4699999999999997E-2</v>
      </c>
      <c r="M16" s="8">
        <f t="shared" si="4"/>
        <v>2.1700000000000001E-2</v>
      </c>
      <c r="N16" s="34">
        <f>SUM(H16:M16)</f>
        <v>0.15509999999999999</v>
      </c>
    </row>
    <row r="17" spans="2:15" ht="23.25" hidden="1" x14ac:dyDescent="0.25">
      <c r="B17" s="22" t="s">
        <v>13</v>
      </c>
      <c r="C17" s="6" t="b">
        <f t="shared" si="1"/>
        <v>0</v>
      </c>
      <c r="D17" s="34">
        <f t="shared" si="3"/>
        <v>0</v>
      </c>
      <c r="H17" s="35">
        <f t="shared" ref="H17:M17" si="5">IF(H16=MAX($H$16:$M$16),(H16+$N$19),IF(H16&lt;&gt;MAX($H$16:$M$16),H16))</f>
        <v>3.8800000000000001E-2</v>
      </c>
      <c r="I17" s="35">
        <f t="shared" si="5"/>
        <v>2.3300000000000001E-2</v>
      </c>
      <c r="J17" s="35">
        <f t="shared" si="5"/>
        <v>2.1899999999999999E-2</v>
      </c>
      <c r="K17" s="35">
        <f t="shared" si="5"/>
        <v>4.7000000000000002E-3</v>
      </c>
      <c r="L17" s="35">
        <f t="shared" si="5"/>
        <v>4.4600000000000008E-2</v>
      </c>
      <c r="M17" s="35">
        <f t="shared" si="5"/>
        <v>2.1700000000000001E-2</v>
      </c>
      <c r="N17" s="34">
        <f>SUM(H17:M17)</f>
        <v>0.155</v>
      </c>
      <c r="O17" s="9">
        <f>SUM(H17:M17)</f>
        <v>0.155</v>
      </c>
    </row>
    <row r="18" spans="2:15" ht="23.25" hidden="1" x14ac:dyDescent="0.25">
      <c r="B18" s="22" t="s">
        <v>14</v>
      </c>
      <c r="C18" s="6" t="b">
        <f t="shared" si="1"/>
        <v>0</v>
      </c>
      <c r="D18" s="34">
        <f t="shared" si="3"/>
        <v>0</v>
      </c>
      <c r="H18" s="35">
        <f>ROUND(H17,4)</f>
        <v>3.8800000000000001E-2</v>
      </c>
      <c r="I18" s="35">
        <f t="shared" ref="I18:M18" si="6">ROUND(I17,4)</f>
        <v>2.3300000000000001E-2</v>
      </c>
      <c r="J18" s="35">
        <f t="shared" si="6"/>
        <v>2.1899999999999999E-2</v>
      </c>
      <c r="K18" s="35">
        <f t="shared" si="6"/>
        <v>4.7000000000000002E-3</v>
      </c>
      <c r="L18" s="35">
        <f t="shared" si="6"/>
        <v>4.4600000000000001E-2</v>
      </c>
      <c r="M18" s="35">
        <f t="shared" si="6"/>
        <v>2.1700000000000001E-2</v>
      </c>
      <c r="O18" s="5" t="str">
        <f>IF(D4=O17,"OK")</f>
        <v>OK</v>
      </c>
    </row>
    <row r="19" spans="2:15" hidden="1" x14ac:dyDescent="0.25">
      <c r="B19" s="22" t="s">
        <v>15</v>
      </c>
      <c r="C19" s="6" t="b">
        <f t="shared" si="1"/>
        <v>0</v>
      </c>
      <c r="D19" s="34">
        <f t="shared" si="3"/>
        <v>0</v>
      </c>
      <c r="H19" s="35">
        <f>H18-H16</f>
        <v>0</v>
      </c>
      <c r="I19" s="35">
        <f t="shared" ref="I19:M19" si="7">I18-I16</f>
        <v>0</v>
      </c>
      <c r="J19" s="35">
        <f t="shared" si="7"/>
        <v>0</v>
      </c>
      <c r="K19" s="35">
        <f t="shared" si="7"/>
        <v>0</v>
      </c>
      <c r="L19" s="35">
        <f t="shared" si="7"/>
        <v>-9.9999999999995925E-5</v>
      </c>
      <c r="M19" s="35">
        <f t="shared" si="7"/>
        <v>0</v>
      </c>
      <c r="N19" s="34">
        <f>D4-N16</f>
        <v>-9.9999999999988987E-5</v>
      </c>
    </row>
    <row r="20" spans="2:15" hidden="1" x14ac:dyDescent="0.25">
      <c r="C20" s="6"/>
      <c r="D20" s="34"/>
    </row>
    <row r="21" spans="2:15" hidden="1" x14ac:dyDescent="0.25"/>
    <row r="22" spans="2:15" hidden="1" x14ac:dyDescent="0.25"/>
    <row r="23" spans="2:15" hidden="1" x14ac:dyDescent="0.25"/>
  </sheetData>
  <mergeCells count="4">
    <mergeCell ref="C2:C3"/>
    <mergeCell ref="D2:D3"/>
    <mergeCell ref="E2:J2"/>
    <mergeCell ref="H5:M5"/>
  </mergeCells>
  <conditionalFormatting sqref="H19:M19">
    <cfRule type="expression" dxfId="3" priority="4">
      <formula>"SE+$G$19&lt;&gt;0"</formula>
    </cfRule>
  </conditionalFormatting>
  <conditionalFormatting sqref="H19:M19">
    <cfRule type="cellIs" dxfId="2" priority="1" operator="not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ANEXO I</vt:lpstr>
      <vt:lpstr>ANEXO II</vt:lpstr>
      <vt:lpstr>ANEXO III</vt:lpstr>
      <vt:lpstr>ANEXO IV</vt:lpstr>
      <vt:lpstr>ANEXO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SANTIAGO</dc:creator>
  <cp:lastModifiedBy>FISCAL IDEALE</cp:lastModifiedBy>
  <dcterms:created xsi:type="dcterms:W3CDTF">2015-03-08T09:25:42Z</dcterms:created>
  <dcterms:modified xsi:type="dcterms:W3CDTF">2023-02-03T18:32:58Z</dcterms:modified>
</cp:coreProperties>
</file>