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vanhumbeck/Documents/GitHub/Bitumen-ML/Heatmap CSV/"/>
    </mc:Choice>
  </mc:AlternateContent>
  <xr:revisionPtr revIDLastSave="0" documentId="8_{A9069B55-6EE5-2144-8430-7D3A3A8B493E}" xr6:coauthVersionLast="47" xr6:coauthVersionMax="47" xr10:uidLastSave="{00000000-0000-0000-0000-000000000000}"/>
  <bookViews>
    <workbookView xWindow="0" yWindow="500" windowWidth="38400" windowHeight="19620" xr2:uid="{BDAA7132-29C0-B548-B94C-8B5BE4F97458}"/>
  </bookViews>
  <sheets>
    <sheet name="Sheet1" sheetId="1" r:id="rId1"/>
  </sheet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" l="1"/>
  <c r="AJ2" i="1"/>
  <c r="AI3" i="1"/>
  <c r="AJ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J37" i="1" l="1"/>
  <c r="AH37" i="1"/>
  <c r="Q38" i="1" s="1"/>
  <c r="AI37" i="1"/>
  <c r="R38" i="1" s="1"/>
  <c r="S38" i="1"/>
  <c r="AF2" i="1"/>
  <c r="AG2" i="1"/>
  <c r="AF3" i="1"/>
  <c r="AG3" i="1"/>
  <c r="AF4" i="1"/>
  <c r="AG4" i="1"/>
  <c r="AF5" i="1"/>
  <c r="AG5" i="1"/>
  <c r="AF6" i="1"/>
  <c r="AG6" i="1"/>
  <c r="AF7" i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G37" i="1" l="1"/>
  <c r="P38" i="1" s="1"/>
  <c r="AF37" i="1"/>
  <c r="O38" i="1" s="1"/>
  <c r="AE37" i="1"/>
  <c r="N38" i="1" s="1"/>
  <c r="C37" i="1"/>
  <c r="AA17" i="1"/>
  <c r="AB17" i="1"/>
  <c r="AC17" i="1"/>
  <c r="AD17" i="1"/>
  <c r="AA9" i="1"/>
  <c r="AB9" i="1"/>
  <c r="AC9" i="1"/>
  <c r="AD9" i="1"/>
  <c r="AA14" i="1"/>
  <c r="AB14" i="1"/>
  <c r="AC14" i="1"/>
  <c r="AD14" i="1"/>
  <c r="AA8" i="1"/>
  <c r="AB8" i="1"/>
  <c r="AC8" i="1"/>
  <c r="AD8" i="1"/>
  <c r="AA18" i="1"/>
  <c r="AB18" i="1"/>
  <c r="AC18" i="1"/>
  <c r="AD18" i="1"/>
  <c r="AA15" i="1"/>
  <c r="AB15" i="1"/>
  <c r="AC15" i="1"/>
  <c r="AD15" i="1"/>
  <c r="AA16" i="1"/>
  <c r="AB16" i="1"/>
  <c r="AC16" i="1"/>
  <c r="AD16" i="1"/>
  <c r="AA6" i="1"/>
  <c r="AB6" i="1"/>
  <c r="AC6" i="1"/>
  <c r="AD6" i="1"/>
  <c r="AA12" i="1"/>
  <c r="AB12" i="1"/>
  <c r="AC12" i="1"/>
  <c r="AD12" i="1"/>
  <c r="AA3" i="1"/>
  <c r="AB3" i="1"/>
  <c r="AC3" i="1"/>
  <c r="AD3" i="1"/>
  <c r="AA11" i="1"/>
  <c r="AB11" i="1"/>
  <c r="AC11" i="1"/>
  <c r="AD11" i="1"/>
  <c r="AA19" i="1"/>
  <c r="AB19" i="1"/>
  <c r="AC19" i="1"/>
  <c r="AD19" i="1"/>
  <c r="AA13" i="1"/>
  <c r="AB13" i="1"/>
  <c r="AC13" i="1"/>
  <c r="AD13" i="1"/>
  <c r="AA2" i="1"/>
  <c r="AB2" i="1"/>
  <c r="AC2" i="1"/>
  <c r="AD2" i="1"/>
  <c r="AA7" i="1"/>
  <c r="AB7" i="1"/>
  <c r="AC7" i="1"/>
  <c r="AD7" i="1"/>
  <c r="AA4" i="1"/>
  <c r="AB4" i="1"/>
  <c r="AC4" i="1"/>
  <c r="AD4" i="1"/>
  <c r="AA10" i="1"/>
  <c r="AB10" i="1"/>
  <c r="AC10" i="1"/>
  <c r="AD10" i="1"/>
  <c r="AA5" i="1"/>
  <c r="AB5" i="1"/>
  <c r="AC5" i="1"/>
  <c r="AD5" i="1"/>
  <c r="AA28" i="1"/>
  <c r="AB28" i="1"/>
  <c r="AC28" i="1"/>
  <c r="AD28" i="1"/>
  <c r="AA26" i="1"/>
  <c r="AB26" i="1"/>
  <c r="AC26" i="1"/>
  <c r="AD26" i="1"/>
  <c r="AA24" i="1"/>
  <c r="AB24" i="1"/>
  <c r="AC24" i="1"/>
  <c r="AD24" i="1"/>
  <c r="AA27" i="1"/>
  <c r="AB27" i="1"/>
  <c r="AC27" i="1"/>
  <c r="AD27" i="1"/>
  <c r="AA21" i="1"/>
  <c r="AB21" i="1"/>
  <c r="AC21" i="1"/>
  <c r="AD21" i="1"/>
  <c r="AA25" i="1"/>
  <c r="AB25" i="1"/>
  <c r="AC25" i="1"/>
  <c r="AD25" i="1"/>
  <c r="AA32" i="1"/>
  <c r="AB32" i="1"/>
  <c r="AC32" i="1"/>
  <c r="AD32" i="1"/>
  <c r="AA31" i="1"/>
  <c r="AB31" i="1"/>
  <c r="AC31" i="1"/>
  <c r="AD31" i="1"/>
  <c r="AA23" i="1"/>
  <c r="AB23" i="1"/>
  <c r="AC23" i="1"/>
  <c r="AD23" i="1"/>
  <c r="AA22" i="1"/>
  <c r="AB22" i="1"/>
  <c r="AC22" i="1"/>
  <c r="AD22" i="1"/>
  <c r="AA34" i="1"/>
  <c r="AB34" i="1"/>
  <c r="AC34" i="1"/>
  <c r="AD34" i="1"/>
  <c r="AA30" i="1"/>
  <c r="AB30" i="1"/>
  <c r="AC30" i="1"/>
  <c r="AD30" i="1"/>
  <c r="AA29" i="1"/>
  <c r="AB29" i="1"/>
  <c r="AC29" i="1"/>
  <c r="AD29" i="1"/>
  <c r="AA36" i="1"/>
  <c r="AB36" i="1"/>
  <c r="AC36" i="1"/>
  <c r="AD36" i="1"/>
  <c r="AA33" i="1"/>
  <c r="AB33" i="1"/>
  <c r="AC33" i="1"/>
  <c r="AD33" i="1"/>
  <c r="AA35" i="1"/>
  <c r="AB35" i="1"/>
  <c r="AC35" i="1"/>
  <c r="AD35" i="1"/>
  <c r="AA20" i="1"/>
  <c r="AB20" i="1"/>
  <c r="AC20" i="1"/>
  <c r="AD20" i="1"/>
  <c r="V28" i="1"/>
  <c r="W28" i="1"/>
  <c r="X28" i="1"/>
  <c r="Y28" i="1"/>
  <c r="Z28" i="1"/>
  <c r="V26" i="1"/>
  <c r="W26" i="1"/>
  <c r="X26" i="1"/>
  <c r="Y26" i="1"/>
  <c r="Z26" i="1"/>
  <c r="V24" i="1"/>
  <c r="W24" i="1"/>
  <c r="X24" i="1"/>
  <c r="Y24" i="1"/>
  <c r="Z24" i="1"/>
  <c r="V27" i="1"/>
  <c r="W27" i="1"/>
  <c r="X27" i="1"/>
  <c r="Y27" i="1"/>
  <c r="Z27" i="1"/>
  <c r="V21" i="1"/>
  <c r="W21" i="1"/>
  <c r="X21" i="1"/>
  <c r="Y21" i="1"/>
  <c r="Z21" i="1"/>
  <c r="V25" i="1"/>
  <c r="W25" i="1"/>
  <c r="X25" i="1"/>
  <c r="Y25" i="1"/>
  <c r="Z25" i="1"/>
  <c r="V32" i="1"/>
  <c r="W32" i="1"/>
  <c r="X32" i="1"/>
  <c r="Y32" i="1"/>
  <c r="Z32" i="1"/>
  <c r="V31" i="1"/>
  <c r="W31" i="1"/>
  <c r="X31" i="1"/>
  <c r="Y31" i="1"/>
  <c r="Z31" i="1"/>
  <c r="V23" i="1"/>
  <c r="W23" i="1"/>
  <c r="X23" i="1"/>
  <c r="Y23" i="1"/>
  <c r="Z23" i="1"/>
  <c r="V22" i="1"/>
  <c r="W22" i="1"/>
  <c r="X22" i="1"/>
  <c r="Y22" i="1"/>
  <c r="Z22" i="1"/>
  <c r="V34" i="1"/>
  <c r="W34" i="1"/>
  <c r="X34" i="1"/>
  <c r="Y34" i="1"/>
  <c r="Z34" i="1"/>
  <c r="V30" i="1"/>
  <c r="W30" i="1"/>
  <c r="X30" i="1"/>
  <c r="Y30" i="1"/>
  <c r="Z30" i="1"/>
  <c r="V29" i="1"/>
  <c r="W29" i="1"/>
  <c r="X29" i="1"/>
  <c r="Y29" i="1"/>
  <c r="Z29" i="1"/>
  <c r="V36" i="1"/>
  <c r="W36" i="1"/>
  <c r="X36" i="1"/>
  <c r="Y36" i="1"/>
  <c r="Z36" i="1"/>
  <c r="V33" i="1"/>
  <c r="W33" i="1"/>
  <c r="X33" i="1"/>
  <c r="Y33" i="1"/>
  <c r="Z33" i="1"/>
  <c r="V35" i="1"/>
  <c r="W35" i="1"/>
  <c r="X35" i="1"/>
  <c r="Y35" i="1"/>
  <c r="Z35" i="1"/>
  <c r="V20" i="1"/>
  <c r="W20" i="1"/>
  <c r="X20" i="1"/>
  <c r="Y20" i="1"/>
  <c r="Z20" i="1"/>
  <c r="U20" i="1"/>
  <c r="U35" i="1"/>
  <c r="U33" i="1"/>
  <c r="U36" i="1"/>
  <c r="U29" i="1"/>
  <c r="U30" i="1"/>
  <c r="U34" i="1"/>
  <c r="U22" i="1"/>
  <c r="U23" i="1"/>
  <c r="U31" i="1"/>
  <c r="U32" i="1"/>
  <c r="U25" i="1"/>
  <c r="U21" i="1"/>
  <c r="U27" i="1"/>
  <c r="U24" i="1"/>
  <c r="U26" i="1"/>
  <c r="U28" i="1"/>
  <c r="V17" i="1"/>
  <c r="W17" i="1"/>
  <c r="X17" i="1"/>
  <c r="Y17" i="1"/>
  <c r="Z17" i="1"/>
  <c r="V9" i="1"/>
  <c r="W9" i="1"/>
  <c r="X9" i="1"/>
  <c r="Y9" i="1"/>
  <c r="Z9" i="1"/>
  <c r="V14" i="1"/>
  <c r="W14" i="1"/>
  <c r="X14" i="1"/>
  <c r="Y14" i="1"/>
  <c r="Z14" i="1"/>
  <c r="V8" i="1"/>
  <c r="W8" i="1"/>
  <c r="X8" i="1"/>
  <c r="Y8" i="1"/>
  <c r="Z8" i="1"/>
  <c r="V18" i="1"/>
  <c r="W18" i="1"/>
  <c r="X18" i="1"/>
  <c r="Y18" i="1"/>
  <c r="Z18" i="1"/>
  <c r="V15" i="1"/>
  <c r="W15" i="1"/>
  <c r="X15" i="1"/>
  <c r="Y15" i="1"/>
  <c r="Z15" i="1"/>
  <c r="V16" i="1"/>
  <c r="W16" i="1"/>
  <c r="X16" i="1"/>
  <c r="Y16" i="1"/>
  <c r="Z16" i="1"/>
  <c r="V6" i="1"/>
  <c r="W6" i="1"/>
  <c r="X6" i="1"/>
  <c r="Y6" i="1"/>
  <c r="Z6" i="1"/>
  <c r="V12" i="1"/>
  <c r="W12" i="1"/>
  <c r="X12" i="1"/>
  <c r="Y12" i="1"/>
  <c r="Z12" i="1"/>
  <c r="V3" i="1"/>
  <c r="W3" i="1"/>
  <c r="X3" i="1"/>
  <c r="Y3" i="1"/>
  <c r="Z3" i="1"/>
  <c r="V11" i="1"/>
  <c r="W11" i="1"/>
  <c r="X11" i="1"/>
  <c r="Y11" i="1"/>
  <c r="Z11" i="1"/>
  <c r="V19" i="1"/>
  <c r="W19" i="1"/>
  <c r="X19" i="1"/>
  <c r="Y19" i="1"/>
  <c r="Z19" i="1"/>
  <c r="V13" i="1"/>
  <c r="W13" i="1"/>
  <c r="X13" i="1"/>
  <c r="Y13" i="1"/>
  <c r="Z13" i="1"/>
  <c r="V2" i="1"/>
  <c r="W2" i="1"/>
  <c r="X2" i="1"/>
  <c r="Y2" i="1"/>
  <c r="Z2" i="1"/>
  <c r="V7" i="1"/>
  <c r="W7" i="1"/>
  <c r="X7" i="1"/>
  <c r="Y7" i="1"/>
  <c r="Z7" i="1"/>
  <c r="V4" i="1"/>
  <c r="W4" i="1"/>
  <c r="X4" i="1"/>
  <c r="Y4" i="1"/>
  <c r="Z4" i="1"/>
  <c r="V10" i="1"/>
  <c r="W10" i="1"/>
  <c r="X10" i="1"/>
  <c r="Y10" i="1"/>
  <c r="Z10" i="1"/>
  <c r="V5" i="1"/>
  <c r="W5" i="1"/>
  <c r="X5" i="1"/>
  <c r="Y5" i="1"/>
  <c r="Z5" i="1"/>
  <c r="U5" i="1"/>
  <c r="U10" i="1"/>
  <c r="U4" i="1"/>
  <c r="U7" i="1"/>
  <c r="U2" i="1"/>
  <c r="U13" i="1"/>
  <c r="U19" i="1"/>
  <c r="U11" i="1"/>
  <c r="U3" i="1"/>
  <c r="U12" i="1"/>
  <c r="U6" i="1"/>
  <c r="U16" i="1"/>
  <c r="U15" i="1"/>
  <c r="U18" i="1"/>
  <c r="U8" i="1"/>
  <c r="U14" i="1"/>
  <c r="U9" i="1"/>
  <c r="U17" i="1"/>
  <c r="U37" i="1" l="1"/>
  <c r="D38" i="1" s="1"/>
  <c r="AA37" i="1"/>
  <c r="J38" i="1" s="1"/>
  <c r="Z37" i="1"/>
  <c r="I38" i="1" s="1"/>
  <c r="Y37" i="1"/>
  <c r="H38" i="1" s="1"/>
  <c r="X37" i="1"/>
  <c r="G38" i="1" s="1"/>
  <c r="W37" i="1"/>
  <c r="F38" i="1" s="1"/>
  <c r="AD37" i="1"/>
  <c r="M38" i="1" s="1"/>
  <c r="AC37" i="1"/>
  <c r="L38" i="1" s="1"/>
  <c r="AB37" i="1"/>
  <c r="K38" i="1" s="1"/>
  <c r="V37" i="1"/>
  <c r="E38" i="1" s="1"/>
</calcChain>
</file>

<file path=xl/sharedStrings.xml><?xml version="1.0" encoding="utf-8"?>
<sst xmlns="http://schemas.openxmlformats.org/spreadsheetml/2006/main" count="109" uniqueCount="93">
  <si>
    <t>ExpCSV/S2_ext_folder/19216_nar.csv</t>
  </si>
  <si>
    <t>ExpCSV/S2_ext_folder/19214_nar.csv</t>
  </si>
  <si>
    <t>ExpCSV/S2_ext_folder/19211_nar.csv</t>
  </si>
  <si>
    <t>ExpCSV/S2_ext_folder/19215_nar.csv</t>
  </si>
  <si>
    <t>ExpCSV/S2_ext_folder/19209_nar.csv</t>
  </si>
  <si>
    <t>ExpCSV/S2_ext_folder/19213_nar.csv</t>
  </si>
  <si>
    <t>ExpCSV/S2_ext_folder/19221_nar.csv</t>
  </si>
  <si>
    <t>ExpCSV/S2_ext_folder/19220_nar.csv</t>
  </si>
  <si>
    <t>ExpCSV/S2_ext_folder/19210_nar.csv</t>
  </si>
  <si>
    <t>ExpCSV/S2_ext_folder/19212_nar.csv</t>
  </si>
  <si>
    <t>ExpCSV/S2_ext_folder/19222_nar.csv</t>
  </si>
  <si>
    <t>ExpCSV/S2_ext_folder/19219_nar.csv</t>
  </si>
  <si>
    <t>ExpCSV/S2_ext_folder/19218_nar.csv</t>
  </si>
  <si>
    <t>ExpCSV/S2_ext_folder/19224_nar.csv</t>
  </si>
  <si>
    <t>ExpCSV/S2_ext_folder/19217_nar.csv</t>
  </si>
  <si>
    <t>ExpCSV/S2_ext_folder/19223_nar.csv</t>
  </si>
  <si>
    <t>ExpCSV/S2_ext_folder/19208_nar.csv</t>
  </si>
  <si>
    <t>ExpCSV/L1_ext_folder/19238_nar.csv</t>
  </si>
  <si>
    <t>ExpCSV/L1_ext_folder/19232_nar.csv</t>
  </si>
  <si>
    <t>ExpCSV/L1_ext_folder/19237_nar.csv</t>
  </si>
  <si>
    <t>ExpCSV/L1_ext_folder/19228_nar.csv</t>
  </si>
  <si>
    <t>ExpCSV/L1_ext_folder/19242_nar.csv</t>
  </si>
  <si>
    <t>ExpCSV/L1_ext_folder/19240_nar.csv</t>
  </si>
  <si>
    <t>ExpCSV/L1_ext_folder/19241_nar.csv</t>
  </si>
  <si>
    <t>ExpCSV/L1_ext_folder/19230_nar.csv</t>
  </si>
  <si>
    <t>ExpCSV/L1_ext_folder/19236_nar.csv</t>
  </si>
  <si>
    <t>ExpCSV/L1_ext_folder/19226_nar.csv</t>
  </si>
  <si>
    <t>ExpCSV/L1_ext_folder/19235_nar.csv</t>
  </si>
  <si>
    <t>ExpCSV/L1_ext_folder/19243_nar.csv</t>
  </si>
  <si>
    <t>ExpCSV/L1_ext_folder/19239_nar.csv</t>
  </si>
  <si>
    <t>ExpCSV/L1_ext_folder/19234_nar.csv</t>
  </si>
  <si>
    <t>ExpCSV/L1_ext_folder/19231_nar.csv</t>
  </si>
  <si>
    <t>ExpCSV/L1_ext_folder/19229_nar.csv</t>
  </si>
  <si>
    <t>ExpCSV/L1_ext_folder/19233_nar.csv</t>
  </si>
  <si>
    <t>ExpCSV/L1_ext_folder/19227_nar.csv</t>
  </si>
  <si>
    <t>File</t>
  </si>
  <si>
    <t>Avg MSE</t>
  </si>
  <si>
    <t>D0</t>
  </si>
  <si>
    <t>D1</t>
  </si>
  <si>
    <t>D2</t>
  </si>
  <si>
    <t>D3</t>
  </si>
  <si>
    <t>D4</t>
  </si>
  <si>
    <t>D5</t>
  </si>
  <si>
    <t>Rel MSE</t>
  </si>
  <si>
    <t>D6</t>
  </si>
  <si>
    <t>D7</t>
  </si>
  <si>
    <t>D8</t>
  </si>
  <si>
    <t>D9</t>
  </si>
  <si>
    <t>Conditions</t>
  </si>
  <si>
    <t>L1 T + 46.0% AcOH</t>
  </si>
  <si>
    <t>L1 D + 64.0% AcOH</t>
  </si>
  <si>
    <t>L1 T + 39.4% ace</t>
  </si>
  <si>
    <t>L1 D + 55.0% AcOH</t>
  </si>
  <si>
    <t>L1 T + 65.0% AcOH</t>
  </si>
  <si>
    <t>L1 T + 54.0% ace</t>
  </si>
  <si>
    <t>L1 T + 83.0% ace</t>
  </si>
  <si>
    <t>L1 D + 66.0% ace</t>
  </si>
  <si>
    <t>L1 T + 68.7% iPrOH</t>
  </si>
  <si>
    <t>L1 D + 49.8% iPrOH</t>
  </si>
  <si>
    <t>L1 T + 41.7% iPrOH</t>
  </si>
  <si>
    <t>L1 T + 75.0% AcOH</t>
  </si>
  <si>
    <t>L1 T + 82.5% iPrOH</t>
  </si>
  <si>
    <t>L1 D + 40.0% iPrOH</t>
  </si>
  <si>
    <t>L1 D + 77.0% ace</t>
  </si>
  <si>
    <t>L1 D + 61.2% iPrOH</t>
  </si>
  <si>
    <t>L1 D + 70.0% AcOH</t>
  </si>
  <si>
    <t>L1 D + 50.0% ace</t>
  </si>
  <si>
    <t>S2 T + 10.0% ace</t>
  </si>
  <si>
    <t>S2 T + 14.9% iPrOH</t>
  </si>
  <si>
    <t>S2 D + 24.3% AcOH</t>
  </si>
  <si>
    <t>S2 T + 22.0% iPrOH</t>
  </si>
  <si>
    <t>S2 D + 10.0% ace</t>
  </si>
  <si>
    <t>S2 T + 10.0% iPrOH</t>
  </si>
  <si>
    <t>S2 T + 27.0% AcOH</t>
  </si>
  <si>
    <t>S2 T + 18.0% AcOH</t>
  </si>
  <si>
    <t>S2 D + 41.3% ace</t>
  </si>
  <si>
    <t>S2 D + 31.1% ace</t>
  </si>
  <si>
    <t>S2 T + 11.0% NEt3</t>
  </si>
  <si>
    <t>S2 T + 43.0% ace</t>
  </si>
  <si>
    <t>S2 T + 28.0% ace</t>
  </si>
  <si>
    <t>S2 T + 20.0% NEt3</t>
  </si>
  <si>
    <t>S2 T + 35.5% AcOH</t>
  </si>
  <si>
    <t>S2 T + 16.2% NEt3</t>
  </si>
  <si>
    <t>S2 D + 10% iPrOH</t>
  </si>
  <si>
    <t>D10</t>
  </si>
  <si>
    <t>AVG % ERROR</t>
  </si>
  <si>
    <t>AVG TOTAL ERROR</t>
  </si>
  <si>
    <t>D11</t>
  </si>
  <si>
    <t>D12</t>
  </si>
  <si>
    <t>D13</t>
  </si>
  <si>
    <t>D14</t>
  </si>
  <si>
    <t>D15</t>
  </si>
  <si>
    <t>MEDIAN 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</si>
</sst>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12B3-B010-8A42-AA60-8933BB2F012E}">
  <dimension ref="A1:AJ135"/>
  <sheetViews>
    <sheetView tabSelected="1" zoomScale="135" zoomScaleNormal="13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41" sqref="I41"/>
    </sheetView>
  </sheetViews>
  <sheetFormatPr baseColWidth="10" defaultRowHeight="16" x14ac:dyDescent="0.2"/>
  <cols>
    <col min="1" max="2" width="25.33203125" customWidth="1"/>
    <col min="3" max="3" width="10.83203125" style="7"/>
    <col min="20" max="20" width="10.83203125" style="7"/>
  </cols>
  <sheetData>
    <row r="1" spans="1:36" s="5" customFormat="1" x14ac:dyDescent="0.2">
      <c r="A1" s="6" t="s">
        <v>35</v>
      </c>
      <c r="B1" s="6" t="s">
        <v>48</v>
      </c>
      <c r="C1" s="7" t="s">
        <v>36</v>
      </c>
      <c r="D1" s="5" t="s">
        <v>37</v>
      </c>
      <c r="E1" s="5" t="s">
        <v>38</v>
      </c>
      <c r="F1" s="5" t="s">
        <v>39</v>
      </c>
      <c r="G1" s="5" t="s">
        <v>40</v>
      </c>
      <c r="H1" s="5" t="s">
        <v>41</v>
      </c>
      <c r="I1" s="5" t="s">
        <v>42</v>
      </c>
      <c r="J1" s="5" t="s">
        <v>44</v>
      </c>
      <c r="K1" s="5" t="s">
        <v>45</v>
      </c>
      <c r="L1" s="5" t="s">
        <v>46</v>
      </c>
      <c r="M1" s="5" t="s">
        <v>47</v>
      </c>
      <c r="N1" s="5" t="s">
        <v>84</v>
      </c>
      <c r="O1" s="5" t="s">
        <v>87</v>
      </c>
      <c r="P1" s="5" t="s">
        <v>88</v>
      </c>
      <c r="Q1" s="5" t="s">
        <v>89</v>
      </c>
      <c r="R1" s="5" t="s">
        <v>90</v>
      </c>
      <c r="S1" s="5" t="s">
        <v>91</v>
      </c>
      <c r="T1" s="7" t="s">
        <v>43</v>
      </c>
      <c r="U1" s="5" t="s">
        <v>37</v>
      </c>
      <c r="V1" s="5" t="s">
        <v>38</v>
      </c>
      <c r="W1" s="5" t="s">
        <v>39</v>
      </c>
      <c r="X1" s="5" t="s">
        <v>40</v>
      </c>
      <c r="Y1" s="5" t="s">
        <v>41</v>
      </c>
      <c r="Z1" s="5" t="s">
        <v>42</v>
      </c>
      <c r="AA1" s="5" t="s">
        <v>44</v>
      </c>
      <c r="AB1" s="5" t="s">
        <v>45</v>
      </c>
      <c r="AC1" s="5" t="s">
        <v>46</v>
      </c>
      <c r="AD1" s="5" t="s">
        <v>47</v>
      </c>
      <c r="AE1" s="5" t="s">
        <v>84</v>
      </c>
      <c r="AF1" s="5" t="s">
        <v>87</v>
      </c>
      <c r="AG1" s="5" t="s">
        <v>88</v>
      </c>
      <c r="AH1" s="5" t="s">
        <v>89</v>
      </c>
      <c r="AI1" s="5" t="s">
        <v>90</v>
      </c>
      <c r="AJ1" s="5" t="s">
        <v>91</v>
      </c>
    </row>
    <row r="2" spans="1:36" x14ac:dyDescent="0.2">
      <c r="A2" s="2" t="s">
        <v>30</v>
      </c>
      <c r="B2" t="s">
        <v>62</v>
      </c>
      <c r="C2" s="8">
        <v>5.3141493662142399E-4</v>
      </c>
      <c r="D2" s="3">
        <v>4.6165000000000003E-4</v>
      </c>
      <c r="E2" s="3">
        <v>4.5761E-4</v>
      </c>
      <c r="F2" s="3">
        <v>4.3895000000000002E-4</v>
      </c>
      <c r="G2" s="3">
        <v>3.8308999999999999E-4</v>
      </c>
      <c r="H2" s="3">
        <v>4.0180000000000001E-4</v>
      </c>
      <c r="I2" s="3">
        <v>4.3315999999999998E-4</v>
      </c>
      <c r="J2" s="3">
        <v>4.6780999999999998E-4</v>
      </c>
      <c r="K2" s="3">
        <v>5.4741999999999996E-4</v>
      </c>
      <c r="L2" s="3">
        <v>5.0650999999999995E-4</v>
      </c>
      <c r="M2" s="3">
        <v>7.0671000000000004E-4</v>
      </c>
      <c r="N2" s="3">
        <v>5.3843000000000001E-4</v>
      </c>
      <c r="O2" s="3">
        <v>6.1996000000000002E-4</v>
      </c>
      <c r="P2" s="3">
        <v>4.6364000000000003E-4</v>
      </c>
      <c r="Q2" s="3">
        <v>5.1920999999999998E-4</v>
      </c>
      <c r="R2" s="3">
        <v>4.9985000000000003E-4</v>
      </c>
      <c r="S2" s="3">
        <v>6.5529E-4</v>
      </c>
      <c r="U2">
        <f t="shared" ref="U2:Z2" si="0">D2/0.00053141</f>
        <v>0.8687265952842439</v>
      </c>
      <c r="V2">
        <f t="shared" si="0"/>
        <v>0.8611241790707741</v>
      </c>
      <c r="W2">
        <f t="shared" si="0"/>
        <v>0.82601004873826245</v>
      </c>
      <c r="X2">
        <f t="shared" si="0"/>
        <v>0.72089347208370191</v>
      </c>
      <c r="Y2">
        <f t="shared" si="0"/>
        <v>0.75610169172578623</v>
      </c>
      <c r="Z2">
        <f t="shared" si="0"/>
        <v>0.81511450668974994</v>
      </c>
      <c r="AA2">
        <f t="shared" ref="AA2" si="1">J2/0.00053141</f>
        <v>0.88031839822359392</v>
      </c>
      <c r="AB2">
        <f t="shared" ref="AB2" si="2">K2/0.00053141</f>
        <v>1.0301273969251614</v>
      </c>
      <c r="AC2">
        <f t="shared" ref="AC2" si="3">L2/0.00053141</f>
        <v>0.95314352383282208</v>
      </c>
      <c r="AD2">
        <f>M2/0.00053141</f>
        <v>1.3298771193616983</v>
      </c>
      <c r="AE2">
        <f>N2/0.00053141</f>
        <v>1.0132101390639996</v>
      </c>
      <c r="AF2">
        <f t="shared" ref="AF2:AH2" si="4">O2/0.00053141</f>
        <v>1.1666321672531568</v>
      </c>
      <c r="AG2">
        <f t="shared" si="4"/>
        <v>0.87247134980523522</v>
      </c>
      <c r="AH2">
        <f t="shared" si="4"/>
        <v>0.97704220846427436</v>
      </c>
      <c r="AI2">
        <f t="shared" ref="AI2" si="5">R2/0.00053141</f>
        <v>0.94061082779774574</v>
      </c>
      <c r="AJ2">
        <f t="shared" ref="AJ2" si="6">S2/0.00053141</f>
        <v>1.2331156733971886</v>
      </c>
    </row>
    <row r="3" spans="1:36" x14ac:dyDescent="0.2">
      <c r="A3" s="2" t="s">
        <v>26</v>
      </c>
      <c r="B3" s="3" t="s">
        <v>58</v>
      </c>
      <c r="C3" s="8">
        <v>4.2849240181439501E-4</v>
      </c>
      <c r="D3" s="3">
        <v>4.3434000000000002E-4</v>
      </c>
      <c r="E3" s="3">
        <v>3.8319E-4</v>
      </c>
      <c r="F3" s="3">
        <v>3.5744999999999999E-4</v>
      </c>
      <c r="G3" s="3">
        <v>3.5576999999999999E-4</v>
      </c>
      <c r="H3" s="3">
        <v>3.7072E-4</v>
      </c>
      <c r="I3" s="3">
        <v>3.7638999999999999E-4</v>
      </c>
      <c r="J3" s="3">
        <v>3.7075999999999998E-4</v>
      </c>
      <c r="K3" s="3">
        <v>3.7449E-4</v>
      </c>
      <c r="L3" s="3">
        <v>3.7118999999999997E-4</v>
      </c>
      <c r="M3" s="3">
        <v>3.7955999999999998E-4</v>
      </c>
      <c r="N3" s="3">
        <v>3.6767000000000001E-4</v>
      </c>
      <c r="O3" s="3">
        <v>3.6419000000000002E-4</v>
      </c>
      <c r="P3" s="3">
        <v>3.8122999999999998E-4</v>
      </c>
      <c r="Q3" s="3">
        <v>3.6162999999999999E-4</v>
      </c>
      <c r="R3" s="3">
        <v>3.8001000000000002E-4</v>
      </c>
      <c r="S3" s="3">
        <v>3.7934999999999998E-4</v>
      </c>
      <c r="U3">
        <f t="shared" ref="U3:Z3" si="7">D3/0.00042849</f>
        <v>1.0136525939928587</v>
      </c>
      <c r="V3">
        <f t="shared" si="7"/>
        <v>0.89427991318350486</v>
      </c>
      <c r="W3">
        <f t="shared" si="7"/>
        <v>0.83420849961492682</v>
      </c>
      <c r="X3">
        <f t="shared" si="7"/>
        <v>0.83028775467338789</v>
      </c>
      <c r="Y3">
        <f t="shared" si="7"/>
        <v>0.86517771709958224</v>
      </c>
      <c r="Z3">
        <f t="shared" si="7"/>
        <v>0.87841023127727602</v>
      </c>
      <c r="AA3">
        <f t="shared" ref="AA3" si="8">J3/0.00042849</f>
        <v>0.86527106816961885</v>
      </c>
      <c r="AB3">
        <f t="shared" ref="AB3" si="9">K3/0.00042849</f>
        <v>0.87397605545053558</v>
      </c>
      <c r="AC3">
        <f t="shared" ref="AC3" si="10">L3/0.00042849</f>
        <v>0.86627459217251268</v>
      </c>
      <c r="AD3">
        <f>M3/0.00042849</f>
        <v>0.8858083035776797</v>
      </c>
      <c r="AE3">
        <f>N3/0.00042849</f>
        <v>0.85805969800928839</v>
      </c>
      <c r="AF3">
        <f t="shared" ref="AF3:AH3" si="11">O3/0.00042849</f>
        <v>0.8499381549161007</v>
      </c>
      <c r="AG3">
        <f t="shared" si="11"/>
        <v>0.88970571075170946</v>
      </c>
      <c r="AH3">
        <f t="shared" si="11"/>
        <v>0.84396368643375574</v>
      </c>
      <c r="AI3">
        <f t="shared" ref="AI3" si="12">R3/0.00042849</f>
        <v>0.886858503115592</v>
      </c>
      <c r="AJ3">
        <f t="shared" ref="AJ3" si="13">S3/0.00042849</f>
        <v>0.88531821045998738</v>
      </c>
    </row>
    <row r="4" spans="1:36" x14ac:dyDescent="0.2">
      <c r="A4" s="2" t="s">
        <v>32</v>
      </c>
      <c r="B4" t="s">
        <v>64</v>
      </c>
      <c r="C4" s="8">
        <v>4.8875347085150901E-4</v>
      </c>
      <c r="D4" s="3">
        <v>7.4164999999999995E-4</v>
      </c>
      <c r="E4">
        <v>6.7980000000000004E-4</v>
      </c>
      <c r="F4">
        <v>6.7392999999999999E-4</v>
      </c>
      <c r="G4">
        <v>7.2557000000000003E-4</v>
      </c>
      <c r="H4">
        <v>8.7370999999999998E-4</v>
      </c>
      <c r="I4">
        <v>8.3385000000000002E-4</v>
      </c>
      <c r="J4">
        <v>7.2442999999999997E-4</v>
      </c>
      <c r="K4">
        <v>7.9633000000000004E-4</v>
      </c>
      <c r="L4">
        <v>6.9923999999999995E-4</v>
      </c>
      <c r="M4">
        <v>7.7921000000000002E-4</v>
      </c>
      <c r="N4">
        <v>7.6623999999999995E-4</v>
      </c>
      <c r="O4">
        <v>7.7806999999999996E-4</v>
      </c>
      <c r="P4">
        <v>7.3842999999999999E-4</v>
      </c>
      <c r="Q4">
        <v>8.4637999999999998E-4</v>
      </c>
      <c r="R4">
        <v>9.5492999999999999E-4</v>
      </c>
      <c r="S4">
        <v>7.9095000000000001E-4</v>
      </c>
      <c r="U4">
        <f t="shared" ref="U4:Z4" si="14">D4/0.00048875</f>
        <v>1.5174424552429666</v>
      </c>
      <c r="V4">
        <f t="shared" si="14"/>
        <v>1.3908951406649617</v>
      </c>
      <c r="W4">
        <f t="shared" si="14"/>
        <v>1.3788849104859333</v>
      </c>
      <c r="X4">
        <f t="shared" si="14"/>
        <v>1.4845421994884911</v>
      </c>
      <c r="Y4">
        <f t="shared" si="14"/>
        <v>1.7876419437340152</v>
      </c>
      <c r="Z4">
        <f t="shared" si="14"/>
        <v>1.7060869565217391</v>
      </c>
      <c r="AA4">
        <f t="shared" ref="AA4" si="15">J4/0.00048875</f>
        <v>1.4822097186700767</v>
      </c>
      <c r="AB4">
        <f t="shared" ref="AB4" si="16">K4/0.00048875</f>
        <v>1.6293196930946292</v>
      </c>
      <c r="AC4">
        <f t="shared" ref="AC4" si="17">L4/0.00048875</f>
        <v>1.4306700767263425</v>
      </c>
      <c r="AD4">
        <f>M4/0.00048875</f>
        <v>1.5942915601023018</v>
      </c>
      <c r="AE4">
        <f>N4/0.00048875</f>
        <v>1.5677544757033246</v>
      </c>
      <c r="AF4">
        <f t="shared" ref="AF4:AH4" si="18">O4/0.00048875</f>
        <v>1.5919590792838874</v>
      </c>
      <c r="AG4">
        <f t="shared" si="18"/>
        <v>1.5108542199488491</v>
      </c>
      <c r="AH4">
        <f t="shared" si="18"/>
        <v>1.7317237851662401</v>
      </c>
      <c r="AI4">
        <f t="shared" ref="AI4" si="19">R4/0.00048875</f>
        <v>1.9538209718670074</v>
      </c>
      <c r="AJ4">
        <f t="shared" ref="AJ4" si="20">S4/0.00048875</f>
        <v>1.618312020460358</v>
      </c>
    </row>
    <row r="5" spans="1:36" x14ac:dyDescent="0.2">
      <c r="A5" s="2" t="s">
        <v>34</v>
      </c>
      <c r="B5" t="s">
        <v>66</v>
      </c>
      <c r="C5" s="8">
        <v>5.2682965181709697E-4</v>
      </c>
      <c r="D5" s="3">
        <v>5.0527999999999999E-4</v>
      </c>
      <c r="E5">
        <v>4.4778E-4</v>
      </c>
      <c r="F5">
        <v>4.6085000000000001E-4</v>
      </c>
      <c r="G5">
        <v>4.6680000000000002E-4</v>
      </c>
      <c r="H5">
        <v>4.8727999999999998E-4</v>
      </c>
      <c r="I5">
        <v>4.6176000000000002E-4</v>
      </c>
      <c r="J5">
        <v>4.8728999999999998E-4</v>
      </c>
      <c r="K5">
        <v>6.1812E-4</v>
      </c>
      <c r="L5">
        <v>5.2096E-4</v>
      </c>
      <c r="M5">
        <v>5.3390000000000002E-4</v>
      </c>
      <c r="N5">
        <v>5.0805999999999996E-4</v>
      </c>
      <c r="O5">
        <v>5.3912000000000003E-4</v>
      </c>
      <c r="P5">
        <v>4.7177999999999999E-4</v>
      </c>
      <c r="Q5">
        <v>5.2134000000000002E-4</v>
      </c>
      <c r="R5">
        <v>5.2567E-4</v>
      </c>
      <c r="S5">
        <v>5.0328000000000005E-4</v>
      </c>
      <c r="U5">
        <f t="shared" ref="U5:Z5" si="21">D5/0.00052683</f>
        <v>0.95909496421995699</v>
      </c>
      <c r="V5">
        <f t="shared" si="21"/>
        <v>0.84995159728944814</v>
      </c>
      <c r="W5">
        <f t="shared" si="21"/>
        <v>0.87476035912913075</v>
      </c>
      <c r="X5">
        <f t="shared" si="21"/>
        <v>0.88605432492454861</v>
      </c>
      <c r="Y5">
        <f t="shared" si="21"/>
        <v>0.92492834500692811</v>
      </c>
      <c r="Z5">
        <f t="shared" si="21"/>
        <v>0.87648767154490059</v>
      </c>
      <c r="AA5">
        <f t="shared" ref="AA5" si="22">J5/0.00052683</f>
        <v>0.92494732646204647</v>
      </c>
      <c r="AB5">
        <f t="shared" ref="AB5" si="23">K5/0.00052683</f>
        <v>1.1732817037754113</v>
      </c>
      <c r="AC5">
        <f t="shared" ref="AC5" si="24">L5/0.00052683</f>
        <v>0.98885788584552881</v>
      </c>
      <c r="AD5">
        <f>M5/0.00052683</f>
        <v>1.0134198887686729</v>
      </c>
      <c r="AE5">
        <f>N5/0.00052683</f>
        <v>0.96437180874285811</v>
      </c>
      <c r="AF5">
        <f t="shared" ref="AF5:AH5" si="25">O5/0.00052683</f>
        <v>1.0233282083404514</v>
      </c>
      <c r="AG5">
        <f t="shared" si="25"/>
        <v>0.89550708957348657</v>
      </c>
      <c r="AH5">
        <f t="shared" si="25"/>
        <v>0.98957918114002619</v>
      </c>
      <c r="AI5">
        <f t="shared" ref="AI5" si="26">R5/0.00052683</f>
        <v>0.99779815120627136</v>
      </c>
      <c r="AJ5">
        <f t="shared" ref="AJ5" si="27">S5/0.00052683</f>
        <v>0.95529867319628725</v>
      </c>
    </row>
    <row r="6" spans="1:36" x14ac:dyDescent="0.2">
      <c r="A6" s="2" t="s">
        <v>24</v>
      </c>
      <c r="B6" t="s">
        <v>56</v>
      </c>
      <c r="C6" s="8">
        <v>4.0627149798768298E-4</v>
      </c>
      <c r="D6" s="3">
        <v>4.4319999999999999E-4</v>
      </c>
      <c r="E6">
        <v>4.8302000000000002E-4</v>
      </c>
      <c r="F6">
        <v>4.2836000000000003E-4</v>
      </c>
      <c r="G6">
        <v>4.2359E-4</v>
      </c>
      <c r="H6">
        <v>3.9769000000000002E-4</v>
      </c>
      <c r="I6">
        <v>3.9969000000000002E-4</v>
      </c>
      <c r="J6">
        <v>4.0656999999999998E-4</v>
      </c>
      <c r="K6">
        <v>4.0780999999999999E-4</v>
      </c>
      <c r="L6">
        <v>3.9078000000000002E-4</v>
      </c>
      <c r="M6">
        <v>3.9691999999999999E-4</v>
      </c>
      <c r="N6">
        <v>4.0046999999999999E-4</v>
      </c>
      <c r="O6">
        <v>3.9175000000000001E-4</v>
      </c>
      <c r="P6">
        <v>3.9572000000000001E-4</v>
      </c>
      <c r="Q6">
        <v>4.0492000000000002E-4</v>
      </c>
      <c r="R6">
        <v>3.9010999999999999E-4</v>
      </c>
      <c r="S6">
        <v>3.9097999999999997E-4</v>
      </c>
      <c r="U6">
        <f t="shared" ref="U6:Z6" si="28">D6/0.00040627</f>
        <v>1.0909001403007852</v>
      </c>
      <c r="V6">
        <f t="shared" si="28"/>
        <v>1.1889137765525388</v>
      </c>
      <c r="W6">
        <f t="shared" si="28"/>
        <v>1.0543727078051541</v>
      </c>
      <c r="X6">
        <f t="shared" si="28"/>
        <v>1.0426317473601299</v>
      </c>
      <c r="Y6">
        <f t="shared" si="28"/>
        <v>0.97888103970266083</v>
      </c>
      <c r="Z6">
        <f t="shared" si="28"/>
        <v>0.98380387427080507</v>
      </c>
      <c r="AA6">
        <f t="shared" ref="AA6" si="29">J6/0.00040627</f>
        <v>1.0007384251852216</v>
      </c>
      <c r="AB6">
        <f t="shared" ref="AB6" si="30">K6/0.00040627</f>
        <v>1.0037905826174711</v>
      </c>
      <c r="AC6">
        <f t="shared" ref="AC6" si="31">L6/0.00040627</f>
        <v>0.96187264626972213</v>
      </c>
      <c r="AD6">
        <f>M6/0.00040627</f>
        <v>0.97698574839392516</v>
      </c>
      <c r="AE6">
        <f>N6/0.00040627</f>
        <v>0.98572377975238135</v>
      </c>
      <c r="AF6">
        <f t="shared" ref="AF6:AH6" si="32">O6/0.00040627</f>
        <v>0.96426022103527209</v>
      </c>
      <c r="AG6">
        <f t="shared" si="32"/>
        <v>0.97403204765303864</v>
      </c>
      <c r="AH6">
        <f t="shared" si="32"/>
        <v>0.99667708666650257</v>
      </c>
      <c r="AI6">
        <f t="shared" ref="AI6" si="33">R6/0.00040627</f>
        <v>0.96022349668939366</v>
      </c>
      <c r="AJ6">
        <f t="shared" ref="AJ6" si="34">S6/0.00040627</f>
        <v>0.96236492972653642</v>
      </c>
    </row>
    <row r="7" spans="1:36" x14ac:dyDescent="0.2">
      <c r="A7" s="2" t="s">
        <v>31</v>
      </c>
      <c r="B7" t="s">
        <v>63</v>
      </c>
      <c r="C7" s="8">
        <v>3.4033245670689799E-4</v>
      </c>
      <c r="D7" s="3">
        <v>4.5175E-4</v>
      </c>
      <c r="E7" s="3">
        <v>4.7760000000000001E-4</v>
      </c>
      <c r="F7" s="3">
        <v>3.7856000000000001E-4</v>
      </c>
      <c r="G7" s="3">
        <v>4.1826999999999999E-4</v>
      </c>
      <c r="H7" s="3">
        <v>4.0790999999999999E-4</v>
      </c>
      <c r="I7" s="3">
        <v>3.9051E-4</v>
      </c>
      <c r="J7" s="3">
        <v>3.8251000000000002E-4</v>
      </c>
      <c r="K7" s="3">
        <v>3.8467999999999998E-4</v>
      </c>
      <c r="L7" s="3">
        <v>3.9707000000000002E-4</v>
      </c>
      <c r="M7" s="3">
        <v>3.8322999999999997E-4</v>
      </c>
      <c r="N7" s="3">
        <v>3.8115000000000002E-4</v>
      </c>
      <c r="O7" s="3">
        <v>3.8935E-4</v>
      </c>
      <c r="P7" s="3">
        <v>4.0099999999999999E-4</v>
      </c>
      <c r="Q7" s="3">
        <v>4.0315000000000001E-4</v>
      </c>
      <c r="R7" s="3">
        <v>3.8492000000000002E-4</v>
      </c>
      <c r="S7" s="3">
        <v>3.7774999999999999E-4</v>
      </c>
      <c r="U7">
        <f t="shared" ref="U7:Z7" si="35">D7/0.00034033</f>
        <v>1.3273881232920988</v>
      </c>
      <c r="V7">
        <f t="shared" si="35"/>
        <v>1.4033438133576235</v>
      </c>
      <c r="W7">
        <f t="shared" si="35"/>
        <v>1.1123321482090911</v>
      </c>
      <c r="X7">
        <f t="shared" si="35"/>
        <v>1.2290130167778333</v>
      </c>
      <c r="Y7">
        <f t="shared" si="35"/>
        <v>1.1985719742602767</v>
      </c>
      <c r="Z7">
        <f t="shared" si="35"/>
        <v>1.1474451267887049</v>
      </c>
      <c r="AA7">
        <f t="shared" ref="AA7" si="36">J7/0.00034033</f>
        <v>1.1239385302500515</v>
      </c>
      <c r="AB7">
        <f t="shared" ref="AB7" si="37">K7/0.00034033</f>
        <v>1.1303146945611611</v>
      </c>
      <c r="AC7">
        <f t="shared" ref="AC7" si="38">L7/0.00034033</f>
        <v>1.1667205359504011</v>
      </c>
      <c r="AD7">
        <f>M7/0.00034033</f>
        <v>1.1260541239385302</v>
      </c>
      <c r="AE7">
        <f>N7/0.00034033</f>
        <v>1.1199424088384804</v>
      </c>
      <c r="AF7">
        <f t="shared" ref="AF7:AH7" si="39">O7/0.00034033</f>
        <v>1.1440366702906002</v>
      </c>
      <c r="AG7">
        <f t="shared" si="39"/>
        <v>1.1782681515000146</v>
      </c>
      <c r="AH7">
        <f t="shared" si="39"/>
        <v>1.1845855493197779</v>
      </c>
      <c r="AI7">
        <f t="shared" ref="AI7" si="40">R7/0.00034033</f>
        <v>1.1310198924573209</v>
      </c>
      <c r="AJ7">
        <f t="shared" ref="AJ7" si="41">S7/0.00034033</f>
        <v>1.1099521053095525</v>
      </c>
    </row>
    <row r="8" spans="1:36" x14ac:dyDescent="0.2">
      <c r="A8" s="2" t="s">
        <v>20</v>
      </c>
      <c r="B8" t="s">
        <v>52</v>
      </c>
      <c r="C8" s="8">
        <v>4.2430676525365696E-3</v>
      </c>
      <c r="D8" s="3">
        <v>3.1614E-3</v>
      </c>
      <c r="E8" s="3">
        <v>3.2358999999999999E-3</v>
      </c>
      <c r="F8" s="3">
        <v>3.2978999999999999E-3</v>
      </c>
      <c r="G8" s="3">
        <v>3.5731000000000001E-3</v>
      </c>
      <c r="H8" s="3">
        <v>3.3898000000000001E-3</v>
      </c>
      <c r="I8" s="3">
        <v>3.4209000000000002E-3</v>
      </c>
      <c r="J8" s="3">
        <v>3.5363E-3</v>
      </c>
      <c r="K8" s="3">
        <v>3.6546999999999999E-3</v>
      </c>
      <c r="L8" s="3">
        <v>3.4158000000000001E-3</v>
      </c>
      <c r="M8" s="3">
        <v>3.4794000000000001E-3</v>
      </c>
      <c r="N8" s="3">
        <v>3.4862999999999999E-3</v>
      </c>
      <c r="O8" s="3">
        <v>3.7772999999999999E-3</v>
      </c>
      <c r="P8" s="3">
        <v>3.8045000000000002E-3</v>
      </c>
      <c r="Q8" s="3">
        <v>3.5890000000000002E-3</v>
      </c>
      <c r="R8" s="3">
        <v>3.4221E-3</v>
      </c>
      <c r="S8" s="3">
        <v>3.5839999999999999E-3</v>
      </c>
      <c r="U8">
        <f t="shared" ref="U8:Z8" si="42">D8/0.00424307</f>
        <v>0.7450737319912234</v>
      </c>
      <c r="V8">
        <f t="shared" si="42"/>
        <v>0.76263177369216162</v>
      </c>
      <c r="W8">
        <f t="shared" si="42"/>
        <v>0.77724383524193563</v>
      </c>
      <c r="X8">
        <f t="shared" si="42"/>
        <v>0.84210253424996528</v>
      </c>
      <c r="Y8">
        <f t="shared" si="42"/>
        <v>0.79890268131329445</v>
      </c>
      <c r="Z8">
        <f t="shared" si="42"/>
        <v>0.80623227992939084</v>
      </c>
      <c r="AA8">
        <f t="shared" ref="AA8" si="43">J8/0.00424307</f>
        <v>0.83342956868493812</v>
      </c>
      <c r="AB8">
        <f t="shared" ref="AB8" si="44">K8/0.00424307</f>
        <v>0.86133389267676475</v>
      </c>
      <c r="AC8">
        <f t="shared" ref="AC8" si="45">L8/0.00424307</f>
        <v>0.8050303200277158</v>
      </c>
      <c r="AD8">
        <f>M8/0.00424307</f>
        <v>0.82001946703683892</v>
      </c>
      <c r="AE8">
        <f>N8/0.00424307</f>
        <v>0.82164564808028151</v>
      </c>
      <c r="AF8">
        <f t="shared" ref="AF8:AH8" si="46">O8/0.00424307</f>
        <v>0.89022806599938253</v>
      </c>
      <c r="AG8">
        <f t="shared" si="46"/>
        <v>0.8966385188083158</v>
      </c>
      <c r="AH8">
        <f t="shared" si="46"/>
        <v>0.84584982100224604</v>
      </c>
      <c r="AI8">
        <f t="shared" ref="AI8" si="47">R8/0.00424307</f>
        <v>0.80651509402390253</v>
      </c>
      <c r="AJ8">
        <f t="shared" ref="AJ8" si="48">S8/0.00424307</f>
        <v>0.84467142894178038</v>
      </c>
    </row>
    <row r="9" spans="1:36" x14ac:dyDescent="0.2">
      <c r="A9" s="2" t="s">
        <v>18</v>
      </c>
      <c r="B9" t="s">
        <v>50</v>
      </c>
      <c r="C9" s="8">
        <v>6.6903312559175702E-4</v>
      </c>
      <c r="D9" s="3">
        <v>9.8620999999999995E-4</v>
      </c>
      <c r="E9">
        <v>8.5716999999999998E-4</v>
      </c>
      <c r="F9">
        <v>7.6800999999999996E-4</v>
      </c>
      <c r="G9">
        <v>9.1376999999999995E-4</v>
      </c>
      <c r="H9">
        <v>8.6476000000000001E-4</v>
      </c>
      <c r="I9">
        <v>9.1434000000000003E-4</v>
      </c>
      <c r="J9">
        <v>7.3025E-4</v>
      </c>
      <c r="K9">
        <v>7.9527000000000005E-4</v>
      </c>
      <c r="L9">
        <v>9.0729000000000005E-4</v>
      </c>
      <c r="M9">
        <v>7.9641E-4</v>
      </c>
      <c r="N9">
        <v>9.8386999999999997E-4</v>
      </c>
      <c r="O9">
        <v>8.5052000000000001E-4</v>
      </c>
      <c r="P9">
        <v>6.9517999999999999E-4</v>
      </c>
      <c r="Q9">
        <v>6.9242999999999996E-4</v>
      </c>
      <c r="R9">
        <v>8.1660999999999995E-4</v>
      </c>
      <c r="S9">
        <v>8.3582000000000003E-4</v>
      </c>
      <c r="U9">
        <f t="shared" ref="U9:Z9" si="49">D9/0.00066903</f>
        <v>1.4740893532427544</v>
      </c>
      <c r="V9">
        <f t="shared" si="49"/>
        <v>1.2812130995620523</v>
      </c>
      <c r="W9">
        <f t="shared" si="49"/>
        <v>1.1479455330852129</v>
      </c>
      <c r="X9">
        <f t="shared" si="49"/>
        <v>1.3658131922335319</v>
      </c>
      <c r="Y9">
        <f t="shared" si="49"/>
        <v>1.2925578823072208</v>
      </c>
      <c r="Z9">
        <f t="shared" si="49"/>
        <v>1.3666651719653826</v>
      </c>
      <c r="AA9">
        <f t="shared" ref="AA9" si="50">J9/0.00066903</f>
        <v>1.0915056126033211</v>
      </c>
      <c r="AB9">
        <f t="shared" ref="AB9" si="51">K9/0.00066903</f>
        <v>1.1886910900856464</v>
      </c>
      <c r="AC9">
        <f t="shared" ref="AC9" si="52">L9/0.00066903</f>
        <v>1.3561275279135465</v>
      </c>
      <c r="AD9">
        <f>M9/0.00066903</f>
        <v>1.1903950495493476</v>
      </c>
      <c r="AE9">
        <f>N9/0.00066903</f>
        <v>1.470591752238315</v>
      </c>
      <c r="AF9">
        <f t="shared" ref="AF9:AH9" si="53">O9/0.00066903</f>
        <v>1.2712733360237956</v>
      </c>
      <c r="AG9">
        <f t="shared" si="53"/>
        <v>1.0390864385752507</v>
      </c>
      <c r="AH9">
        <f t="shared" si="53"/>
        <v>1.0349760100443925</v>
      </c>
      <c r="AI9">
        <f t="shared" ref="AI9" si="54">R9/0.00066903</f>
        <v>1.2205880154851052</v>
      </c>
      <c r="AJ9">
        <f t="shared" ref="AJ9" si="55">S9/0.00066903</f>
        <v>1.2493012271497541</v>
      </c>
    </row>
    <row r="10" spans="1:36" x14ac:dyDescent="0.2">
      <c r="A10" s="2" t="s">
        <v>33</v>
      </c>
      <c r="B10" t="s">
        <v>65</v>
      </c>
      <c r="C10" s="8">
        <v>5.1859230319495201E-4</v>
      </c>
      <c r="D10" s="3">
        <v>7.0273000000000004E-4</v>
      </c>
      <c r="E10" s="3">
        <v>9.8430000000000002E-4</v>
      </c>
      <c r="F10" s="3">
        <v>7.5891999999999995E-4</v>
      </c>
      <c r="G10" s="3">
        <v>7.6035999999999996E-4</v>
      </c>
      <c r="H10" s="3">
        <v>5.9144000000000004E-4</v>
      </c>
      <c r="I10" s="3">
        <v>6.1822999999999999E-4</v>
      </c>
      <c r="J10" s="3">
        <v>8.2151999999999995E-4</v>
      </c>
      <c r="K10" s="3">
        <v>7.5325999999999995E-4</v>
      </c>
      <c r="L10" s="3">
        <v>6.2164000000000002E-4</v>
      </c>
      <c r="M10" s="3">
        <v>5.7932000000000003E-4</v>
      </c>
      <c r="N10" s="3">
        <v>7.0410000000000004E-4</v>
      </c>
      <c r="O10" s="3">
        <v>7.9398999999999995E-4</v>
      </c>
      <c r="P10" s="3">
        <v>1.4498E-3</v>
      </c>
      <c r="Q10" s="3">
        <v>6.3177000000000003E-4</v>
      </c>
      <c r="R10" s="3">
        <v>6.3904000000000001E-4</v>
      </c>
      <c r="S10" s="3">
        <v>7.8629000000000004E-4</v>
      </c>
      <c r="U10">
        <f t="shared" ref="U10:Z10" si="56">D10/0.00051859</f>
        <v>1.3550781927919937</v>
      </c>
      <c r="V10">
        <f t="shared" si="56"/>
        <v>1.8980311999845736</v>
      </c>
      <c r="W10">
        <f t="shared" si="56"/>
        <v>1.4634296843363737</v>
      </c>
      <c r="X10">
        <f t="shared" si="56"/>
        <v>1.466206444397308</v>
      </c>
      <c r="Y10">
        <f t="shared" si="56"/>
        <v>1.1404770628049135</v>
      </c>
      <c r="Z10">
        <f t="shared" si="56"/>
        <v>1.1921363697718814</v>
      </c>
      <c r="AA10">
        <f t="shared" ref="AA10" si="57">J10/0.00051859</f>
        <v>1.5841416147631076</v>
      </c>
      <c r="AB10">
        <f t="shared" ref="AB10" si="58">K10/0.00051859</f>
        <v>1.4525154746524229</v>
      </c>
      <c r="AC10">
        <f t="shared" ref="AC10" si="59">L10/0.00051859</f>
        <v>1.1987118918606221</v>
      </c>
      <c r="AD10">
        <f>M10/0.00051859</f>
        <v>1.1171059989587151</v>
      </c>
      <c r="AE10">
        <f>N10/0.00051859</f>
        <v>1.3577199714610773</v>
      </c>
      <c r="AF10">
        <f t="shared" ref="AF10:AH10" si="60">O10/0.00051859</f>
        <v>1.5310553616537148</v>
      </c>
      <c r="AG10">
        <f t="shared" si="60"/>
        <v>2.7956574557935943</v>
      </c>
      <c r="AH10">
        <f t="shared" si="60"/>
        <v>1.218245627567057</v>
      </c>
      <c r="AI10">
        <f t="shared" ref="AI10" si="61">R10/0.00051859</f>
        <v>1.2322644092635802</v>
      </c>
      <c r="AJ10">
        <f t="shared" ref="AJ10" si="62">S10/0.00051859</f>
        <v>1.5162074085501072</v>
      </c>
    </row>
    <row r="11" spans="1:36" x14ac:dyDescent="0.2">
      <c r="A11" s="2" t="s">
        <v>27</v>
      </c>
      <c r="B11" t="s">
        <v>59</v>
      </c>
      <c r="C11" s="8">
        <v>9.4499007969285501E-4</v>
      </c>
      <c r="D11" s="3">
        <v>2.8051999999999999E-3</v>
      </c>
      <c r="E11" s="3">
        <v>2.1242000000000001E-3</v>
      </c>
      <c r="F11" s="3">
        <v>2.0726999999999998E-3</v>
      </c>
      <c r="G11" s="3">
        <v>2.0734999999999998E-3</v>
      </c>
      <c r="H11" s="3">
        <v>1.8254E-3</v>
      </c>
      <c r="I11" s="3">
        <v>1.3766E-3</v>
      </c>
      <c r="J11" s="3">
        <v>8.9716999999999998E-4</v>
      </c>
      <c r="K11" s="3">
        <v>1.0184E-3</v>
      </c>
      <c r="L11" s="3">
        <v>8.5932000000000001E-4</v>
      </c>
      <c r="M11" s="3">
        <v>8.1227999999999997E-4</v>
      </c>
      <c r="N11" s="3">
        <v>9.9413999999999991E-4</v>
      </c>
      <c r="O11" s="3">
        <v>1.1735000000000001E-3</v>
      </c>
      <c r="P11" s="3">
        <v>7.6838999999999998E-4</v>
      </c>
      <c r="Q11" s="3">
        <v>7.5314999999999996E-4</v>
      </c>
      <c r="R11" s="3">
        <v>8.3942999999999995E-4</v>
      </c>
      <c r="S11" s="3">
        <v>9.9993E-4</v>
      </c>
      <c r="U11">
        <f t="shared" ref="U11:Z11" si="63">D11/0.00094499</f>
        <v>2.9684970211324986</v>
      </c>
      <c r="V11">
        <f t="shared" si="63"/>
        <v>2.2478544746505253</v>
      </c>
      <c r="W11">
        <f t="shared" si="63"/>
        <v>2.193356543455486</v>
      </c>
      <c r="X11">
        <f t="shared" si="63"/>
        <v>2.1942031132604574</v>
      </c>
      <c r="Y11">
        <f t="shared" si="63"/>
        <v>1.931660652493677</v>
      </c>
      <c r="Z11">
        <f t="shared" si="63"/>
        <v>1.4567349919046761</v>
      </c>
      <c r="AA11">
        <f t="shared" ref="AA11" si="64">J11/0.00094499</f>
        <v>0.94939628990782965</v>
      </c>
      <c r="AB11">
        <f t="shared" ref="AB11" si="65">K11/0.00094499</f>
        <v>1.0776833617286956</v>
      </c>
      <c r="AC11">
        <f t="shared" ref="AC11" si="66">L11/0.00094499</f>
        <v>0.9093429560101165</v>
      </c>
      <c r="AD11">
        <f>M11/0.00094499</f>
        <v>0.85956465147779337</v>
      </c>
      <c r="AE11">
        <f>N11/0.00094499</f>
        <v>1.0520111323929353</v>
      </c>
      <c r="AF11">
        <f t="shared" ref="AF11:AH11" si="67">O11/0.00094499</f>
        <v>1.2418120826675414</v>
      </c>
      <c r="AG11">
        <f t="shared" si="67"/>
        <v>0.81311971555254547</v>
      </c>
      <c r="AH11">
        <f t="shared" si="67"/>
        <v>0.79699256076783875</v>
      </c>
      <c r="AI11">
        <f t="shared" ref="AI11" si="68">R11/0.00094499</f>
        <v>0.88829511423401297</v>
      </c>
      <c r="AJ11">
        <f t="shared" ref="AJ11" si="69">S11/0.00094499</f>
        <v>1.0581381813564164</v>
      </c>
    </row>
    <row r="12" spans="1:36" x14ac:dyDescent="0.2">
      <c r="A12" s="2" t="s">
        <v>25</v>
      </c>
      <c r="B12" t="s">
        <v>57</v>
      </c>
      <c r="C12" s="8">
        <v>6.8506730252649803E-4</v>
      </c>
      <c r="D12" s="3">
        <v>2.0864999999999998E-3</v>
      </c>
      <c r="E12" s="3">
        <v>3.1378000000000001E-3</v>
      </c>
      <c r="F12" s="3">
        <v>2.0596999999999998E-3</v>
      </c>
      <c r="G12" s="3">
        <v>3.4158999999999999E-3</v>
      </c>
      <c r="H12" s="3">
        <v>3.1397999999999999E-3</v>
      </c>
      <c r="I12" s="3">
        <v>2.7051000000000002E-3</v>
      </c>
      <c r="J12" s="3">
        <v>3.3368999999999998E-3</v>
      </c>
      <c r="K12" s="3">
        <v>3.1067E-3</v>
      </c>
      <c r="L12" s="3">
        <v>3.0049999999999999E-3</v>
      </c>
      <c r="M12" s="3">
        <v>3.3991999999999998E-3</v>
      </c>
      <c r="N12" s="3">
        <v>3.2512999999999999E-3</v>
      </c>
      <c r="O12" s="3">
        <v>3.1289999999999998E-3</v>
      </c>
      <c r="P12" s="3">
        <v>3.3057999999999998E-3</v>
      </c>
      <c r="Q12" s="3">
        <v>2.2902999999999999E-3</v>
      </c>
      <c r="R12" s="3">
        <v>2.3349999999999998E-3</v>
      </c>
      <c r="S12" s="3">
        <v>2.6725E-3</v>
      </c>
      <c r="U12">
        <f t="shared" ref="U12:Z12" si="70">D12/0.00068507</f>
        <v>3.0456741646839007</v>
      </c>
      <c r="V12">
        <f t="shared" si="70"/>
        <v>4.5802618710496743</v>
      </c>
      <c r="W12">
        <f t="shared" si="70"/>
        <v>3.0065540747660822</v>
      </c>
      <c r="X12">
        <f t="shared" si="70"/>
        <v>4.9862057891894258</v>
      </c>
      <c r="Y12">
        <f t="shared" si="70"/>
        <v>4.5831812807450332</v>
      </c>
      <c r="Z12">
        <f t="shared" si="70"/>
        <v>3.9486475834586252</v>
      </c>
      <c r="AA12">
        <f t="shared" ref="AA12" si="71">J12/0.00068507</f>
        <v>4.8708891062227213</v>
      </c>
      <c r="AB12">
        <f t="shared" ref="AB12" si="72">K12/0.00068507</f>
        <v>4.5348650502868324</v>
      </c>
      <c r="AC12">
        <f t="shared" ref="AC12" si="73">L12/0.00068507</f>
        <v>4.3864130672777968</v>
      </c>
      <c r="AD12">
        <f>M12/0.00068507</f>
        <v>4.9618287182331731</v>
      </c>
      <c r="AE12">
        <f>N12/0.00068507</f>
        <v>4.7459383712613308</v>
      </c>
      <c r="AF12">
        <f t="shared" ref="AF12:AH12" si="74">O12/0.00068507</f>
        <v>4.5674164683900917</v>
      </c>
      <c r="AG12">
        <f t="shared" si="74"/>
        <v>4.8254922854598803</v>
      </c>
      <c r="AH12">
        <f t="shared" si="74"/>
        <v>3.3431620126410442</v>
      </c>
      <c r="AI12">
        <f t="shared" ref="AI12" si="75">R12/0.00068507</f>
        <v>3.4084108193323308</v>
      </c>
      <c r="AJ12">
        <f t="shared" ref="AJ12" si="76">S12/0.00068507</f>
        <v>3.9010612054242633</v>
      </c>
    </row>
    <row r="13" spans="1:36" x14ac:dyDescent="0.2">
      <c r="A13" s="2" t="s">
        <v>29</v>
      </c>
      <c r="B13" t="s">
        <v>61</v>
      </c>
      <c r="C13" s="8">
        <v>8.0707006882681093E-3</v>
      </c>
      <c r="D13" s="3">
        <v>9.1581000000000006E-3</v>
      </c>
      <c r="E13" s="3">
        <v>8.5787999999999993E-3</v>
      </c>
      <c r="F13" s="3">
        <v>8.3452999999999999E-3</v>
      </c>
      <c r="G13" s="3">
        <v>8.8374999999999999E-3</v>
      </c>
      <c r="H13" s="3">
        <v>8.5716999999999998E-3</v>
      </c>
      <c r="I13" s="3">
        <v>8.6000999999999994E-3</v>
      </c>
      <c r="J13" s="3">
        <v>8.4271999999999993E-3</v>
      </c>
      <c r="K13" s="3">
        <v>8.4848000000000007E-3</v>
      </c>
      <c r="L13" s="3">
        <v>8.6455999999999998E-3</v>
      </c>
      <c r="M13" s="3">
        <v>8.4677999999999993E-3</v>
      </c>
      <c r="N13" s="3">
        <v>8.4512000000000007E-3</v>
      </c>
      <c r="O13" s="3">
        <v>8.6085999999999992E-3</v>
      </c>
      <c r="P13" s="3">
        <v>8.4980999999999998E-3</v>
      </c>
      <c r="Q13" s="3">
        <v>8.5293000000000001E-3</v>
      </c>
      <c r="R13" s="3">
        <v>8.4024000000000008E-3</v>
      </c>
      <c r="S13" s="3">
        <v>8.7658000000000007E-3</v>
      </c>
      <c r="U13">
        <f t="shared" ref="U13:Z13" si="77">D13/0.0080707</f>
        <v>1.1347342857496872</v>
      </c>
      <c r="V13">
        <f t="shared" si="77"/>
        <v>1.0629561252431634</v>
      </c>
      <c r="W13">
        <f t="shared" si="77"/>
        <v>1.0340243101589701</v>
      </c>
      <c r="X13">
        <f t="shared" si="77"/>
        <v>1.0950103460666361</v>
      </c>
      <c r="Y13">
        <f t="shared" si="77"/>
        <v>1.0620763998166205</v>
      </c>
      <c r="Z13">
        <f t="shared" si="77"/>
        <v>1.0655953015227921</v>
      </c>
      <c r="AA13">
        <f t="shared" ref="AA13" si="78">J13/0.0080707</f>
        <v>1.0441721288116272</v>
      </c>
      <c r="AB13">
        <f t="shared" ref="AB13" si="79">K13/0.0080707</f>
        <v>1.0513090562156939</v>
      </c>
      <c r="AC13">
        <f t="shared" ref="AC13" si="80">L13/0.0080707</f>
        <v>1.0712329785520462</v>
      </c>
      <c r="AD13">
        <f>M13/0.0080707</f>
        <v>1.0492026713915767</v>
      </c>
      <c r="AE13">
        <f>N13/0.0080707</f>
        <v>1.0471458485633218</v>
      </c>
      <c r="AF13">
        <f t="shared" ref="AF13:AH13" si="81">O13/0.0080707</f>
        <v>1.0666484939348506</v>
      </c>
      <c r="AG13">
        <f t="shared" si="81"/>
        <v>1.0529569925780911</v>
      </c>
      <c r="AH13">
        <f t="shared" si="81"/>
        <v>1.0568228282552938</v>
      </c>
      <c r="AI13">
        <f t="shared" ref="AI13" si="82">R13/0.0080707</f>
        <v>1.0410992850682097</v>
      </c>
      <c r="AJ13">
        <f t="shared" ref="AJ13" si="83">S13/0.0080707</f>
        <v>1.0861263583084491</v>
      </c>
    </row>
    <row r="14" spans="1:36" x14ac:dyDescent="0.2">
      <c r="A14" s="2" t="s">
        <v>19</v>
      </c>
      <c r="B14" t="s">
        <v>51</v>
      </c>
      <c r="C14" s="8">
        <v>9.7177331973772501E-4</v>
      </c>
      <c r="D14" s="3">
        <v>4.8435999999999998E-4</v>
      </c>
      <c r="E14" s="3">
        <v>4.1476000000000002E-4</v>
      </c>
      <c r="F14" s="3">
        <v>4.3633000000000002E-4</v>
      </c>
      <c r="G14" s="3">
        <v>3.6647999999999997E-4</v>
      </c>
      <c r="H14" s="3">
        <v>3.8830000000000001E-4</v>
      </c>
      <c r="I14" s="3">
        <v>4.3664000000000002E-4</v>
      </c>
      <c r="J14" s="3">
        <v>3.9503999999999999E-4</v>
      </c>
      <c r="K14" s="3">
        <v>4.1585999999999999E-4</v>
      </c>
      <c r="L14" s="3">
        <v>3.7384000000000001E-4</v>
      </c>
      <c r="M14" s="3">
        <v>4.0690000000000002E-4</v>
      </c>
      <c r="N14" s="3">
        <v>4.3619999999999998E-4</v>
      </c>
      <c r="O14" s="3">
        <v>3.7428E-4</v>
      </c>
      <c r="P14" s="3">
        <v>3.4730999999999998E-4</v>
      </c>
      <c r="Q14" s="3">
        <v>3.6762999999999998E-4</v>
      </c>
      <c r="R14" s="3">
        <v>3.8400000000000001E-4</v>
      </c>
      <c r="S14" s="3">
        <v>3.4430000000000002E-4</v>
      </c>
      <c r="U14">
        <f t="shared" ref="U14:Z14" si="84">D14/0.00097177</f>
        <v>0.49843069862210193</v>
      </c>
      <c r="V14">
        <f t="shared" si="84"/>
        <v>0.42680881278491828</v>
      </c>
      <c r="W14">
        <f t="shared" si="84"/>
        <v>0.44900542309394204</v>
      </c>
      <c r="X14">
        <f t="shared" si="84"/>
        <v>0.37712627473579141</v>
      </c>
      <c r="Y14">
        <f t="shared" si="84"/>
        <v>0.39958014756578203</v>
      </c>
      <c r="Z14">
        <f t="shared" si="84"/>
        <v>0.44932442861994099</v>
      </c>
      <c r="AA14">
        <f t="shared" ref="AA14" si="85">J14/0.00097177</f>
        <v>0.40651594513104955</v>
      </c>
      <c r="AB14">
        <f t="shared" ref="AB14" si="86">K14/0.00097177</f>
        <v>0.42794076787717261</v>
      </c>
      <c r="AC14">
        <f t="shared" ref="AC14" si="87">L14/0.00097177</f>
        <v>0.38470008335305683</v>
      </c>
      <c r="AD14">
        <f>M14/0.00097177</f>
        <v>0.41872047912571908</v>
      </c>
      <c r="AE14">
        <f>N14/0.00097177</f>
        <v>0.44887164658303919</v>
      </c>
      <c r="AF14">
        <f t="shared" ref="AF14:AH14" si="88">O14/0.00097177</f>
        <v>0.38515286538995858</v>
      </c>
      <c r="AG14">
        <f t="shared" si="88"/>
        <v>0.35739938462804982</v>
      </c>
      <c r="AH14">
        <f t="shared" si="88"/>
        <v>0.37830968233223911</v>
      </c>
      <c r="AI14">
        <f t="shared" ref="AI14" si="89">R14/0.00097177</f>
        <v>0.39515523220515147</v>
      </c>
      <c r="AJ14">
        <f t="shared" ref="AJ14" si="90">S14/0.00097177</f>
        <v>0.35430194387560848</v>
      </c>
    </row>
    <row r="15" spans="1:36" x14ac:dyDescent="0.2">
      <c r="A15" s="2" t="s">
        <v>22</v>
      </c>
      <c r="B15" t="s">
        <v>54</v>
      </c>
      <c r="C15" s="8">
        <v>4.7633936586266102E-4</v>
      </c>
      <c r="D15" s="3">
        <v>4.6749999999999998E-4</v>
      </c>
      <c r="E15" s="3">
        <v>4.1463999999999997E-4</v>
      </c>
      <c r="F15" s="3">
        <v>4.0258999999999998E-4</v>
      </c>
      <c r="G15" s="3">
        <v>3.9821000000000002E-4</v>
      </c>
      <c r="H15" s="3">
        <v>3.5693999999999998E-4</v>
      </c>
      <c r="I15" s="3">
        <v>3.7366999999999999E-4</v>
      </c>
      <c r="J15" s="3">
        <v>3.6741999999999998E-4</v>
      </c>
      <c r="K15" s="3">
        <v>3.5446000000000002E-4</v>
      </c>
      <c r="L15" s="3">
        <v>3.8033000000000001E-4</v>
      </c>
      <c r="M15" s="3">
        <v>3.6448999999999997E-4</v>
      </c>
      <c r="N15" s="3">
        <v>3.8565000000000002E-4</v>
      </c>
      <c r="O15" s="3">
        <v>3.6492000000000002E-4</v>
      </c>
      <c r="P15" s="3">
        <v>3.5478000000000002E-4</v>
      </c>
      <c r="Q15" s="3">
        <v>3.5478000000000002E-4</v>
      </c>
      <c r="R15" s="3">
        <v>3.5526999999999998E-4</v>
      </c>
      <c r="S15" s="3">
        <v>3.5591000000000003E-4</v>
      </c>
      <c r="U15">
        <f t="shared" ref="U15:Z15" si="91">D15/0.00047634</f>
        <v>0.9814418272662383</v>
      </c>
      <c r="V15">
        <f t="shared" si="91"/>
        <v>0.87047067220892638</v>
      </c>
      <c r="W15">
        <f t="shared" si="91"/>
        <v>0.84517361548473768</v>
      </c>
      <c r="X15">
        <f t="shared" si="91"/>
        <v>0.83597850275013652</v>
      </c>
      <c r="Y15">
        <f t="shared" si="91"/>
        <v>0.74933870764579913</v>
      </c>
      <c r="Z15">
        <f t="shared" si="91"/>
        <v>0.78446067934668506</v>
      </c>
      <c r="AA15">
        <f t="shared" ref="AA15" si="92">J15/0.00047634</f>
        <v>0.77133979930301877</v>
      </c>
      <c r="AB15">
        <f t="shared" ref="AB15" si="93">K15/0.00047634</f>
        <v>0.74413234244447246</v>
      </c>
      <c r="AC15">
        <f t="shared" ref="AC15" si="94">L15/0.00047634</f>
        <v>0.79844228912121595</v>
      </c>
      <c r="AD15">
        <f>M15/0.00047634</f>
        <v>0.76518873073854798</v>
      </c>
      <c r="AE15">
        <f>N15/0.00047634</f>
        <v>0.80961078221438476</v>
      </c>
      <c r="AF15">
        <f t="shared" ref="AF15:AH15" si="95">O15/0.00047634</f>
        <v>0.76609144728555234</v>
      </c>
      <c r="AG15">
        <f t="shared" si="95"/>
        <v>0.74480413150270819</v>
      </c>
      <c r="AH15">
        <f t="shared" si="95"/>
        <v>0.74480413150270819</v>
      </c>
      <c r="AI15">
        <f t="shared" ref="AI15" si="96">R15/0.00047634</f>
        <v>0.74583280849813149</v>
      </c>
      <c r="AJ15">
        <f t="shared" ref="AJ15" si="97">S15/0.00047634</f>
        <v>0.74717638661460306</v>
      </c>
    </row>
    <row r="16" spans="1:36" x14ac:dyDescent="0.2">
      <c r="A16" s="2" t="s">
        <v>23</v>
      </c>
      <c r="B16" t="s">
        <v>55</v>
      </c>
      <c r="C16" s="8">
        <v>3.7550584122084601E-4</v>
      </c>
      <c r="D16" s="3">
        <v>6.5899000000000003E-4</v>
      </c>
      <c r="E16" s="3">
        <v>5.2632999999999998E-4</v>
      </c>
      <c r="F16" s="3">
        <v>4.5427999999999999E-4</v>
      </c>
      <c r="G16" s="3">
        <v>4.0405999999999998E-4</v>
      </c>
      <c r="H16" s="3">
        <v>4.1455000000000002E-4</v>
      </c>
      <c r="I16" s="3">
        <v>3.7853000000000002E-4</v>
      </c>
      <c r="J16" s="3">
        <v>4.2014E-4</v>
      </c>
      <c r="K16" s="3">
        <v>4.5754999999999998E-4</v>
      </c>
      <c r="L16" s="3">
        <v>3.9657000000000001E-4</v>
      </c>
      <c r="M16" s="3">
        <v>4.2855999999999998E-4</v>
      </c>
      <c r="N16" s="3">
        <v>3.8223E-4</v>
      </c>
      <c r="O16" s="3">
        <v>3.9350000000000002E-4</v>
      </c>
      <c r="P16" s="3">
        <v>3.8219000000000003E-4</v>
      </c>
      <c r="Q16" s="3">
        <v>3.8053000000000002E-4</v>
      </c>
      <c r="R16" s="3">
        <v>4.0985000000000001E-4</v>
      </c>
      <c r="S16" s="3">
        <v>3.8453000000000001E-4</v>
      </c>
      <c r="U16">
        <f t="shared" ref="U16:Z16" si="98">D16/0.00037551</f>
        <v>1.7549199754999867</v>
      </c>
      <c r="V16">
        <f t="shared" si="98"/>
        <v>1.4016404356741496</v>
      </c>
      <c r="W16">
        <f t="shared" si="98"/>
        <v>1.2097680487869831</v>
      </c>
      <c r="X16">
        <f t="shared" si="98"/>
        <v>1.0760299326249634</v>
      </c>
      <c r="Y16">
        <f t="shared" si="98"/>
        <v>1.1039652738941705</v>
      </c>
      <c r="Z16">
        <f t="shared" si="98"/>
        <v>1.0080423956752151</v>
      </c>
      <c r="AA16">
        <f t="shared" ref="AA16" si="99">J16/0.00037551</f>
        <v>1.1188516950280951</v>
      </c>
      <c r="AB16">
        <f t="shared" ref="AB16" si="100">K16/0.00037551</f>
        <v>1.2184762056935901</v>
      </c>
      <c r="AC16">
        <f t="shared" ref="AC16" si="101">L16/0.00037551</f>
        <v>1.0560837261324598</v>
      </c>
      <c r="AD16">
        <f>M16/0.00037551</f>
        <v>1.1412745333013767</v>
      </c>
      <c r="AE16">
        <f>N16/0.00037551</f>
        <v>1.0178956618998163</v>
      </c>
      <c r="AF16">
        <f t="shared" ref="AF16:AH16" si="102">O16/0.00037551</f>
        <v>1.0479081782109665</v>
      </c>
      <c r="AG16">
        <f t="shared" si="102"/>
        <v>1.0177891401027936</v>
      </c>
      <c r="AH16">
        <f t="shared" si="102"/>
        <v>1.0133684855263507</v>
      </c>
      <c r="AI16">
        <f t="shared" ref="AI16" si="103">R16/0.00037551</f>
        <v>1.0914489627440014</v>
      </c>
      <c r="AJ16">
        <f t="shared" ref="AJ16" si="104">S16/0.00037551</f>
        <v>1.0240206652286223</v>
      </c>
    </row>
    <row r="17" spans="1:36" x14ac:dyDescent="0.2">
      <c r="A17" s="2" t="s">
        <v>17</v>
      </c>
      <c r="B17" t="s">
        <v>49</v>
      </c>
      <c r="C17" s="8">
        <v>7.99593590158603E-4</v>
      </c>
      <c r="D17">
        <v>1.0682999999999999E-3</v>
      </c>
      <c r="E17">
        <v>1.2618E-3</v>
      </c>
      <c r="F17">
        <v>1.6463000000000001E-3</v>
      </c>
      <c r="G17">
        <v>1.4966000000000001E-3</v>
      </c>
      <c r="H17">
        <v>1.2011999999999999E-3</v>
      </c>
      <c r="I17">
        <v>1.5169000000000001E-3</v>
      </c>
      <c r="J17">
        <v>1.0587999999999999E-3</v>
      </c>
      <c r="K17">
        <v>1.1542E-3</v>
      </c>
      <c r="L17">
        <v>1.1027999999999999E-3</v>
      </c>
      <c r="M17">
        <v>1.0985999999999999E-3</v>
      </c>
      <c r="N17">
        <v>9.1735999999999999E-4</v>
      </c>
      <c r="O17">
        <v>9.8171999999999995E-4</v>
      </c>
      <c r="P17">
        <v>1.2914999999999999E-3</v>
      </c>
      <c r="Q17">
        <v>1.0042E-3</v>
      </c>
      <c r="R17">
        <v>1.1885999999999999E-3</v>
      </c>
      <c r="S17">
        <v>1.0261000000000001E-3</v>
      </c>
      <c r="U17">
        <f t="shared" ref="U17:Z17" si="105">D17/0.00079959</f>
        <v>1.3360597306119386</v>
      </c>
      <c r="V17">
        <f t="shared" si="105"/>
        <v>1.5780587551119949</v>
      </c>
      <c r="W17">
        <f t="shared" si="105"/>
        <v>2.0589302017283861</v>
      </c>
      <c r="X17">
        <f t="shared" si="105"/>
        <v>1.8717092509911331</v>
      </c>
      <c r="Y17">
        <f t="shared" si="105"/>
        <v>1.5022699133305819</v>
      </c>
      <c r="Z17">
        <f t="shared" si="105"/>
        <v>1.8970972623469529</v>
      </c>
      <c r="AA17">
        <f t="shared" ref="AA17" si="106">J17/0.00079959</f>
        <v>1.3241786415537962</v>
      </c>
      <c r="AB17">
        <f t="shared" ref="AB17" si="107">K17/0.00079959</f>
        <v>1.4434897885166147</v>
      </c>
      <c r="AC17">
        <f t="shared" ref="AC17" si="108">L17/0.00079959</f>
        <v>1.3792068435072975</v>
      </c>
      <c r="AD17">
        <f>M17/0.00079959</f>
        <v>1.373954151502645</v>
      </c>
      <c r="AE17">
        <f>N17/0.00079959</f>
        <v>1.1472879850923599</v>
      </c>
      <c r="AF17">
        <f t="shared" ref="AF17:AH17" si="109">O17/0.00079959</f>
        <v>1.2277792368588902</v>
      </c>
      <c r="AG17">
        <f t="shared" si="109"/>
        <v>1.6152027914306082</v>
      </c>
      <c r="AH17">
        <f t="shared" si="109"/>
        <v>1.2558936454933154</v>
      </c>
      <c r="AI17">
        <f t="shared" ref="AI17" si="110">R17/0.00079959</f>
        <v>1.4865118373166248</v>
      </c>
      <c r="AJ17">
        <f t="shared" ref="AJ17" si="111">S17/0.00079959</f>
        <v>1.2832826823747172</v>
      </c>
    </row>
    <row r="18" spans="1:36" x14ac:dyDescent="0.2">
      <c r="A18" s="2" t="s">
        <v>21</v>
      </c>
      <c r="B18" t="s">
        <v>53</v>
      </c>
      <c r="C18" s="8">
        <v>5.7093694988400898E-4</v>
      </c>
      <c r="D18" s="3">
        <v>7.1725999999999995E-4</v>
      </c>
      <c r="E18" s="3">
        <v>6.8645000000000002E-4</v>
      </c>
      <c r="F18" s="3">
        <v>6.2613000000000002E-4</v>
      </c>
      <c r="G18" s="3">
        <v>6.4393000000000002E-4</v>
      </c>
      <c r="H18" s="3">
        <v>6.1297000000000001E-4</v>
      </c>
      <c r="I18" s="3">
        <v>6.2907000000000002E-4</v>
      </c>
      <c r="J18" s="3">
        <v>6.9406000000000003E-4</v>
      </c>
      <c r="K18" s="3">
        <v>6.7814000000000004E-4</v>
      </c>
      <c r="L18" s="3">
        <v>6.9145000000000003E-4</v>
      </c>
      <c r="M18" s="3">
        <v>6.7336000000000002E-4</v>
      </c>
      <c r="N18" s="3">
        <v>6.7809000000000001E-4</v>
      </c>
      <c r="O18" s="3">
        <v>6.7265999999999995E-4</v>
      </c>
      <c r="P18" s="3">
        <v>6.7730999999999998E-4</v>
      </c>
      <c r="Q18" s="3">
        <v>7.0653999999999997E-4</v>
      </c>
      <c r="R18" s="3">
        <v>7.3789999999999999E-4</v>
      </c>
      <c r="S18" s="3">
        <v>6.7369999999999995E-4</v>
      </c>
      <c r="U18">
        <f t="shared" ref="U18:Z18" si="112">D18/0.00057094</f>
        <v>1.2562791186464426</v>
      </c>
      <c r="V18">
        <f t="shared" si="112"/>
        <v>1.2023154797351736</v>
      </c>
      <c r="W18">
        <f t="shared" si="112"/>
        <v>1.0966651487021404</v>
      </c>
      <c r="X18">
        <f t="shared" si="112"/>
        <v>1.1278418047430554</v>
      </c>
      <c r="Y18">
        <f t="shared" si="112"/>
        <v>1.0736154412022278</v>
      </c>
      <c r="Z18">
        <f t="shared" si="112"/>
        <v>1.1018145514414825</v>
      </c>
      <c r="AA18">
        <f t="shared" ref="AA18" si="113">J18/0.00057094</f>
        <v>1.2156443759414299</v>
      </c>
      <c r="AB18">
        <f t="shared" ref="AB18" si="114">K18/0.00057094</f>
        <v>1.1877605352576452</v>
      </c>
      <c r="AC18">
        <f t="shared" ref="AC18" si="115">L18/0.00057094</f>
        <v>1.2110729673871159</v>
      </c>
      <c r="AD18">
        <f>M18/0.00057094</f>
        <v>1.1793883770623883</v>
      </c>
      <c r="AE18">
        <f>N18/0.00057094</f>
        <v>1.1876729603811258</v>
      </c>
      <c r="AF18">
        <f t="shared" ref="AF18:AH18" si="116">O18/0.00057094</f>
        <v>1.1781623287911163</v>
      </c>
      <c r="AG18">
        <f t="shared" si="116"/>
        <v>1.1863067923074226</v>
      </c>
      <c r="AH18">
        <f t="shared" si="116"/>
        <v>1.237503065120678</v>
      </c>
      <c r="AI18">
        <f t="shared" ref="AI18" si="117">R18/0.00057094</f>
        <v>1.2924300276736609</v>
      </c>
      <c r="AJ18">
        <f t="shared" ref="AJ18" si="118">S18/0.00057094</f>
        <v>1.1799838862227203</v>
      </c>
    </row>
    <row r="19" spans="1:36" x14ac:dyDescent="0.2">
      <c r="A19" s="2" t="s">
        <v>28</v>
      </c>
      <c r="B19" t="s">
        <v>60</v>
      </c>
      <c r="C19" s="8">
        <v>4.47708830500819E-4</v>
      </c>
      <c r="D19" s="3">
        <v>7.2119999999999997E-4</v>
      </c>
      <c r="E19" s="3">
        <v>5.9781999999999999E-4</v>
      </c>
      <c r="F19" s="3">
        <v>5.2092999999999996E-4</v>
      </c>
      <c r="G19" s="3">
        <v>4.7559000000000002E-4</v>
      </c>
      <c r="H19" s="3">
        <v>5.7896E-4</v>
      </c>
      <c r="I19" s="3">
        <v>5.0529999999999998E-4</v>
      </c>
      <c r="J19" s="3">
        <v>5.2935999999999999E-4</v>
      </c>
      <c r="K19" s="3">
        <v>5.5935000000000002E-4</v>
      </c>
      <c r="L19" s="3">
        <v>5.1575000000000004E-4</v>
      </c>
      <c r="M19" s="3">
        <v>5.8480000000000001E-4</v>
      </c>
      <c r="N19" s="3">
        <v>5.1458999999999999E-4</v>
      </c>
      <c r="O19" s="3">
        <v>5.9201000000000002E-4</v>
      </c>
      <c r="P19" s="3">
        <v>5.2344000000000002E-4</v>
      </c>
      <c r="Q19" s="3">
        <v>4.5481999999999999E-4</v>
      </c>
      <c r="R19" s="3">
        <v>5.8126E-4</v>
      </c>
      <c r="S19" s="3">
        <v>5.5259000000000005E-4</v>
      </c>
      <c r="U19">
        <f t="shared" ref="U19:Z19" si="119">D19/0.00044771</f>
        <v>1.6108641754707289</v>
      </c>
      <c r="V19">
        <f t="shared" si="119"/>
        <v>1.335284000804092</v>
      </c>
      <c r="W19">
        <f t="shared" si="119"/>
        <v>1.163543365124746</v>
      </c>
      <c r="X19">
        <f t="shared" si="119"/>
        <v>1.062272453150477</v>
      </c>
      <c r="Y19">
        <f t="shared" si="119"/>
        <v>1.293158517790534</v>
      </c>
      <c r="Z19">
        <f t="shared" si="119"/>
        <v>1.1286323736347188</v>
      </c>
      <c r="AA19">
        <f t="shared" ref="AA19" si="120">J19/0.00044771</f>
        <v>1.1823725179245494</v>
      </c>
      <c r="AB19">
        <f t="shared" ref="AB19" si="121">K19/0.00044771</f>
        <v>1.2493578432467447</v>
      </c>
      <c r="AC19">
        <f t="shared" ref="AC19" si="122">L19/0.00044771</f>
        <v>1.1519733756226129</v>
      </c>
      <c r="AD19">
        <f>M19/0.00044771</f>
        <v>1.3062026758392711</v>
      </c>
      <c r="AE19">
        <f>N19/0.00044771</f>
        <v>1.1493824127225214</v>
      </c>
      <c r="AF19">
        <f t="shared" ref="AF19:AH19" si="123">O19/0.00044771</f>
        <v>1.3223068504165645</v>
      </c>
      <c r="AG19">
        <f t="shared" si="123"/>
        <v>1.1691496727792545</v>
      </c>
      <c r="AH19">
        <f t="shared" si="123"/>
        <v>1.0158808157065957</v>
      </c>
      <c r="AI19">
        <f t="shared" ref="AI19" si="124">R19/0.00044771</f>
        <v>1.2982957718165777</v>
      </c>
      <c r="AJ19">
        <f t="shared" ref="AJ19" si="125">S19/0.00044771</f>
        <v>1.2342587835875904</v>
      </c>
    </row>
    <row r="20" spans="1:36" x14ac:dyDescent="0.2">
      <c r="A20" s="2" t="s">
        <v>16</v>
      </c>
      <c r="B20" t="s">
        <v>83</v>
      </c>
      <c r="C20" s="8">
        <v>4.8350217294714903E-3</v>
      </c>
      <c r="D20" s="3">
        <v>4.3723E-3</v>
      </c>
      <c r="E20" s="3">
        <v>4.6876000000000001E-3</v>
      </c>
      <c r="F20" s="3">
        <v>5.0485E-3</v>
      </c>
      <c r="G20" s="3">
        <v>3.3148000000000001E-3</v>
      </c>
      <c r="H20" s="3">
        <v>4.7863999999999997E-3</v>
      </c>
      <c r="I20" s="3">
        <v>1.5016999999999999E-3</v>
      </c>
      <c r="J20" s="3">
        <v>4.6061000000000001E-3</v>
      </c>
      <c r="K20" s="3">
        <v>4.8132000000000001E-3</v>
      </c>
      <c r="L20" s="3">
        <v>4.5772E-3</v>
      </c>
      <c r="M20" s="3">
        <v>4.5994E-3</v>
      </c>
      <c r="N20" s="3">
        <v>1.7572E-3</v>
      </c>
      <c r="O20" s="3">
        <v>3.4585000000000002E-3</v>
      </c>
      <c r="P20" s="3">
        <v>1.2423E-3</v>
      </c>
      <c r="Q20" s="3">
        <v>1.3165E-3</v>
      </c>
      <c r="R20" s="3">
        <v>4.901E-3</v>
      </c>
      <c r="S20" s="3">
        <v>4.8624000000000002E-3</v>
      </c>
      <c r="U20">
        <f t="shared" ref="U20:Z20" si="126">D20/0.00483502</f>
        <v>0.90429822420589789</v>
      </c>
      <c r="V20">
        <f t="shared" si="126"/>
        <v>0.96950995032078469</v>
      </c>
      <c r="W20">
        <f t="shared" si="126"/>
        <v>1.044152868033638</v>
      </c>
      <c r="X20">
        <f t="shared" si="126"/>
        <v>0.68558144537147736</v>
      </c>
      <c r="Y20">
        <f t="shared" si="126"/>
        <v>0.98994419878304529</v>
      </c>
      <c r="Z20">
        <f t="shared" si="126"/>
        <v>0.31058816716373461</v>
      </c>
      <c r="AA20">
        <f t="shared" ref="AA20" si="127">J20/0.00483502</f>
        <v>0.95265376358319109</v>
      </c>
      <c r="AB20">
        <f t="shared" ref="AB20" si="128">K20/0.00483502</f>
        <v>0.99548709209062225</v>
      </c>
      <c r="AC20">
        <f t="shared" ref="AC20" si="129">L20/0.00483502</f>
        <v>0.94667653908360261</v>
      </c>
      <c r="AD20">
        <f>M20/0.00483502</f>
        <v>0.95126804025629685</v>
      </c>
      <c r="AE20">
        <f>N20/0.00483502</f>
        <v>0.36343179552514782</v>
      </c>
      <c r="AF20">
        <f t="shared" ref="AF20:AH20" si="130">O20/0.00483502</f>
        <v>0.7153021083677007</v>
      </c>
      <c r="AG20">
        <f t="shared" si="130"/>
        <v>0.2569379237314427</v>
      </c>
      <c r="AH20">
        <f t="shared" si="130"/>
        <v>0.27228429251585312</v>
      </c>
      <c r="AI20">
        <f t="shared" ref="AI20" si="131">R20/0.00483502</f>
        <v>1.0136462724042508</v>
      </c>
      <c r="AJ20">
        <f t="shared" ref="AJ20" si="132">S20/0.00483502</f>
        <v>1.0056628514463231</v>
      </c>
    </row>
    <row r="21" spans="1:36" x14ac:dyDescent="0.2">
      <c r="A21" s="2" t="s">
        <v>4</v>
      </c>
      <c r="B21" t="s">
        <v>71</v>
      </c>
      <c r="C21" s="8">
        <v>9.0592860706619903E-4</v>
      </c>
      <c r="D21" s="3">
        <v>2.5958000000000001E-3</v>
      </c>
      <c r="E21" s="3">
        <v>3.5488E-3</v>
      </c>
      <c r="F21" s="3">
        <v>1.2267999999999999E-3</v>
      </c>
      <c r="G21" s="3">
        <v>1.6046000000000001E-3</v>
      </c>
      <c r="H21" s="3">
        <v>2.9732999999999999E-3</v>
      </c>
      <c r="I21" s="3">
        <v>2.9807000000000002E-3</v>
      </c>
      <c r="J21" s="3">
        <v>2.9206000000000002E-3</v>
      </c>
      <c r="K21" s="3">
        <v>3.1657999999999999E-3</v>
      </c>
      <c r="L21" s="3">
        <v>3.1549999999999998E-3</v>
      </c>
      <c r="M21" s="3">
        <v>1.7593000000000001E-3</v>
      </c>
      <c r="N21" s="3">
        <v>4.0911999999999997E-3</v>
      </c>
      <c r="O21" s="3">
        <v>1.0765E-3</v>
      </c>
      <c r="P21" s="3">
        <v>3.2507E-3</v>
      </c>
      <c r="Q21" s="3">
        <v>3.0298999999999999E-3</v>
      </c>
      <c r="R21" s="3">
        <v>2.9347000000000002E-3</v>
      </c>
      <c r="S21" s="3">
        <v>3.2403000000000002E-3</v>
      </c>
      <c r="U21">
        <f t="shared" ref="U21:Z21" si="133">D21/0.00090593</f>
        <v>2.8653427969048382</v>
      </c>
      <c r="V21">
        <f t="shared" si="133"/>
        <v>3.9173004536774365</v>
      </c>
      <c r="W21">
        <f t="shared" si="133"/>
        <v>1.3541885134613048</v>
      </c>
      <c r="X21">
        <f t="shared" si="133"/>
        <v>1.7712185268177454</v>
      </c>
      <c r="Y21">
        <f t="shared" si="133"/>
        <v>3.2820416588478136</v>
      </c>
      <c r="Z21">
        <f t="shared" si="133"/>
        <v>3.2902100603799411</v>
      </c>
      <c r="AA21">
        <f t="shared" ref="AA21" si="134">J21/0.00090593</f>
        <v>3.2238693938825298</v>
      </c>
      <c r="AB21">
        <f t="shared" ref="AB21" si="135">K21/0.00090593</f>
        <v>3.4945304824876091</v>
      </c>
      <c r="AC21">
        <f t="shared" ref="AC21" si="136">L21/0.00090593</f>
        <v>3.482609031602883</v>
      </c>
      <c r="AD21">
        <f>M21/0.00090593</f>
        <v>1.9419822723609994</v>
      </c>
      <c r="AE21">
        <f>N21/0.00090593</f>
        <v>4.5160222092214628</v>
      </c>
      <c r="AF21">
        <f t="shared" ref="AF21:AH21" si="137">O21/0.00090593</f>
        <v>1.1882816553155322</v>
      </c>
      <c r="AG21">
        <f t="shared" si="137"/>
        <v>3.588246332498096</v>
      </c>
      <c r="AH21">
        <f t="shared" si="137"/>
        <v>3.3445188921881379</v>
      </c>
      <c r="AI21">
        <f t="shared" ref="AI21" si="138">R21/0.00090593</f>
        <v>3.2394335103153669</v>
      </c>
      <c r="AJ21">
        <f t="shared" ref="AJ21" si="139">S21/0.00090593</f>
        <v>3.5767664168313229</v>
      </c>
    </row>
    <row r="22" spans="1:36" x14ac:dyDescent="0.2">
      <c r="A22" s="2" t="s">
        <v>9</v>
      </c>
      <c r="B22" t="s">
        <v>76</v>
      </c>
      <c r="C22" s="8">
        <v>7.2694181456641697E-4</v>
      </c>
      <c r="D22" s="3">
        <v>7.1805000000000003E-4</v>
      </c>
      <c r="E22" s="3">
        <v>6.5583999999999998E-4</v>
      </c>
      <c r="F22" s="3">
        <v>1.3508000000000001E-3</v>
      </c>
      <c r="G22" s="3">
        <v>6.3131999999999999E-4</v>
      </c>
      <c r="H22" s="3">
        <v>6.3226999999999999E-4</v>
      </c>
      <c r="I22" s="3">
        <v>2.8272000000000002E-3</v>
      </c>
      <c r="J22" s="3">
        <v>5.7295999999999996E-4</v>
      </c>
      <c r="K22" s="3">
        <v>5.8776E-4</v>
      </c>
      <c r="L22" s="3">
        <v>5.8326000000000005E-4</v>
      </c>
      <c r="M22" s="3">
        <v>6.1067000000000001E-4</v>
      </c>
      <c r="N22" s="3">
        <v>5.5307999999999996E-4</v>
      </c>
      <c r="O22" s="3">
        <v>6.0718999999999996E-4</v>
      </c>
      <c r="P22" s="3">
        <v>6.0694000000000004E-4</v>
      </c>
      <c r="Q22" s="3">
        <v>6.8893999999999997E-4</v>
      </c>
      <c r="R22" s="3">
        <v>7.0817999999999999E-4</v>
      </c>
      <c r="S22" s="3">
        <v>1.1417E-3</v>
      </c>
      <c r="U22">
        <f t="shared" ref="U22:Z22" si="140">D22/0.00072694</f>
        <v>0.98777065507469664</v>
      </c>
      <c r="V22">
        <f t="shared" si="140"/>
        <v>0.90219275318458192</v>
      </c>
      <c r="W22">
        <f t="shared" si="140"/>
        <v>1.8582001265579002</v>
      </c>
      <c r="X22">
        <f t="shared" si="140"/>
        <v>0.86846232151209168</v>
      </c>
      <c r="Y22">
        <f t="shared" si="140"/>
        <v>0.86976916939499815</v>
      </c>
      <c r="Z22">
        <f t="shared" si="140"/>
        <v>3.8891792995295349</v>
      </c>
      <c r="AA22">
        <f t="shared" ref="AA22" si="141">J22/0.00072694</f>
        <v>0.78818059262112405</v>
      </c>
      <c r="AB22">
        <f t="shared" ref="AB22" si="142">K22/0.00072694</f>
        <v>0.80853990700745593</v>
      </c>
      <c r="AC22">
        <f t="shared" ref="AC22" si="143">L22/0.00072694</f>
        <v>0.80234957493053072</v>
      </c>
      <c r="AD22">
        <f>M22/0.00072694</f>
        <v>0.84005557542575726</v>
      </c>
      <c r="AE22">
        <f>N22/0.00072694</f>
        <v>0.760833081134619</v>
      </c>
      <c r="AF22">
        <f t="shared" ref="AF22:AH22" si="144">O22/0.00072694</f>
        <v>0.83526838528626834</v>
      </c>
      <c r="AG22">
        <f t="shared" si="144"/>
        <v>0.83492447794866154</v>
      </c>
      <c r="AH22">
        <f t="shared" si="144"/>
        <v>0.94772608468374275</v>
      </c>
      <c r="AI22">
        <f t="shared" ref="AI22" si="145">R22/0.00072694</f>
        <v>0.97419319338597399</v>
      </c>
      <c r="AJ22">
        <f t="shared" ref="AJ22" si="146">S22/0.00072694</f>
        <v>1.5705560293834429</v>
      </c>
    </row>
    <row r="23" spans="1:36" x14ac:dyDescent="0.2">
      <c r="A23" s="2" t="s">
        <v>8</v>
      </c>
      <c r="B23" t="s">
        <v>75</v>
      </c>
      <c r="C23" s="8">
        <v>2.1160450332406498E-3</v>
      </c>
      <c r="D23" s="3">
        <v>1.2133999999999999E-3</v>
      </c>
      <c r="E23" s="3">
        <v>1.3611999999999999E-3</v>
      </c>
      <c r="F23" s="3">
        <v>1.5512E-3</v>
      </c>
      <c r="G23" s="3">
        <v>9.9759999999999996E-4</v>
      </c>
      <c r="H23" s="3">
        <v>1.2309E-3</v>
      </c>
      <c r="I23" s="3">
        <v>1.1069999999999999E-3</v>
      </c>
      <c r="J23" s="3">
        <v>1.2991000000000001E-3</v>
      </c>
      <c r="K23" s="3">
        <v>1.0143000000000001E-3</v>
      </c>
      <c r="L23" s="3">
        <v>1.1483999999999999E-3</v>
      </c>
      <c r="M23" s="3">
        <v>1.1536000000000001E-3</v>
      </c>
      <c r="N23" s="3">
        <v>1.1485E-3</v>
      </c>
      <c r="O23" s="3">
        <v>1.1590999999999999E-3</v>
      </c>
      <c r="P23" s="3">
        <v>1.2511E-3</v>
      </c>
      <c r="Q23" s="3">
        <v>1.4976E-3</v>
      </c>
      <c r="R23" s="3">
        <v>1.4509E-3</v>
      </c>
      <c r="S23" s="3">
        <v>1.3002000000000001E-3</v>
      </c>
      <c r="U23">
        <f t="shared" ref="U23:Z23" si="147">D23/0.00211605</f>
        <v>0.57342690390113649</v>
      </c>
      <c r="V23">
        <f t="shared" si="147"/>
        <v>0.64327402471586204</v>
      </c>
      <c r="W23">
        <f t="shared" si="147"/>
        <v>0.73306396351693015</v>
      </c>
      <c r="X23">
        <f t="shared" si="147"/>
        <v>0.47144443656813401</v>
      </c>
      <c r="Y23">
        <f t="shared" si="147"/>
        <v>0.58169702984334026</v>
      </c>
      <c r="Z23">
        <f t="shared" si="147"/>
        <v>0.52314453817253848</v>
      </c>
      <c r="AA23">
        <f t="shared" ref="AA23" si="148">J23/0.00211605</f>
        <v>0.61392689208667095</v>
      </c>
      <c r="AB23">
        <f t="shared" ref="AB23" si="149">K23/0.00211605</f>
        <v>0.4793364996101227</v>
      </c>
      <c r="AC23">
        <f t="shared" ref="AC23" si="150">L23/0.00211605</f>
        <v>0.5427092932586659</v>
      </c>
      <c r="AD23">
        <f>M23/0.00211605</f>
        <v>0.54516670211006357</v>
      </c>
      <c r="AE23">
        <f>N23/0.00211605</f>
        <v>0.54275655112119281</v>
      </c>
      <c r="AF23">
        <f t="shared" ref="AF23:AH23" si="151">O23/0.00211605</f>
        <v>0.54776588454904185</v>
      </c>
      <c r="AG23">
        <f t="shared" si="151"/>
        <v>0.5912431180737695</v>
      </c>
      <c r="AH23">
        <f t="shared" si="151"/>
        <v>0.70773374920252352</v>
      </c>
      <c r="AI23">
        <f t="shared" ref="AI23" si="152">R23/0.00211605</f>
        <v>0.68566432740247163</v>
      </c>
      <c r="AJ23">
        <f t="shared" ref="AJ23" si="153">S23/0.00211605</f>
        <v>0.61444672857446658</v>
      </c>
    </row>
    <row r="24" spans="1:36" x14ac:dyDescent="0.2">
      <c r="A24" s="2" t="s">
        <v>2</v>
      </c>
      <c r="B24" t="s">
        <v>69</v>
      </c>
      <c r="C24" s="7">
        <v>6.5536281169255002E-3</v>
      </c>
      <c r="D24" s="3">
        <v>6.7054999999999997E-3</v>
      </c>
      <c r="E24" s="3">
        <v>3.6251E-3</v>
      </c>
      <c r="F24" s="3">
        <v>3.5235000000000002E-3</v>
      </c>
      <c r="G24" s="3">
        <v>4.7894000000000001E-3</v>
      </c>
      <c r="H24" s="3">
        <v>5.6956999999999997E-3</v>
      </c>
      <c r="I24" s="3">
        <v>3.2209000000000001E-3</v>
      </c>
      <c r="J24" s="3">
        <v>6.5725000000000002E-3</v>
      </c>
      <c r="K24" s="3">
        <v>6.8076999999999999E-3</v>
      </c>
      <c r="L24" s="3">
        <v>6.7517999999999996E-3</v>
      </c>
      <c r="M24" s="3">
        <v>3.6925999999999999E-3</v>
      </c>
      <c r="N24" s="3">
        <v>6.8902E-3</v>
      </c>
      <c r="O24" s="3">
        <v>5.9963000000000004E-3</v>
      </c>
      <c r="P24" s="3">
        <v>6.9636000000000003E-3</v>
      </c>
      <c r="Q24" s="3">
        <v>7.0790000000000002E-3</v>
      </c>
      <c r="R24" s="3">
        <v>5.4438000000000004E-3</v>
      </c>
      <c r="S24" s="3">
        <v>4.8027E-3</v>
      </c>
      <c r="U24">
        <f t="shared" ref="U24:Z24" si="154">D24/0.00655363</f>
        <v>1.0231734168697346</v>
      </c>
      <c r="V24">
        <f t="shared" si="154"/>
        <v>0.55314383021317959</v>
      </c>
      <c r="W24">
        <f t="shared" si="154"/>
        <v>0.53764097149213486</v>
      </c>
      <c r="X24">
        <f t="shared" si="154"/>
        <v>0.73080109801743454</v>
      </c>
      <c r="Y24">
        <f t="shared" si="154"/>
        <v>0.86909087025053278</v>
      </c>
      <c r="Z24">
        <f t="shared" si="154"/>
        <v>0.49146808715170065</v>
      </c>
      <c r="AA24">
        <f t="shared" ref="AA24" si="155">J24/0.00655363</f>
        <v>1.0028793203156112</v>
      </c>
      <c r="AB24">
        <f t="shared" ref="AB24" si="156">K24/0.00655363</f>
        <v>1.038767827906061</v>
      </c>
      <c r="AC24">
        <f t="shared" ref="AC24" si="157">L24/0.00655363</f>
        <v>1.0302382038656439</v>
      </c>
      <c r="AD24">
        <f>M24/0.00655363</f>
        <v>0.56344346568237746</v>
      </c>
      <c r="AE24">
        <f>N24/0.00655363</f>
        <v>1.0513562712573032</v>
      </c>
      <c r="AF24">
        <f t="shared" ref="AF24:AH24" si="158">O24/0.00655363</f>
        <v>0.91495858020669463</v>
      </c>
      <c r="AG24">
        <f t="shared" si="158"/>
        <v>1.0625561711601053</v>
      </c>
      <c r="AH24">
        <f t="shared" si="158"/>
        <v>1.0801647331326303</v>
      </c>
      <c r="AI24">
        <f t="shared" ref="AI24" si="159">R24/0.00655363</f>
        <v>0.8306541565514074</v>
      </c>
      <c r="AJ24">
        <f t="shared" ref="AJ24" si="160">S24/0.00655363</f>
        <v>0.73283050767284696</v>
      </c>
    </row>
    <row r="25" spans="1:36" x14ac:dyDescent="0.2">
      <c r="A25" s="2" t="s">
        <v>5</v>
      </c>
      <c r="B25" t="s">
        <v>72</v>
      </c>
      <c r="C25" s="8">
        <v>5.95681375597342E-4</v>
      </c>
      <c r="D25" s="3">
        <v>3.5079000000000002E-4</v>
      </c>
      <c r="E25" s="3">
        <v>3.1828999999999999E-4</v>
      </c>
      <c r="F25" s="3">
        <v>7.0072000000000005E-4</v>
      </c>
      <c r="G25" s="3">
        <v>3.2144999999999998E-4</v>
      </c>
      <c r="H25" s="3">
        <v>3.1059000000000002E-4</v>
      </c>
      <c r="I25" s="3">
        <v>3.3864000000000002E-4</v>
      </c>
      <c r="J25" s="3">
        <v>3.3197000000000001E-4</v>
      </c>
      <c r="K25" s="3">
        <v>3.3062E-4</v>
      </c>
      <c r="L25" s="3">
        <v>3.1690000000000001E-4</v>
      </c>
      <c r="M25" s="3">
        <v>3.0702000000000003E-4</v>
      </c>
      <c r="N25" s="3">
        <v>2.9828E-4</v>
      </c>
      <c r="O25" s="3">
        <v>3.1234999999999998E-4</v>
      </c>
      <c r="P25" s="3">
        <v>3.0237999999999999E-4</v>
      </c>
      <c r="Q25" s="3">
        <v>4.5031999999999998E-4</v>
      </c>
      <c r="R25" s="3">
        <v>4.5988000000000002E-4</v>
      </c>
      <c r="S25" s="3">
        <v>3.9292999999999999E-4</v>
      </c>
      <c r="U25">
        <f t="shared" ref="U25:Z25" si="161">D25/0.00059568</f>
        <v>0.58889000805801772</v>
      </c>
      <c r="V25">
        <f t="shared" si="161"/>
        <v>0.53433051302712864</v>
      </c>
      <c r="W25">
        <f t="shared" si="161"/>
        <v>1.1763362879398336</v>
      </c>
      <c r="X25">
        <f t="shared" si="161"/>
        <v>0.5396353746978243</v>
      </c>
      <c r="Y25">
        <f t="shared" si="161"/>
        <v>0.52140410958904115</v>
      </c>
      <c r="Z25">
        <f t="shared" si="161"/>
        <v>0.56849315068493156</v>
      </c>
      <c r="AA25">
        <f t="shared" ref="AA25" si="162">J25/0.00059568</f>
        <v>0.55729586355089977</v>
      </c>
      <c r="AB25">
        <f t="shared" ref="AB25" si="163">K25/0.00059568</f>
        <v>0.55502954606500132</v>
      </c>
      <c r="AC25">
        <f t="shared" ref="AC25" si="164">L25/0.00059568</f>
        <v>0.5319970453934999</v>
      </c>
      <c r="AD25">
        <f>M25/0.00059568</f>
        <v>0.5154109589041096</v>
      </c>
      <c r="AE25">
        <f>N25/0.00059568</f>
        <v>0.5007386516250335</v>
      </c>
      <c r="AF25">
        <f t="shared" ref="AF25:AH25" si="165">O25/0.00059568</f>
        <v>0.52435871608917539</v>
      </c>
      <c r="AG25">
        <f t="shared" si="165"/>
        <v>0.50762154176739183</v>
      </c>
      <c r="AH25">
        <f t="shared" si="165"/>
        <v>0.75597636314799888</v>
      </c>
      <c r="AI25">
        <f t="shared" ref="AI25" si="166">R25/0.00059568</f>
        <v>0.77202524845554665</v>
      </c>
      <c r="AJ25">
        <f t="shared" ref="AJ25" si="167">S25/0.00059568</f>
        <v>0.65963268869191505</v>
      </c>
    </row>
    <row r="26" spans="1:36" x14ac:dyDescent="0.2">
      <c r="A26" s="2" t="s">
        <v>1</v>
      </c>
      <c r="B26" t="s">
        <v>68</v>
      </c>
      <c r="C26" s="8">
        <v>4.66696454323981E-4</v>
      </c>
      <c r="D26" s="3">
        <v>3.3768999999999997E-4</v>
      </c>
      <c r="E26" s="3">
        <v>3.1977999999999998E-4</v>
      </c>
      <c r="F26" s="3">
        <v>5.6346E-4</v>
      </c>
      <c r="G26" s="3">
        <v>3.4865999999999999E-4</v>
      </c>
      <c r="H26" s="3">
        <v>3.3975999999999999E-4</v>
      </c>
      <c r="I26" s="3">
        <v>3.1261E-4</v>
      </c>
      <c r="J26" s="3">
        <v>3.1634000000000002E-4</v>
      </c>
      <c r="K26" s="3">
        <v>3.1285999999999998E-4</v>
      </c>
      <c r="L26" s="3">
        <v>3.2568000000000001E-4</v>
      </c>
      <c r="M26" s="3">
        <v>3.0436999999999999E-4</v>
      </c>
      <c r="N26" s="3">
        <v>3.1303E-4</v>
      </c>
      <c r="O26" s="3">
        <v>3.0776000000000002E-4</v>
      </c>
      <c r="P26" s="3">
        <v>3.1192999999999998E-4</v>
      </c>
      <c r="Q26" s="3">
        <v>4.0953000000000002E-4</v>
      </c>
      <c r="R26" s="3">
        <v>4.6162999999999998E-4</v>
      </c>
      <c r="S26" s="3">
        <v>3.9179999999999998E-4</v>
      </c>
      <c r="U26">
        <f t="shared" ref="U26:Z26" si="168">D26/0.0004667</f>
        <v>0.72356974501821292</v>
      </c>
      <c r="V26">
        <f t="shared" si="168"/>
        <v>0.68519391472037705</v>
      </c>
      <c r="W26">
        <f t="shared" si="168"/>
        <v>1.2073280479965716</v>
      </c>
      <c r="X26">
        <f t="shared" si="168"/>
        <v>0.74707520891364898</v>
      </c>
      <c r="Y26">
        <f t="shared" si="168"/>
        <v>0.72800514248982207</v>
      </c>
      <c r="Z26">
        <f t="shared" si="168"/>
        <v>0.66983072637668739</v>
      </c>
      <c r="AA26">
        <f t="shared" ref="AA26" si="169">J26/0.0004667</f>
        <v>0.67782301264195421</v>
      </c>
      <c r="AB26">
        <f t="shared" ref="AB26" si="170">K26/0.0004667</f>
        <v>0.67036640239982848</v>
      </c>
      <c r="AC26">
        <f t="shared" ref="AC26" si="171">L26/0.0004667</f>
        <v>0.6978358688665095</v>
      </c>
      <c r="AD26">
        <f>M26/0.0004667</f>
        <v>0.65217484465395326</v>
      </c>
      <c r="AE26">
        <f>N26/0.0004667</f>
        <v>0.67073066209556453</v>
      </c>
      <c r="AF26">
        <f t="shared" ref="AF26:AH26" si="172">O26/0.0004667</f>
        <v>0.65943861152774808</v>
      </c>
      <c r="AG26">
        <f t="shared" si="172"/>
        <v>0.66837368759374327</v>
      </c>
      <c r="AH26">
        <f t="shared" si="172"/>
        <v>0.87750160702806945</v>
      </c>
      <c r="AI26">
        <f t="shared" ref="AI26" si="173">R26/0.0004667</f>
        <v>0.98913649025069628</v>
      </c>
      <c r="AJ26">
        <f t="shared" ref="AJ26" si="174">S26/0.0004667</f>
        <v>0.8395114634668952</v>
      </c>
    </row>
    <row r="27" spans="1:36" x14ac:dyDescent="0.2">
      <c r="A27" s="2" t="s">
        <v>3</v>
      </c>
      <c r="B27" t="s">
        <v>70</v>
      </c>
      <c r="C27" s="8">
        <v>3.6426978451997201E-4</v>
      </c>
      <c r="D27" s="3">
        <v>3.6005999999999999E-4</v>
      </c>
      <c r="E27" s="3">
        <v>4.2196999999999997E-4</v>
      </c>
      <c r="F27" s="3">
        <v>7.8700000000000005E-4</v>
      </c>
      <c r="G27" s="3">
        <v>4.0527E-4</v>
      </c>
      <c r="H27" s="3">
        <v>4.5503999999999998E-4</v>
      </c>
      <c r="I27" s="3">
        <v>3.9520000000000001E-4</v>
      </c>
      <c r="J27" s="3">
        <v>4.0067E-4</v>
      </c>
      <c r="K27" s="3">
        <v>3.6699999999999998E-4</v>
      </c>
      <c r="L27" s="3">
        <v>4.1027000000000001E-4</v>
      </c>
      <c r="M27" s="3">
        <v>4.2503000000000001E-4</v>
      </c>
      <c r="N27" s="3">
        <v>3.7359999999999997E-4</v>
      </c>
      <c r="O27" s="3">
        <v>4.1059000000000001E-4</v>
      </c>
      <c r="P27" s="3">
        <v>3.7277000000000002E-4</v>
      </c>
      <c r="Q27" s="3">
        <v>5.4122999999999997E-4</v>
      </c>
      <c r="R27" s="3">
        <v>4.9509E-4</v>
      </c>
      <c r="S27" s="3">
        <v>5.0914000000000005E-4</v>
      </c>
      <c r="U27">
        <f t="shared" ref="U27:Z27" si="175">D27/0.00036427</f>
        <v>0.98844263870206173</v>
      </c>
      <c r="V27">
        <f t="shared" si="175"/>
        <v>1.1583989897603426</v>
      </c>
      <c r="W27">
        <f t="shared" si="175"/>
        <v>2.1604853542701843</v>
      </c>
      <c r="X27">
        <f t="shared" si="175"/>
        <v>1.1125538748730337</v>
      </c>
      <c r="Y27">
        <f t="shared" si="175"/>
        <v>1.2491832981030555</v>
      </c>
      <c r="Z27">
        <f t="shared" si="175"/>
        <v>1.0849095451176327</v>
      </c>
      <c r="AA27">
        <f t="shared" ref="AA27" si="176">J27/0.00036427</f>
        <v>1.0999258791555715</v>
      </c>
      <c r="AB27">
        <f t="shared" ref="AB27" si="177">K27/0.00036427</f>
        <v>1.0074944409366677</v>
      </c>
      <c r="AC27">
        <f t="shared" ref="AC27" si="178">L27/0.00036427</f>
        <v>1.1262799571746234</v>
      </c>
      <c r="AD27">
        <f>M27/0.00036427</f>
        <v>1.1667993521289155</v>
      </c>
      <c r="AE27">
        <f>N27/0.00036427</f>
        <v>1.0256128695747659</v>
      </c>
      <c r="AF27">
        <f t="shared" ref="AF27:AH27" si="179">O27/0.00036427</f>
        <v>1.127158426441925</v>
      </c>
      <c r="AG27">
        <f t="shared" si="179"/>
        <v>1.0233343399127022</v>
      </c>
      <c r="AH27">
        <f t="shared" si="179"/>
        <v>1.4857935048178548</v>
      </c>
      <c r="AI27">
        <f t="shared" ref="AI27" si="180">R27/0.00036427</f>
        <v>1.3591292173387872</v>
      </c>
      <c r="AJ27">
        <f t="shared" ref="AJ27" si="181">S27/0.00036427</f>
        <v>1.3976995086062538</v>
      </c>
    </row>
    <row r="28" spans="1:36" x14ac:dyDescent="0.2">
      <c r="A28" s="2" t="s">
        <v>0</v>
      </c>
      <c r="B28" t="s">
        <v>67</v>
      </c>
      <c r="C28" s="8">
        <v>7.9982861427343403E-4</v>
      </c>
      <c r="D28" s="3">
        <v>5.2209999999999995E-4</v>
      </c>
      <c r="E28" s="3">
        <v>5.6119000000000004E-4</v>
      </c>
      <c r="F28" s="3">
        <v>8.3695999999999998E-4</v>
      </c>
      <c r="G28" s="3">
        <v>6.0926000000000003E-4</v>
      </c>
      <c r="H28" s="3">
        <v>5.5292999999999998E-4</v>
      </c>
      <c r="I28" s="3">
        <v>5.6253E-4</v>
      </c>
      <c r="J28" s="3">
        <v>5.9833E-4</v>
      </c>
      <c r="K28" s="3">
        <v>5.4392000000000004E-4</v>
      </c>
      <c r="L28" s="3">
        <v>4.6482000000000001E-4</v>
      </c>
      <c r="M28" s="3">
        <v>4.8671000000000001E-4</v>
      </c>
      <c r="N28" s="3">
        <v>6.4842000000000003E-4</v>
      </c>
      <c r="O28" s="3">
        <v>6.3060999999999998E-4</v>
      </c>
      <c r="P28" s="3">
        <v>6.1788000000000001E-4</v>
      </c>
      <c r="Q28" s="3">
        <v>8.0732999999999998E-4</v>
      </c>
      <c r="R28" s="3">
        <v>8.3909000000000002E-4</v>
      </c>
      <c r="S28" s="3">
        <v>7.7629999999999995E-4</v>
      </c>
      <c r="U28">
        <f t="shared" ref="U28:Z28" si="182">D28/0.00079983</f>
        <v>0.65276371228886132</v>
      </c>
      <c r="V28">
        <f t="shared" si="182"/>
        <v>0.70163659777702769</v>
      </c>
      <c r="W28">
        <f t="shared" si="182"/>
        <v>1.0464223647525099</v>
      </c>
      <c r="X28">
        <f t="shared" si="182"/>
        <v>0.76173686908468052</v>
      </c>
      <c r="Y28">
        <f t="shared" si="182"/>
        <v>0.69130940324819024</v>
      </c>
      <c r="Z28">
        <f t="shared" si="182"/>
        <v>0.70331195379018041</v>
      </c>
      <c r="AA28">
        <f t="shared" ref="AA28" si="183">J28/0.00079983</f>
        <v>0.74807146518635215</v>
      </c>
      <c r="AB28">
        <f t="shared" ref="AB28" si="184">K28/0.00079983</f>
        <v>0.68004450945826</v>
      </c>
      <c r="AC28">
        <f t="shared" ref="AC28" si="185">L28/0.00079983</f>
        <v>0.5811484940549867</v>
      </c>
      <c r="AD28">
        <f>M28/0.00079983</f>
        <v>0.60851680982208722</v>
      </c>
      <c r="AE28">
        <f>N28/0.00079983</f>
        <v>0.81069727317054885</v>
      </c>
      <c r="AF28">
        <f t="shared" ref="AF28:AH28" si="186">O28/0.00079983</f>
        <v>0.78843004138379402</v>
      </c>
      <c r="AG28">
        <f t="shared" si="186"/>
        <v>0.77251415925884259</v>
      </c>
      <c r="AH28">
        <f t="shared" si="186"/>
        <v>1.0093769926109299</v>
      </c>
      <c r="AI28">
        <f t="shared" ref="AI28" si="187">R28/0.00079983</f>
        <v>1.0490854306540141</v>
      </c>
      <c r="AJ28">
        <f t="shared" ref="AJ28" si="188">S28/0.00079983</f>
        <v>0.97058124851530947</v>
      </c>
    </row>
    <row r="29" spans="1:36" x14ac:dyDescent="0.2">
      <c r="A29" s="2" t="s">
        <v>12</v>
      </c>
      <c r="B29" t="s">
        <v>79</v>
      </c>
      <c r="C29" s="8">
        <v>5.3381575744887097E-4</v>
      </c>
      <c r="D29" s="3">
        <v>6.1003999999999995E-4</v>
      </c>
      <c r="E29" s="3">
        <v>6.4921E-4</v>
      </c>
      <c r="F29" s="3">
        <v>9.5482E-4</v>
      </c>
      <c r="G29" s="3">
        <v>5.9792000000000005E-4</v>
      </c>
      <c r="H29" s="3">
        <v>6.7717000000000005E-4</v>
      </c>
      <c r="I29" s="3">
        <v>6.0276999999999998E-4</v>
      </c>
      <c r="J29" s="3">
        <v>5.8659000000000001E-4</v>
      </c>
      <c r="K29" s="3">
        <v>5.9794999999999998E-4</v>
      </c>
      <c r="L29" s="3">
        <v>6.1116000000000002E-4</v>
      </c>
      <c r="M29" s="3">
        <v>6.0922000000000005E-4</v>
      </c>
      <c r="N29" s="3">
        <v>5.6941000000000001E-4</v>
      </c>
      <c r="O29" s="3">
        <v>5.8792000000000002E-4</v>
      </c>
      <c r="P29" s="3">
        <v>6.2085999999999999E-4</v>
      </c>
      <c r="Q29" s="3">
        <v>6.7460000000000003E-4</v>
      </c>
      <c r="R29" s="3">
        <v>6.9428000000000003E-4</v>
      </c>
      <c r="S29" s="3">
        <v>6.3858999999999997E-4</v>
      </c>
      <c r="U29">
        <f t="shared" ref="U29:Z29" si="189">D29/0.00053382</f>
        <v>1.1427822112322505</v>
      </c>
      <c r="V29">
        <f t="shared" si="189"/>
        <v>1.2161590049080215</v>
      </c>
      <c r="W29">
        <f t="shared" si="189"/>
        <v>1.788655351991308</v>
      </c>
      <c r="X29">
        <f t="shared" si="189"/>
        <v>1.1200779288898881</v>
      </c>
      <c r="Y29">
        <f t="shared" si="189"/>
        <v>1.2685362107077294</v>
      </c>
      <c r="Z29">
        <f t="shared" si="189"/>
        <v>1.1291633884080776</v>
      </c>
      <c r="AA29">
        <f t="shared" ref="AA29" si="190">J29/0.00053382</f>
        <v>1.0988535461391482</v>
      </c>
      <c r="AB29">
        <f t="shared" ref="AB29" si="191">K29/0.00053382</f>
        <v>1.1201341276085572</v>
      </c>
      <c r="AC29">
        <f t="shared" ref="AC29" si="192">L29/0.00053382</f>
        <v>1.1448802967292346</v>
      </c>
      <c r="AD29">
        <f>M29/0.00053382</f>
        <v>1.1412461129219589</v>
      </c>
      <c r="AE29">
        <f>N29/0.00053382</f>
        <v>1.0666704132479115</v>
      </c>
      <c r="AF29">
        <f t="shared" ref="AF29:AH29" si="193">O29/0.00053382</f>
        <v>1.1013450226668167</v>
      </c>
      <c r="AG29">
        <f t="shared" si="193"/>
        <v>1.1630512157656139</v>
      </c>
      <c r="AH29">
        <f t="shared" si="193"/>
        <v>1.2637218538084001</v>
      </c>
      <c r="AI29">
        <f t="shared" ref="AI29" si="194">R29/0.00053382</f>
        <v>1.3005882132554045</v>
      </c>
      <c r="AJ29">
        <f t="shared" ref="AJ29" si="195">S29/0.00053382</f>
        <v>1.1962646584991197</v>
      </c>
    </row>
    <row r="30" spans="1:36" x14ac:dyDescent="0.2">
      <c r="A30" s="2" t="s">
        <v>11</v>
      </c>
      <c r="B30" t="s">
        <v>78</v>
      </c>
      <c r="C30" s="8">
        <v>4.5019593342817099E-4</v>
      </c>
      <c r="D30" s="3">
        <v>1.1825E-3</v>
      </c>
      <c r="E30" s="3">
        <v>1.4996E-3</v>
      </c>
      <c r="F30" s="3">
        <v>1.6041E-3</v>
      </c>
      <c r="G30" s="3">
        <v>1.3854E-3</v>
      </c>
      <c r="H30" s="3">
        <v>1.3644E-3</v>
      </c>
      <c r="I30" s="3">
        <v>1.5047000000000001E-3</v>
      </c>
      <c r="J30" s="3">
        <v>1.2784000000000001E-3</v>
      </c>
      <c r="K30" s="3">
        <v>1.6766999999999999E-3</v>
      </c>
      <c r="L30" s="3">
        <v>1.5494E-3</v>
      </c>
      <c r="M30" s="3">
        <v>1.3326E-3</v>
      </c>
      <c r="N30" s="3">
        <v>1.3692999999999999E-3</v>
      </c>
      <c r="O30" s="3">
        <v>1.3614E-3</v>
      </c>
      <c r="P30" s="3">
        <v>1.3192E-3</v>
      </c>
      <c r="Q30" s="3">
        <v>1.8906999999999999E-3</v>
      </c>
      <c r="R30" s="3">
        <v>1.8571E-3</v>
      </c>
      <c r="S30" s="3">
        <v>1.72E-3</v>
      </c>
      <c r="U30">
        <f t="shared" ref="U30:Z30" si="196">D30/0.0004502</f>
        <v>2.626610395379831</v>
      </c>
      <c r="V30">
        <f t="shared" si="196"/>
        <v>3.3309640159928922</v>
      </c>
      <c r="W30">
        <f t="shared" si="196"/>
        <v>3.5630830741892492</v>
      </c>
      <c r="X30">
        <f t="shared" si="196"/>
        <v>3.0772989782318967</v>
      </c>
      <c r="Y30">
        <f t="shared" si="196"/>
        <v>3.0306530430919589</v>
      </c>
      <c r="Z30">
        <f t="shared" si="196"/>
        <v>3.342292314526877</v>
      </c>
      <c r="AA30">
        <f t="shared" ref="AA30" si="197">J30/0.0004502</f>
        <v>2.8396268325188805</v>
      </c>
      <c r="AB30">
        <f t="shared" ref="AB30" si="198">K30/0.0004502</f>
        <v>3.7243447356730339</v>
      </c>
      <c r="AC30">
        <f t="shared" ref="AC30" si="199">L30/0.0004502</f>
        <v>3.4415815193247448</v>
      </c>
      <c r="AD30">
        <f>M30/0.0004502</f>
        <v>2.9600177698800532</v>
      </c>
      <c r="AE30">
        <f>N30/0.0004502</f>
        <v>3.0415370946246112</v>
      </c>
      <c r="AF30">
        <f t="shared" ref="AF30:AH30" si="200">O30/0.0004502</f>
        <v>3.023989338071968</v>
      </c>
      <c r="AG30">
        <f t="shared" si="200"/>
        <v>2.9302532207907594</v>
      </c>
      <c r="AH30">
        <f t="shared" si="200"/>
        <v>4.1996890270990672</v>
      </c>
      <c r="AI30">
        <f t="shared" ref="AI30" si="201">R30/0.0004502</f>
        <v>4.1250555308751666</v>
      </c>
      <c r="AJ30">
        <f t="shared" ref="AJ30" si="202">S30/0.0004502</f>
        <v>3.8205242114615725</v>
      </c>
    </row>
    <row r="31" spans="1:36" x14ac:dyDescent="0.2">
      <c r="A31" s="2" t="s">
        <v>7</v>
      </c>
      <c r="B31" t="s">
        <v>74</v>
      </c>
      <c r="C31" s="8">
        <v>5.3163281255976804E-4</v>
      </c>
      <c r="D31" s="3">
        <v>4.0824999999999998E-4</v>
      </c>
      <c r="E31" s="3">
        <v>4.0152999999999999E-4</v>
      </c>
      <c r="F31" s="3">
        <v>8.9986000000000005E-4</v>
      </c>
      <c r="G31" s="3">
        <v>3.5102000000000001E-4</v>
      </c>
      <c r="H31" s="3">
        <v>3.4870000000000002E-4</v>
      </c>
      <c r="I31" s="3">
        <v>3.4714000000000001E-4</v>
      </c>
      <c r="J31" s="3">
        <v>3.5352000000000002E-4</v>
      </c>
      <c r="K31" s="3">
        <v>3.2144999999999998E-4</v>
      </c>
      <c r="L31" s="3">
        <v>3.4507E-4</v>
      </c>
      <c r="M31" s="3">
        <v>3.5389999999999998E-4</v>
      </c>
      <c r="N31" s="3">
        <v>3.5547999999999998E-4</v>
      </c>
      <c r="O31" s="3">
        <v>3.3041E-4</v>
      </c>
      <c r="P31" s="3">
        <v>3.3220999999999999E-4</v>
      </c>
      <c r="Q31" s="3">
        <v>4.7282999999999998E-4</v>
      </c>
      <c r="R31" s="3">
        <v>3.9720000000000001E-4</v>
      </c>
      <c r="S31" s="3">
        <v>4.5753999999999999E-4</v>
      </c>
      <c r="U31">
        <f t="shared" ref="U31:Z31" si="203">D31/0.00053163</f>
        <v>0.76792129864755565</v>
      </c>
      <c r="V31">
        <f t="shared" si="203"/>
        <v>0.75528092846528605</v>
      </c>
      <c r="W31">
        <f t="shared" si="203"/>
        <v>1.692643379794218</v>
      </c>
      <c r="X31">
        <f t="shared" si="203"/>
        <v>0.6602712412768279</v>
      </c>
      <c r="Y31">
        <f t="shared" si="203"/>
        <v>0.65590730395199681</v>
      </c>
      <c r="Z31">
        <f t="shared" si="203"/>
        <v>0.65297293230254128</v>
      </c>
      <c r="AA31">
        <f t="shared" ref="AA31" si="204">J31/0.00053163</f>
        <v>0.66497375994582708</v>
      </c>
      <c r="AB31">
        <f t="shared" ref="AB31" si="205">K31/0.00053163</f>
        <v>0.60464985045990638</v>
      </c>
      <c r="AC31">
        <f t="shared" ref="AC31" si="206">L31/0.00053163</f>
        <v>0.64907924684461005</v>
      </c>
      <c r="AD31">
        <f>M31/0.00053163</f>
        <v>0.66568854278351486</v>
      </c>
      <c r="AE31">
        <f>N31/0.00053163</f>
        <v>0.66866053458232233</v>
      </c>
      <c r="AF31">
        <f t="shared" ref="AF31:AH31" si="207">O31/0.00053163</f>
        <v>0.62150367736959922</v>
      </c>
      <c r="AG31">
        <f t="shared" si="207"/>
        <v>0.62488949081127854</v>
      </c>
      <c r="AH31">
        <f t="shared" si="207"/>
        <v>0.88939676090514086</v>
      </c>
      <c r="AI31">
        <f t="shared" ref="AI31" si="208">R31/0.00053163</f>
        <v>0.74713616613057965</v>
      </c>
      <c r="AJ31">
        <f t="shared" ref="AJ31" si="209">S31/0.00053163</f>
        <v>0.86063615672554228</v>
      </c>
    </row>
    <row r="32" spans="1:36" x14ac:dyDescent="0.2">
      <c r="A32" s="2" t="s">
        <v>6</v>
      </c>
      <c r="B32" t="s">
        <v>73</v>
      </c>
      <c r="C32" s="8">
        <v>8.3309884743238501E-4</v>
      </c>
      <c r="D32" s="3">
        <v>3.9752E-4</v>
      </c>
      <c r="E32" s="3">
        <v>3.2922000000000002E-4</v>
      </c>
      <c r="F32" s="3">
        <v>7.3291000000000003E-4</v>
      </c>
      <c r="G32" s="3">
        <v>3.0210000000000002E-4</v>
      </c>
      <c r="H32" s="3">
        <v>2.9954999999999999E-4</v>
      </c>
      <c r="I32" s="3">
        <v>2.8339000000000001E-4</v>
      </c>
      <c r="J32" s="3">
        <v>2.9254999999999998E-4</v>
      </c>
      <c r="K32" s="3">
        <v>2.8117000000000002E-4</v>
      </c>
      <c r="L32" s="3">
        <v>2.8520999999999999E-4</v>
      </c>
      <c r="M32" s="3">
        <v>2.7570999999999997E-4</v>
      </c>
      <c r="N32" s="3">
        <v>2.8758000000000001E-4</v>
      </c>
      <c r="O32" s="3">
        <v>2.9485999999999998E-4</v>
      </c>
      <c r="P32" s="3">
        <v>2.9554000000000001E-4</v>
      </c>
      <c r="Q32" s="3">
        <v>4.5664000000000002E-4</v>
      </c>
      <c r="R32" s="3">
        <v>4.3155999999999999E-4</v>
      </c>
      <c r="S32" s="3">
        <v>3.7689E-4</v>
      </c>
      <c r="U32">
        <f t="shared" ref="U32:Z32" si="210">D32/0.0008331</f>
        <v>0.47715760412915614</v>
      </c>
      <c r="V32">
        <f t="shared" si="210"/>
        <v>0.39517464890169246</v>
      </c>
      <c r="W32">
        <f t="shared" si="210"/>
        <v>0.87973832673148478</v>
      </c>
      <c r="X32">
        <f t="shared" si="210"/>
        <v>0.36262153402952829</v>
      </c>
      <c r="Y32">
        <f t="shared" si="210"/>
        <v>0.35956067698955707</v>
      </c>
      <c r="Z32">
        <f t="shared" si="210"/>
        <v>0.34016324570879847</v>
      </c>
      <c r="AA32">
        <f t="shared" ref="AA32" si="211">J32/0.0008331</f>
        <v>0.35115832433081262</v>
      </c>
      <c r="AB32">
        <f t="shared" ref="AB32" si="212">K32/0.0008331</f>
        <v>0.33749849957988237</v>
      </c>
      <c r="AC32">
        <f t="shared" ref="AC32" si="213">L32/0.0008331</f>
        <v>0.34234785740007201</v>
      </c>
      <c r="AD32">
        <f>M32/0.0008331</f>
        <v>0.33094466450606164</v>
      </c>
      <c r="AE32">
        <f>N32/0.0008331</f>
        <v>0.34519265394310406</v>
      </c>
      <c r="AF32">
        <f t="shared" ref="AF32:AH32" si="214">O32/0.0008331</f>
        <v>0.35393110070819828</v>
      </c>
      <c r="AG32">
        <f t="shared" si="214"/>
        <v>0.3547473292521906</v>
      </c>
      <c r="AH32">
        <f t="shared" si="214"/>
        <v>0.5481214740127236</v>
      </c>
      <c r="AI32">
        <f t="shared" ref="AI32" si="215">R32/0.0008331</f>
        <v>0.51801704477253629</v>
      </c>
      <c r="AJ32">
        <f t="shared" ref="AJ32" si="216">S32/0.0008331</f>
        <v>0.45239467050774218</v>
      </c>
    </row>
    <row r="33" spans="1:36" x14ac:dyDescent="0.2">
      <c r="A33" s="2" t="s">
        <v>14</v>
      </c>
      <c r="B33" t="s">
        <v>81</v>
      </c>
      <c r="C33" s="8">
        <v>3.05851092052805E-3</v>
      </c>
      <c r="D33" s="3">
        <v>9.8178999999999996E-4</v>
      </c>
      <c r="E33" s="3">
        <v>1.3186000000000001E-3</v>
      </c>
      <c r="F33" s="3">
        <v>1.3370999999999999E-3</v>
      </c>
      <c r="G33" s="3">
        <v>8.5576999999999995E-4</v>
      </c>
      <c r="H33" s="3">
        <v>7.9511000000000002E-4</v>
      </c>
      <c r="I33" s="3">
        <v>8.1654000000000004E-4</v>
      </c>
      <c r="J33" s="3">
        <v>7.9502999999999996E-4</v>
      </c>
      <c r="K33" s="3">
        <v>8.8394000000000005E-4</v>
      </c>
      <c r="L33" s="3">
        <v>7.3068000000000004E-4</v>
      </c>
      <c r="M33" s="3">
        <v>8.0705000000000002E-4</v>
      </c>
      <c r="N33" s="3">
        <v>7.7987E-4</v>
      </c>
      <c r="O33" s="3">
        <v>8.5116E-4</v>
      </c>
      <c r="P33" s="3">
        <v>7.9845999999999997E-4</v>
      </c>
      <c r="Q33" s="3">
        <v>9.3147E-4</v>
      </c>
      <c r="R33" s="3">
        <v>1.0062000000000001E-3</v>
      </c>
      <c r="S33" s="3">
        <v>8.7275999999999999E-4</v>
      </c>
      <c r="U33">
        <f t="shared" ref="U33:Z33" si="217">D33/0.00305851</f>
        <v>0.32100271047013085</v>
      </c>
      <c r="V33">
        <f t="shared" si="217"/>
        <v>0.431124959539122</v>
      </c>
      <c r="W33">
        <f t="shared" si="217"/>
        <v>0.43717365645363265</v>
      </c>
      <c r="X33">
        <f t="shared" si="217"/>
        <v>0.27979964100166421</v>
      </c>
      <c r="Y33">
        <f t="shared" si="217"/>
        <v>0.25996645425386872</v>
      </c>
      <c r="Z33">
        <f t="shared" si="217"/>
        <v>0.2669731339770019</v>
      </c>
      <c r="AA33">
        <f t="shared" ref="AA33" si="218">J33/0.00305851</f>
        <v>0.25994029772667082</v>
      </c>
      <c r="AB33">
        <f t="shared" ref="AB33" si="219">K33/0.00305851</f>
        <v>0.28901000814121913</v>
      </c>
      <c r="AC33">
        <f t="shared" ref="AC33" si="220">L33/0.00305851</f>
        <v>0.23890064116187296</v>
      </c>
      <c r="AD33">
        <f>M33/0.00305851</f>
        <v>0.26387031593815291</v>
      </c>
      <c r="AE33">
        <f>N33/0.00305851</f>
        <v>0.25498363582267181</v>
      </c>
      <c r="AF33">
        <f t="shared" ref="AF33:AH33" si="221">O33/0.00305851</f>
        <v>0.27829237112188615</v>
      </c>
      <c r="AG33">
        <f t="shared" si="221"/>
        <v>0.2610617588302801</v>
      </c>
      <c r="AH33">
        <f t="shared" si="221"/>
        <v>0.30455025486266191</v>
      </c>
      <c r="AI33">
        <f t="shared" ref="AI33" si="222">R33/0.00305851</f>
        <v>0.32898372083138522</v>
      </c>
      <c r="AJ33">
        <f t="shared" ref="AJ33" si="223">S33/0.00305851</f>
        <v>0.28535463346531481</v>
      </c>
    </row>
    <row r="34" spans="1:36" x14ac:dyDescent="0.2">
      <c r="A34" s="2" t="s">
        <v>10</v>
      </c>
      <c r="B34" t="s">
        <v>77</v>
      </c>
      <c r="C34" s="8">
        <v>6.4322774564550596E-4</v>
      </c>
      <c r="D34" s="3">
        <v>5.4613000000000003E-4</v>
      </c>
      <c r="E34" s="3">
        <v>5.3357000000000003E-4</v>
      </c>
      <c r="F34" s="3">
        <v>1.0755999999999999E-3</v>
      </c>
      <c r="G34" s="3">
        <v>4.9609000000000003E-4</v>
      </c>
      <c r="H34" s="3">
        <v>5.1573999999999999E-4</v>
      </c>
      <c r="I34" s="3">
        <v>5.0299000000000003E-4</v>
      </c>
      <c r="J34" s="3">
        <v>4.8294000000000001E-4</v>
      </c>
      <c r="K34" s="3">
        <v>4.9025999999999996E-4</v>
      </c>
      <c r="L34" s="3">
        <v>5.1508999999999995E-4</v>
      </c>
      <c r="M34" s="3">
        <v>4.9262000000000004E-4</v>
      </c>
      <c r="N34" s="3">
        <v>4.9861000000000003E-4</v>
      </c>
      <c r="O34" s="3">
        <v>5.0456999999999998E-4</v>
      </c>
      <c r="P34" s="3">
        <v>4.8979000000000004E-4</v>
      </c>
      <c r="Q34" s="3">
        <v>5.9299000000000005E-4</v>
      </c>
      <c r="R34" s="3">
        <v>5.9882000000000002E-4</v>
      </c>
      <c r="S34" s="3">
        <v>5.7016E-4</v>
      </c>
      <c r="U34">
        <f t="shared" ref="U34:Z34" si="224">D34/0.00064323</f>
        <v>0.84904311055143589</v>
      </c>
      <c r="V34">
        <f t="shared" si="224"/>
        <v>0.82951665811607056</v>
      </c>
      <c r="W34">
        <f t="shared" si="224"/>
        <v>1.6721856878565986</v>
      </c>
      <c r="X34">
        <f t="shared" si="224"/>
        <v>0.77124823158123856</v>
      </c>
      <c r="Y34">
        <f t="shared" si="224"/>
        <v>0.80179717985790466</v>
      </c>
      <c r="Z34">
        <f t="shared" si="224"/>
        <v>0.78197534318983886</v>
      </c>
      <c r="AA34">
        <f t="shared" ref="AA34" si="225">J34/0.00064323</f>
        <v>0.75080453337064512</v>
      </c>
      <c r="AB34">
        <f t="shared" ref="AB34" si="226">K34/0.00064323</f>
        <v>0.76218459959889928</v>
      </c>
      <c r="AC34">
        <f t="shared" ref="AC34" si="227">L34/0.00064323</f>
        <v>0.8007866548512973</v>
      </c>
      <c r="AD34">
        <f>M34/0.00064323</f>
        <v>0.76585358269981196</v>
      </c>
      <c r="AE34">
        <f>N34/0.00064323</f>
        <v>0.7751659592991621</v>
      </c>
      <c r="AF34">
        <f t="shared" ref="AF34:AH34" si="228">O34/0.00064323</f>
        <v>0.78443169628282261</v>
      </c>
      <c r="AG34">
        <f t="shared" si="228"/>
        <v>0.76145391228642956</v>
      </c>
      <c r="AH34">
        <f t="shared" si="228"/>
        <v>0.92189419025853914</v>
      </c>
      <c r="AI34">
        <f t="shared" ref="AI34" si="229">R34/0.00064323</f>
        <v>0.9309578222408782</v>
      </c>
      <c r="AJ34">
        <f t="shared" ref="AJ34" si="230">S34/0.00064323</f>
        <v>0.88640144271877874</v>
      </c>
    </row>
    <row r="35" spans="1:36" x14ac:dyDescent="0.2">
      <c r="A35" s="2" t="s">
        <v>15</v>
      </c>
      <c r="B35" t="s">
        <v>82</v>
      </c>
      <c r="C35" s="8">
        <v>6.8199437979196405E-4</v>
      </c>
      <c r="D35" s="3">
        <v>5.1880999999999997E-4</v>
      </c>
      <c r="E35" s="3">
        <v>4.7959000000000001E-4</v>
      </c>
      <c r="F35" s="3">
        <v>9.0368999999999996E-4</v>
      </c>
      <c r="G35" s="3">
        <v>4.7793E-4</v>
      </c>
      <c r="H35" s="3">
        <v>4.6619000000000001E-4</v>
      </c>
      <c r="I35" s="3">
        <v>5.0005000000000004E-4</v>
      </c>
      <c r="J35" s="3">
        <v>4.9916000000000001E-4</v>
      </c>
      <c r="K35" s="3">
        <v>4.6535000000000001E-4</v>
      </c>
      <c r="L35" s="3">
        <v>4.8681000000000001E-4</v>
      </c>
      <c r="M35" s="3">
        <v>4.9337000000000003E-4</v>
      </c>
      <c r="N35" s="3">
        <v>5.2424999999999998E-4</v>
      </c>
      <c r="O35" s="3">
        <v>4.2624999999999998E-4</v>
      </c>
      <c r="P35" s="3">
        <v>4.8247999999999997E-4</v>
      </c>
      <c r="Q35" s="3">
        <v>6.2290999999999996E-4</v>
      </c>
      <c r="R35" s="3">
        <v>6.5045000000000001E-4</v>
      </c>
      <c r="S35" s="3">
        <v>6.7790000000000005E-4</v>
      </c>
      <c r="U35">
        <f t="shared" ref="U35:Z35" si="231">D35/0.00068199</f>
        <v>0.76072962946670764</v>
      </c>
      <c r="V35">
        <f t="shared" si="231"/>
        <v>0.70322145486004195</v>
      </c>
      <c r="W35">
        <f t="shared" si="231"/>
        <v>1.3250780803237583</v>
      </c>
      <c r="X35">
        <f t="shared" si="231"/>
        <v>0.70078740157480313</v>
      </c>
      <c r="Y35">
        <f t="shared" si="231"/>
        <v>0.68357307291895775</v>
      </c>
      <c r="Z35">
        <f t="shared" si="231"/>
        <v>0.73322189474918986</v>
      </c>
      <c r="AA35">
        <f t="shared" ref="AA35" si="232">J35/0.00068199</f>
        <v>0.73191689027698348</v>
      </c>
      <c r="AB35">
        <f t="shared" ref="AB35" si="233">K35/0.00068199</f>
        <v>0.68234138330474048</v>
      </c>
      <c r="AC35">
        <f t="shared" ref="AC35" si="234">L35/0.00068199</f>
        <v>0.71380812035367081</v>
      </c>
      <c r="AD35">
        <f>M35/0.00068199</f>
        <v>0.72342702972184347</v>
      </c>
      <c r="AE35">
        <f>N35/0.00068199</f>
        <v>0.76870628601592395</v>
      </c>
      <c r="AF35">
        <f t="shared" ref="AF35:AH35" si="235">O35/0.00068199</f>
        <v>0.62500916435724851</v>
      </c>
      <c r="AG35">
        <f t="shared" si="235"/>
        <v>0.70745905365181294</v>
      </c>
      <c r="AH35">
        <f t="shared" si="235"/>
        <v>0.91337116380005556</v>
      </c>
      <c r="AI35">
        <f t="shared" ref="AI35" si="236">R35/0.00068199</f>
        <v>0.95375298758046301</v>
      </c>
      <c r="AJ35">
        <f t="shared" ref="AJ35" si="237">S35/0.00068199</f>
        <v>0.99400284461649002</v>
      </c>
    </row>
    <row r="36" spans="1:36" x14ac:dyDescent="0.2">
      <c r="A36" s="2" t="s">
        <v>13</v>
      </c>
      <c r="B36" t="s">
        <v>80</v>
      </c>
      <c r="C36" s="8">
        <v>9.0692048135464101E-4</v>
      </c>
      <c r="D36" s="3">
        <v>7.6804E-4</v>
      </c>
      <c r="E36" s="3">
        <v>7.8207999999999999E-4</v>
      </c>
      <c r="F36" s="3">
        <v>1.1023999999999999E-3</v>
      </c>
      <c r="G36" s="3">
        <v>7.2844999999999995E-4</v>
      </c>
      <c r="H36" s="3">
        <v>7.2475000000000003E-4</v>
      </c>
      <c r="I36" s="3">
        <v>7.1916000000000005E-4</v>
      </c>
      <c r="J36" s="3">
        <v>7.4313000000000005E-4</v>
      </c>
      <c r="K36" s="3">
        <v>7.3702999999999996E-4</v>
      </c>
      <c r="L36" s="3">
        <v>7.0587999999999998E-4</v>
      </c>
      <c r="M36" s="3">
        <v>6.9415000000000004E-4</v>
      </c>
      <c r="N36" s="3">
        <v>7.1774999999999996E-4</v>
      </c>
      <c r="O36" s="3">
        <v>6.8254999999999998E-4</v>
      </c>
      <c r="P36" s="3">
        <v>6.9636000000000003E-4</v>
      </c>
      <c r="Q36" s="3">
        <v>7.7245999999999999E-4</v>
      </c>
      <c r="R36" s="3">
        <v>7.8715999999999996E-4</v>
      </c>
      <c r="S36" s="3">
        <v>7.9275999999999999E-4</v>
      </c>
      <c r="U36">
        <f t="shared" ref="U36:Z36" si="238">D36/0.00090692</f>
        <v>0.84686631676443347</v>
      </c>
      <c r="V36">
        <f t="shared" si="238"/>
        <v>0.86234728531733784</v>
      </c>
      <c r="W36">
        <f t="shared" si="238"/>
        <v>1.2155427160058219</v>
      </c>
      <c r="X36">
        <f t="shared" si="238"/>
        <v>0.80321307281788912</v>
      </c>
      <c r="Y36">
        <f t="shared" si="238"/>
        <v>0.79913333039297851</v>
      </c>
      <c r="Z36">
        <f t="shared" si="238"/>
        <v>0.79296961143209999</v>
      </c>
      <c r="AA36">
        <f t="shared" ref="AA36" si="239">J36/0.00090692</f>
        <v>0.81939972654699433</v>
      </c>
      <c r="AB36">
        <f t="shared" ref="AB36" si="240">K36/0.00090692</f>
        <v>0.81267366471133062</v>
      </c>
      <c r="AC36">
        <f t="shared" ref="AC36" si="241">L36/0.00090692</f>
        <v>0.77832664402593399</v>
      </c>
      <c r="AD36">
        <f>M36/0.00090692</f>
        <v>0.76539275790587935</v>
      </c>
      <c r="AE36">
        <f>N36/0.00090692</f>
        <v>0.79141489877828253</v>
      </c>
      <c r="AF36">
        <f t="shared" ref="AF36:AH36" si="242">O36/0.00090692</f>
        <v>0.75260221408724037</v>
      </c>
      <c r="AG36">
        <f t="shared" si="242"/>
        <v>0.76782957702994759</v>
      </c>
      <c r="AH36">
        <f t="shared" si="242"/>
        <v>0.85173995501257005</v>
      </c>
      <c r="AI36">
        <f t="shared" ref="AI36" si="243">R36/0.00090692</f>
        <v>0.86794866140343141</v>
      </c>
      <c r="AJ36">
        <f t="shared" ref="AJ36" si="244">S36/0.00090692</f>
        <v>0.87412340669518818</v>
      </c>
    </row>
    <row r="37" spans="1:36" x14ac:dyDescent="0.2">
      <c r="A37" s="3" t="s">
        <v>86</v>
      </c>
      <c r="B37" s="3"/>
      <c r="C37" s="7">
        <f>AVERAGE(C2:C36)</f>
        <v>1.3285383392328213E-3</v>
      </c>
      <c r="D37" s="7">
        <v>1.0461406613919899</v>
      </c>
      <c r="E37" s="7">
        <v>1.0159840340309123</v>
      </c>
      <c r="F37" s="7">
        <v>1.0393065212295347</v>
      </c>
      <c r="G37" s="7">
        <v>0.95376729341984445</v>
      </c>
      <c r="H37" s="7">
        <v>1.0117105996055822</v>
      </c>
      <c r="I37" s="7">
        <v>0.92247257462004462</v>
      </c>
      <c r="J37" s="7">
        <v>1.0043983836176769</v>
      </c>
      <c r="K37" s="7">
        <v>1.0313910651649827</v>
      </c>
      <c r="L37" s="7">
        <v>1.0056962637825841</v>
      </c>
      <c r="M37" s="7">
        <v>0.91761245964958293</v>
      </c>
      <c r="N37" s="7">
        <v>0.97470714360984878</v>
      </c>
      <c r="O37" s="7">
        <v>0.94179561236932496</v>
      </c>
      <c r="P37" s="7">
        <v>0.9657131674082613</v>
      </c>
      <c r="Q37" s="7">
        <v>0.96875474473589673</v>
      </c>
      <c r="R37" s="7">
        <v>1.018604526128575</v>
      </c>
      <c r="S37" s="7">
        <v>1.0237476585467615</v>
      </c>
      <c r="U37" s="7">
        <f>AVERAGE(U2:U36)</f>
        <v>1.2010896721630677</v>
      </c>
      <c r="V37" s="7">
        <f t="shared" ref="V37:AE37" si="245">AVERAGE(V2:V36)</f>
        <v>1.25213728868907</v>
      </c>
      <c r="W37" s="7">
        <f t="shared" si="245"/>
        <v>1.320517920837559</v>
      </c>
      <c r="X37" s="7">
        <f t="shared" si="245"/>
        <v>1.1416499811131651</v>
      </c>
      <c r="Y37" s="7">
        <f t="shared" si="245"/>
        <v>1.173818823575826</v>
      </c>
      <c r="Z37" s="7">
        <f t="shared" si="245"/>
        <v>1.2052456899820641</v>
      </c>
      <c r="AA37" s="7">
        <f t="shared" si="245"/>
        <v>1.1386045959061704</v>
      </c>
      <c r="AB37" s="7">
        <f t="shared" si="245"/>
        <v>1.1811656889184534</v>
      </c>
      <c r="AC37" s="7">
        <f t="shared" si="245"/>
        <v>1.1407837793281514</v>
      </c>
      <c r="AD37" s="7">
        <f t="shared" si="245"/>
        <v>1.1003011727446299</v>
      </c>
      <c r="AE37" s="7">
        <f t="shared" si="245"/>
        <v>1.1634099235440132</v>
      </c>
      <c r="AF37" s="7">
        <f t="shared" ref="AF37:AJ37" si="246">AVERAGE(AF2:AF36)</f>
        <v>1.0879444631593016</v>
      </c>
      <c r="AG37" s="7">
        <f t="shared" si="246"/>
        <v>1.1631696914032545</v>
      </c>
      <c r="AH37" s="7">
        <f t="shared" si="246"/>
        <v>1.1725411737782068</v>
      </c>
      <c r="AI37" s="7">
        <f t="shared" si="246"/>
        <v>1.2132167775612279</v>
      </c>
      <c r="AJ37" s="7">
        <f t="shared" si="246"/>
        <v>1.2280080353732306</v>
      </c>
    </row>
    <row r="38" spans="1:36" x14ac:dyDescent="0.2">
      <c r="A38" s="3" t="s">
        <v>92</v>
      </c>
      <c r="D38">
        <f>MEDIAN(U2:U37)</f>
        <v>1.0010476163474602</v>
      </c>
      <c r="E38">
        <f t="shared" ref="E38:N38" si="247">MEDIAN(V2:V37)</f>
        <v>0.9358513517526833</v>
      </c>
      <c r="F38">
        <f t="shared" si="247"/>
        <v>1.1699398265322898</v>
      </c>
      <c r="G38">
        <f t="shared" si="247"/>
        <v>0.8772583232183202</v>
      </c>
      <c r="H38">
        <f t="shared" si="247"/>
        <v>0.95190469235479447</v>
      </c>
      <c r="I38">
        <f t="shared" si="247"/>
        <v>0.9311070527740406</v>
      </c>
      <c r="J38">
        <f t="shared" si="247"/>
        <v>0.95102502674551037</v>
      </c>
      <c r="K38">
        <f t="shared" si="247"/>
        <v>1.0188109189309147</v>
      </c>
      <c r="L38">
        <f t="shared" si="247"/>
        <v>0.95750808505127205</v>
      </c>
      <c r="M38">
        <f t="shared" si="247"/>
        <v>0.96412689432511101</v>
      </c>
      <c r="N38">
        <f t="shared" si="247"/>
        <v>0.99946695940819041</v>
      </c>
      <c r="O38">
        <f t="shared" ref="O38" si="248">MEDIAN(AF2:AF37)</f>
        <v>0.99379421468786178</v>
      </c>
      <c r="P38">
        <f t="shared" ref="P38:Q38" si="249">MEDIAN(AG2:AG37)</f>
        <v>0.89607280419090118</v>
      </c>
      <c r="Q38">
        <f t="shared" si="249"/>
        <v>0.99312813390326438</v>
      </c>
      <c r="R38">
        <f t="shared" ref="R38" si="250">MEDIAN(AI2:AI37)</f>
        <v>0.99346732072848387</v>
      </c>
      <c r="S38">
        <f t="shared" ref="S38" si="251">MEDIAN(AJ2:AJ37)</f>
        <v>1.0148417583374727</v>
      </c>
    </row>
    <row r="39" spans="1:36" s="5" customFormat="1" x14ac:dyDescent="0.2">
      <c r="A39" s="5" t="s">
        <v>85</v>
      </c>
      <c r="B39" s="6"/>
      <c r="C39" s="7"/>
      <c r="D39" s="5">
        <v>1.2010896721630677</v>
      </c>
      <c r="E39" s="5">
        <v>1.25213728868907</v>
      </c>
      <c r="F39" s="5">
        <v>1.320517920837559</v>
      </c>
      <c r="G39" s="5">
        <v>1.1416499811131651</v>
      </c>
      <c r="H39" s="5">
        <v>1.173818823575826</v>
      </c>
      <c r="I39" s="5">
        <v>1.2052456899820641</v>
      </c>
      <c r="J39" s="5">
        <v>1.1386045959061704</v>
      </c>
      <c r="K39" s="5">
        <v>1.1811656889184534</v>
      </c>
      <c r="L39" s="5">
        <v>1.1407837793281514</v>
      </c>
      <c r="M39" s="5">
        <v>1.1003011727446299</v>
      </c>
      <c r="N39" s="5">
        <v>1.1634099235440132</v>
      </c>
      <c r="O39" s="5">
        <v>1.0879444631593016</v>
      </c>
      <c r="P39" s="5">
        <v>1.1631696914032545</v>
      </c>
      <c r="Q39" s="5">
        <v>1.1725411737782068</v>
      </c>
      <c r="R39" s="5">
        <v>1.2132167775612279</v>
      </c>
      <c r="S39" s="5">
        <v>1.2280080353732306</v>
      </c>
      <c r="T39" s="7"/>
    </row>
    <row r="40" spans="1:36" x14ac:dyDescent="0.2">
      <c r="A40" s="2"/>
      <c r="B40" s="2"/>
      <c r="C40" s="8"/>
    </row>
    <row r="41" spans="1:36" x14ac:dyDescent="0.2">
      <c r="A41" s="2"/>
      <c r="B41" s="2"/>
    </row>
    <row r="42" spans="1:36" x14ac:dyDescent="0.2">
      <c r="A42" s="2"/>
      <c r="B42" s="2"/>
    </row>
    <row r="43" spans="1:36" x14ac:dyDescent="0.2">
      <c r="A43" s="2"/>
      <c r="B43" s="2"/>
    </row>
    <row r="44" spans="1:36" x14ac:dyDescent="0.2">
      <c r="A44" s="2"/>
      <c r="B44" s="2"/>
    </row>
    <row r="45" spans="1:36" x14ac:dyDescent="0.2">
      <c r="A45" s="2"/>
      <c r="B45" s="2"/>
    </row>
    <row r="46" spans="1:36" s="5" customFormat="1" x14ac:dyDescent="0.2">
      <c r="A46" s="4"/>
      <c r="B46" s="4"/>
      <c r="C46" s="8"/>
      <c r="T46" s="7"/>
    </row>
    <row r="47" spans="1:36" s="5" customFormat="1" x14ac:dyDescent="0.2">
      <c r="A47" s="4"/>
      <c r="B47" s="4"/>
      <c r="C47" s="8"/>
      <c r="T47" s="7"/>
    </row>
    <row r="48" spans="1:36" s="5" customFormat="1" x14ac:dyDescent="0.2">
      <c r="A48" s="4"/>
      <c r="B48" s="4"/>
      <c r="C48" s="8"/>
      <c r="T48" s="7"/>
    </row>
    <row r="50" spans="1:3" x14ac:dyDescent="0.2">
      <c r="A50" s="2"/>
      <c r="B50" s="2"/>
    </row>
    <row r="52" spans="1:3" x14ac:dyDescent="0.2">
      <c r="A52" s="1"/>
      <c r="B52" s="1"/>
    </row>
    <row r="53" spans="1:3" x14ac:dyDescent="0.2">
      <c r="A53" s="2"/>
      <c r="B53" s="2"/>
      <c r="C53" s="8"/>
    </row>
    <row r="54" spans="1:3" x14ac:dyDescent="0.2">
      <c r="A54" s="2"/>
      <c r="B54" s="2"/>
      <c r="C54" s="8"/>
    </row>
    <row r="55" spans="1:3" x14ac:dyDescent="0.2">
      <c r="A55" s="2"/>
      <c r="B55" s="2"/>
      <c r="C55" s="8"/>
    </row>
    <row r="56" spans="1:3" x14ac:dyDescent="0.2">
      <c r="A56" s="2"/>
      <c r="B56" s="2"/>
      <c r="C56" s="8"/>
    </row>
    <row r="57" spans="1:3" x14ac:dyDescent="0.2">
      <c r="A57" s="2"/>
      <c r="B57" s="2"/>
      <c r="C57" s="8"/>
    </row>
    <row r="58" spans="1:3" x14ac:dyDescent="0.2">
      <c r="A58" s="2"/>
      <c r="B58" s="2"/>
      <c r="C58" s="8"/>
    </row>
    <row r="59" spans="1:3" x14ac:dyDescent="0.2">
      <c r="A59" s="2"/>
      <c r="B59" s="2"/>
    </row>
    <row r="60" spans="1:3" x14ac:dyDescent="0.2">
      <c r="A60" s="2"/>
      <c r="B60" s="2"/>
    </row>
    <row r="61" spans="1:3" x14ac:dyDescent="0.2">
      <c r="A61" s="2"/>
      <c r="B61" s="2"/>
    </row>
    <row r="62" spans="1:3" x14ac:dyDescent="0.2">
      <c r="A62" s="2"/>
      <c r="B62" s="2"/>
    </row>
    <row r="63" spans="1:3" x14ac:dyDescent="0.2">
      <c r="A63" s="2"/>
      <c r="B63" s="2"/>
    </row>
    <row r="64" spans="1:3" x14ac:dyDescent="0.2">
      <c r="A64" s="2"/>
      <c r="B64" s="2"/>
    </row>
    <row r="65" spans="1:3" x14ac:dyDescent="0.2">
      <c r="A65" s="2"/>
      <c r="B65" s="2"/>
    </row>
    <row r="66" spans="1:3" x14ac:dyDescent="0.2">
      <c r="A66" s="2"/>
      <c r="B66" s="2"/>
    </row>
    <row r="67" spans="1:3" x14ac:dyDescent="0.2">
      <c r="A67" s="2"/>
      <c r="B67" s="2"/>
      <c r="C67" s="8"/>
    </row>
    <row r="68" spans="1:3" x14ac:dyDescent="0.2">
      <c r="A68" s="2"/>
      <c r="B68" s="2"/>
      <c r="C68" s="8"/>
    </row>
    <row r="69" spans="1:3" x14ac:dyDescent="0.2">
      <c r="A69" s="2"/>
      <c r="B69" s="2"/>
      <c r="C69" s="8"/>
    </row>
    <row r="71" spans="1:3" x14ac:dyDescent="0.2">
      <c r="A71" s="2"/>
      <c r="B71" s="2"/>
    </row>
    <row r="73" spans="1:3" x14ac:dyDescent="0.2">
      <c r="A73" s="1"/>
      <c r="B73" s="1"/>
    </row>
    <row r="74" spans="1:3" x14ac:dyDescent="0.2">
      <c r="A74" s="2"/>
      <c r="B74" s="2"/>
      <c r="C74" s="8"/>
    </row>
    <row r="75" spans="1:3" x14ac:dyDescent="0.2">
      <c r="A75" s="2"/>
      <c r="B75" s="2"/>
      <c r="C75" s="8"/>
    </row>
    <row r="76" spans="1:3" x14ac:dyDescent="0.2">
      <c r="A76" s="2"/>
      <c r="B76" s="2"/>
      <c r="C76" s="8"/>
    </row>
    <row r="77" spans="1:3" x14ac:dyDescent="0.2">
      <c r="A77" s="2"/>
      <c r="B77" s="2"/>
      <c r="C77" s="8"/>
    </row>
    <row r="78" spans="1:3" x14ac:dyDescent="0.2">
      <c r="A78" s="2"/>
      <c r="B78" s="2"/>
      <c r="C78" s="8"/>
    </row>
    <row r="79" spans="1:3" x14ac:dyDescent="0.2">
      <c r="A79" s="2"/>
      <c r="B79" s="2"/>
      <c r="C79" s="8"/>
    </row>
    <row r="80" spans="1:3" x14ac:dyDescent="0.2">
      <c r="A80" s="2"/>
      <c r="B80" s="2"/>
    </row>
    <row r="81" spans="1:3" x14ac:dyDescent="0.2">
      <c r="A81" s="2"/>
      <c r="B81" s="2"/>
    </row>
    <row r="82" spans="1:3" x14ac:dyDescent="0.2">
      <c r="A82" s="2"/>
      <c r="B82" s="2"/>
    </row>
    <row r="83" spans="1:3" x14ac:dyDescent="0.2">
      <c r="A83" s="2"/>
      <c r="B83" s="2"/>
    </row>
    <row r="84" spans="1:3" x14ac:dyDescent="0.2">
      <c r="A84" s="2"/>
      <c r="B84" s="2"/>
    </row>
    <row r="85" spans="1:3" x14ac:dyDescent="0.2">
      <c r="A85" s="2"/>
      <c r="B85" s="2"/>
    </row>
    <row r="86" spans="1:3" x14ac:dyDescent="0.2">
      <c r="A86" s="2"/>
      <c r="B86" s="2"/>
    </row>
    <row r="87" spans="1:3" x14ac:dyDescent="0.2">
      <c r="A87" s="2"/>
      <c r="B87" s="2"/>
    </row>
    <row r="88" spans="1:3" x14ac:dyDescent="0.2">
      <c r="A88" s="2"/>
      <c r="B88" s="2"/>
      <c r="C88" s="8"/>
    </row>
    <row r="89" spans="1:3" x14ac:dyDescent="0.2">
      <c r="A89" s="2"/>
      <c r="B89" s="2"/>
      <c r="C89" s="8"/>
    </row>
    <row r="90" spans="1:3" x14ac:dyDescent="0.2">
      <c r="A90" s="2"/>
      <c r="B90" s="2"/>
      <c r="C90" s="8"/>
    </row>
    <row r="92" spans="1:3" x14ac:dyDescent="0.2">
      <c r="A92" s="2"/>
      <c r="B92" s="2"/>
    </row>
    <row r="94" spans="1:3" x14ac:dyDescent="0.2">
      <c r="A94" s="1"/>
      <c r="B94" s="1"/>
    </row>
    <row r="95" spans="1:3" x14ac:dyDescent="0.2">
      <c r="A95" s="2"/>
      <c r="B95" s="2"/>
      <c r="C95" s="8"/>
    </row>
    <row r="96" spans="1:3" x14ac:dyDescent="0.2">
      <c r="A96" s="2"/>
      <c r="B96" s="2"/>
      <c r="C96" s="8"/>
    </row>
    <row r="97" spans="1:3" x14ac:dyDescent="0.2">
      <c r="A97" s="2"/>
      <c r="B97" s="2"/>
      <c r="C97" s="8"/>
    </row>
    <row r="98" spans="1:3" x14ac:dyDescent="0.2">
      <c r="A98" s="2"/>
      <c r="B98" s="2"/>
      <c r="C98" s="8"/>
    </row>
    <row r="99" spans="1:3" x14ac:dyDescent="0.2">
      <c r="A99" s="2"/>
      <c r="B99" s="2"/>
      <c r="C99" s="8"/>
    </row>
    <row r="100" spans="1:3" x14ac:dyDescent="0.2">
      <c r="A100" s="2"/>
      <c r="B100" s="2"/>
      <c r="C100" s="8"/>
    </row>
    <row r="101" spans="1:3" x14ac:dyDescent="0.2">
      <c r="A101" s="2"/>
      <c r="B101" s="2"/>
    </row>
    <row r="102" spans="1:3" x14ac:dyDescent="0.2">
      <c r="A102" s="2"/>
      <c r="B102" s="2"/>
    </row>
    <row r="103" spans="1:3" x14ac:dyDescent="0.2">
      <c r="A103" s="2"/>
      <c r="B103" s="2"/>
    </row>
    <row r="104" spans="1:3" x14ac:dyDescent="0.2">
      <c r="A104" s="2"/>
      <c r="B104" s="2"/>
    </row>
    <row r="105" spans="1:3" x14ac:dyDescent="0.2">
      <c r="A105" s="2"/>
      <c r="B105" s="2"/>
    </row>
    <row r="106" spans="1:3" x14ac:dyDescent="0.2">
      <c r="A106" s="2"/>
      <c r="B106" s="2"/>
    </row>
    <row r="107" spans="1:3" x14ac:dyDescent="0.2">
      <c r="A107" s="2"/>
      <c r="B107" s="2"/>
    </row>
    <row r="108" spans="1:3" x14ac:dyDescent="0.2">
      <c r="A108" s="2"/>
      <c r="B108" s="2"/>
    </row>
    <row r="109" spans="1:3" x14ac:dyDescent="0.2">
      <c r="A109" s="2"/>
      <c r="B109" s="2"/>
      <c r="C109" s="8"/>
    </row>
    <row r="110" spans="1:3" x14ac:dyDescent="0.2">
      <c r="A110" s="2"/>
      <c r="B110" s="2"/>
      <c r="C110" s="8"/>
    </row>
    <row r="111" spans="1:3" x14ac:dyDescent="0.2">
      <c r="A111" s="2"/>
      <c r="B111" s="2"/>
      <c r="C111" s="8"/>
    </row>
    <row r="113" spans="1:3" x14ac:dyDescent="0.2">
      <c r="A113" s="2"/>
      <c r="B113" s="2"/>
    </row>
    <row r="116" spans="1:3" x14ac:dyDescent="0.2">
      <c r="A116" s="1"/>
      <c r="B116" s="1"/>
    </row>
    <row r="117" spans="1:3" x14ac:dyDescent="0.2">
      <c r="A117" s="2"/>
      <c r="B117" s="2"/>
      <c r="C117" s="8"/>
    </row>
    <row r="118" spans="1:3" x14ac:dyDescent="0.2">
      <c r="A118" s="2"/>
      <c r="B118" s="2"/>
      <c r="C118" s="8"/>
    </row>
    <row r="119" spans="1:3" x14ac:dyDescent="0.2">
      <c r="A119" s="2"/>
      <c r="B119" s="2"/>
      <c r="C119" s="8"/>
    </row>
    <row r="120" spans="1:3" x14ac:dyDescent="0.2">
      <c r="A120" s="2"/>
      <c r="B120" s="2"/>
      <c r="C120" s="8"/>
    </row>
    <row r="121" spans="1:3" x14ac:dyDescent="0.2">
      <c r="A121" s="2"/>
      <c r="B121" s="2"/>
      <c r="C121" s="8"/>
    </row>
    <row r="122" spans="1:3" x14ac:dyDescent="0.2">
      <c r="A122" s="2"/>
      <c r="B122" s="2"/>
      <c r="C122" s="8"/>
    </row>
    <row r="123" spans="1:3" x14ac:dyDescent="0.2">
      <c r="A123" s="2"/>
      <c r="B123" s="2"/>
    </row>
    <row r="124" spans="1:3" x14ac:dyDescent="0.2">
      <c r="A124" s="2"/>
      <c r="B124" s="2"/>
    </row>
    <row r="125" spans="1:3" x14ac:dyDescent="0.2">
      <c r="A125" s="2"/>
      <c r="B125" s="2"/>
    </row>
    <row r="126" spans="1:3" x14ac:dyDescent="0.2">
      <c r="A126" s="2"/>
      <c r="B126" s="2"/>
    </row>
    <row r="127" spans="1:3" x14ac:dyDescent="0.2">
      <c r="A127" s="2"/>
      <c r="B127" s="2"/>
    </row>
    <row r="128" spans="1:3" x14ac:dyDescent="0.2">
      <c r="A128" s="2"/>
      <c r="B128" s="2"/>
    </row>
    <row r="129" spans="1:3" x14ac:dyDescent="0.2">
      <c r="A129" s="2"/>
      <c r="B129" s="2"/>
    </row>
    <row r="130" spans="1:3" x14ac:dyDescent="0.2">
      <c r="A130" s="2"/>
      <c r="B130" s="2"/>
    </row>
    <row r="131" spans="1:3" x14ac:dyDescent="0.2">
      <c r="A131" s="2"/>
      <c r="B131" s="2"/>
      <c r="C131" s="8"/>
    </row>
    <row r="132" spans="1:3" x14ac:dyDescent="0.2">
      <c r="A132" s="2"/>
      <c r="B132" s="2"/>
      <c r="C132" s="8"/>
    </row>
    <row r="133" spans="1:3" x14ac:dyDescent="0.2">
      <c r="A133" s="2"/>
      <c r="B133" s="2"/>
      <c r="C133" s="8"/>
    </row>
    <row r="135" spans="1:3" x14ac:dyDescent="0.2">
      <c r="A135" s="2"/>
      <c r="B1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2023-03-14T16:08:21Z</dcterms:created>
  <dcterms:modified xsi:type="dcterms:W3CDTF">2023-09-07T18:21:30Z</dcterms:modified>
</cp:coreProperties>
</file>