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voli\Downloads\"/>
    </mc:Choice>
  </mc:AlternateContent>
  <xr:revisionPtr revIDLastSave="0" documentId="13_ncr:1_{2EE09A8F-68F7-4E19-BBB7-1A71B9ACE71D}" xr6:coauthVersionLast="47" xr6:coauthVersionMax="47" xr10:uidLastSave="{00000000-0000-0000-0000-000000000000}"/>
  <bookViews>
    <workbookView xWindow="28680" yWindow="-120" windowWidth="29040" windowHeight="15720" firstSheet="10" activeTab="10" xr2:uid="{37034518-28E1-4FB6-8FE0-ADE6EDE8B660}"/>
  </bookViews>
  <sheets>
    <sheet name="Planilha2" sheetId="2" r:id="rId1"/>
    <sheet name="Planilha3" sheetId="3" r:id="rId2"/>
    <sheet name="Planilha4" sheetId="4" r:id="rId3"/>
    <sheet name="Planilha5" sheetId="5" r:id="rId4"/>
    <sheet name="Planilha6" sheetId="6" r:id="rId5"/>
    <sheet name="Planilha7" sheetId="7" r:id="rId6"/>
    <sheet name="Planilha8" sheetId="8" r:id="rId7"/>
    <sheet name="Planilha9 (2)" sheetId="11" r:id="rId8"/>
    <sheet name="Planilha9" sheetId="9" r:id="rId9"/>
    <sheet name="Planilha10" sheetId="10" r:id="rId10"/>
    <sheet name="Planilha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6" i="1"/>
  <c r="J11" i="1"/>
  <c r="J12" i="1" s="1"/>
  <c r="C11" i="1"/>
  <c r="D7" i="1"/>
  <c r="D8" i="1" s="1"/>
  <c r="D9" i="1" s="1"/>
  <c r="D10" i="1" s="1"/>
  <c r="D6" i="1"/>
  <c r="A14" i="1"/>
  <c r="A15" i="1"/>
  <c r="A16" i="1" s="1"/>
  <c r="A17" i="1" s="1"/>
  <c r="A11" i="1"/>
  <c r="A12" i="1"/>
  <c r="A13" i="1" s="1"/>
  <c r="N2" i="11"/>
  <c r="L2" i="11"/>
  <c r="E2" i="11" s="1"/>
  <c r="J3" i="11"/>
  <c r="J4" i="11"/>
  <c r="J5" i="11"/>
  <c r="J6" i="11"/>
  <c r="D6" i="11" s="1"/>
  <c r="B6" i="11" s="1"/>
  <c r="J7" i="11"/>
  <c r="J8" i="11"/>
  <c r="J9" i="11"/>
  <c r="J10" i="11"/>
  <c r="J11" i="11"/>
  <c r="J12" i="11"/>
  <c r="J13" i="11"/>
  <c r="J14" i="11"/>
  <c r="J15" i="11"/>
  <c r="D15" i="11" s="1"/>
  <c r="B15" i="11" s="1"/>
  <c r="J16" i="11"/>
  <c r="D16" i="11" s="1"/>
  <c r="J17" i="11"/>
  <c r="D17" i="11" s="1"/>
  <c r="J18" i="11"/>
  <c r="D18" i="11" s="1"/>
  <c r="B18" i="11" s="1"/>
  <c r="J19" i="11"/>
  <c r="J20" i="11"/>
  <c r="J21" i="11"/>
  <c r="J22" i="11"/>
  <c r="J23" i="11"/>
  <c r="J24" i="11"/>
  <c r="D24" i="11" s="1"/>
  <c r="J25" i="11"/>
  <c r="D25" i="11" s="1"/>
  <c r="J26" i="11"/>
  <c r="J2" i="11"/>
  <c r="C7" i="1"/>
  <c r="C8" i="1"/>
  <c r="C9" i="1"/>
  <c r="C10" i="1"/>
  <c r="J8" i="1"/>
  <c r="J9" i="1" s="1"/>
  <c r="J10" i="1" s="1"/>
  <c r="J7" i="1"/>
  <c r="C6" i="1"/>
  <c r="O18" i="1"/>
  <c r="O17" i="1"/>
  <c r="O16" i="1"/>
  <c r="A10" i="1"/>
  <c r="A8" i="1"/>
  <c r="A9" i="1" s="1"/>
  <c r="A7" i="1"/>
  <c r="B5" i="1"/>
  <c r="B2" i="1"/>
  <c r="N26" i="11"/>
  <c r="L26" i="11"/>
  <c r="E26" i="11" s="1"/>
  <c r="F26" i="11"/>
  <c r="D26" i="11"/>
  <c r="N25" i="11"/>
  <c r="L25" i="11"/>
  <c r="E25" i="11" s="1"/>
  <c r="F25" i="11"/>
  <c r="N24" i="11"/>
  <c r="L24" i="11"/>
  <c r="E24" i="11" s="1"/>
  <c r="F24" i="11"/>
  <c r="N23" i="11"/>
  <c r="F23" i="11" s="1"/>
  <c r="L23" i="11"/>
  <c r="E23" i="11" s="1"/>
  <c r="D23" i="11"/>
  <c r="N22" i="11"/>
  <c r="L22" i="11"/>
  <c r="E22" i="11" s="1"/>
  <c r="F22" i="11"/>
  <c r="D22" i="11"/>
  <c r="N21" i="11"/>
  <c r="L21" i="11"/>
  <c r="E21" i="11" s="1"/>
  <c r="F21" i="11"/>
  <c r="D21" i="11"/>
  <c r="N20" i="11"/>
  <c r="L20" i="11"/>
  <c r="E20" i="11" s="1"/>
  <c r="F20" i="11"/>
  <c r="D20" i="11"/>
  <c r="N19" i="11"/>
  <c r="L19" i="11"/>
  <c r="F19" i="11"/>
  <c r="E19" i="11"/>
  <c r="D19" i="11"/>
  <c r="B19" i="11" s="1"/>
  <c r="N18" i="11"/>
  <c r="L18" i="11"/>
  <c r="E18" i="11" s="1"/>
  <c r="F18" i="11"/>
  <c r="N17" i="11"/>
  <c r="F17" i="11" s="1"/>
  <c r="L17" i="11"/>
  <c r="E17" i="11"/>
  <c r="N16" i="11"/>
  <c r="F16" i="11" s="1"/>
  <c r="L16" i="11"/>
  <c r="E16" i="11"/>
  <c r="N15" i="11"/>
  <c r="F15" i="11" s="1"/>
  <c r="L15" i="11"/>
  <c r="E15" i="11" s="1"/>
  <c r="N14" i="11"/>
  <c r="F14" i="11" s="1"/>
  <c r="L14" i="11"/>
  <c r="D14" i="11"/>
  <c r="B14" i="11" s="1"/>
  <c r="E14" i="11"/>
  <c r="N13" i="11"/>
  <c r="L13" i="11"/>
  <c r="D13" i="11"/>
  <c r="B13" i="11" s="1"/>
  <c r="F13" i="11"/>
  <c r="E13" i="11"/>
  <c r="N12" i="11"/>
  <c r="L12" i="11"/>
  <c r="D12" i="11"/>
  <c r="B12" i="11" s="1"/>
  <c r="F12" i="11"/>
  <c r="E12" i="11"/>
  <c r="N11" i="11"/>
  <c r="L11" i="11"/>
  <c r="F11" i="11"/>
  <c r="E11" i="11"/>
  <c r="D11" i="11"/>
  <c r="B11" i="11" s="1"/>
  <c r="N10" i="11"/>
  <c r="L10" i="11"/>
  <c r="F10" i="11"/>
  <c r="E10" i="11"/>
  <c r="D10" i="11"/>
  <c r="B10" i="11" s="1"/>
  <c r="N9" i="11"/>
  <c r="L9" i="11"/>
  <c r="F9" i="11"/>
  <c r="E9" i="11"/>
  <c r="D9" i="11"/>
  <c r="B9" i="11"/>
  <c r="N8" i="11"/>
  <c r="F8" i="11" s="1"/>
  <c r="L8" i="11"/>
  <c r="E8" i="11" s="1"/>
  <c r="D8" i="11"/>
  <c r="N7" i="11"/>
  <c r="L7" i="11"/>
  <c r="E7" i="11" s="1"/>
  <c r="F7" i="11"/>
  <c r="D7" i="11"/>
  <c r="N6" i="11"/>
  <c r="L6" i="11"/>
  <c r="E6" i="11" s="1"/>
  <c r="F6" i="11"/>
  <c r="N5" i="11"/>
  <c r="L5" i="11"/>
  <c r="E5" i="11" s="1"/>
  <c r="F5" i="11"/>
  <c r="D5" i="11"/>
  <c r="N4" i="11"/>
  <c r="L4" i="11"/>
  <c r="F4" i="11"/>
  <c r="E4" i="11"/>
  <c r="D4" i="11"/>
  <c r="B4" i="11" s="1"/>
  <c r="N3" i="11"/>
  <c r="L3" i="11"/>
  <c r="F3" i="11"/>
  <c r="E3" i="11"/>
  <c r="D3" i="11"/>
  <c r="B3" i="11" s="1"/>
  <c r="F2" i="11"/>
  <c r="D2" i="11"/>
  <c r="N26" i="9"/>
  <c r="F26" i="9" s="1"/>
  <c r="N25" i="9"/>
  <c r="F25" i="9" s="1"/>
  <c r="N24" i="9"/>
  <c r="F24" i="9" s="1"/>
  <c r="N23" i="9"/>
  <c r="F23" i="9" s="1"/>
  <c r="N22" i="9"/>
  <c r="F22" i="9" s="1"/>
  <c r="N21" i="9"/>
  <c r="F21" i="9" s="1"/>
  <c r="N20" i="9"/>
  <c r="F20" i="9" s="1"/>
  <c r="N19" i="9"/>
  <c r="F19" i="9" s="1"/>
  <c r="N18" i="9"/>
  <c r="F18" i="9" s="1"/>
  <c r="N17" i="9"/>
  <c r="F17" i="9" s="1"/>
  <c r="N16" i="9"/>
  <c r="F16" i="9" s="1"/>
  <c r="N15" i="9"/>
  <c r="F15" i="9" s="1"/>
  <c r="N14" i="9"/>
  <c r="F14" i="9" s="1"/>
  <c r="N13" i="9"/>
  <c r="F13" i="9" s="1"/>
  <c r="N12" i="9"/>
  <c r="F12" i="9" s="1"/>
  <c r="N11" i="9"/>
  <c r="F11" i="9" s="1"/>
  <c r="N10" i="9"/>
  <c r="F10" i="9" s="1"/>
  <c r="N9" i="9"/>
  <c r="F9" i="9" s="1"/>
  <c r="N8" i="9"/>
  <c r="F8" i="9" s="1"/>
  <c r="N7" i="9"/>
  <c r="F7" i="9" s="1"/>
  <c r="N6" i="9"/>
  <c r="F6" i="9" s="1"/>
  <c r="N5" i="9"/>
  <c r="F5" i="9" s="1"/>
  <c r="N4" i="9"/>
  <c r="F4" i="9" s="1"/>
  <c r="N3" i="9"/>
  <c r="F3" i="9" s="1"/>
  <c r="N2" i="9"/>
  <c r="F2" i="9" s="1"/>
  <c r="E18" i="9"/>
  <c r="E22" i="9"/>
  <c r="L26" i="9"/>
  <c r="E26" i="9" s="1"/>
  <c r="L25" i="9"/>
  <c r="E25" i="9" s="1"/>
  <c r="L24" i="9"/>
  <c r="E24" i="9" s="1"/>
  <c r="L23" i="9"/>
  <c r="E23" i="9" s="1"/>
  <c r="L22" i="9"/>
  <c r="L21" i="9"/>
  <c r="E21" i="9" s="1"/>
  <c r="L20" i="9"/>
  <c r="E20" i="9" s="1"/>
  <c r="L19" i="9"/>
  <c r="E19" i="9" s="1"/>
  <c r="L18" i="9"/>
  <c r="L17" i="9"/>
  <c r="E17" i="9" s="1"/>
  <c r="L16" i="9"/>
  <c r="E16" i="9" s="1"/>
  <c r="L15" i="9"/>
  <c r="E15" i="9" s="1"/>
  <c r="L14" i="9"/>
  <c r="E14" i="9" s="1"/>
  <c r="L13" i="9"/>
  <c r="E13" i="9" s="1"/>
  <c r="L12" i="9"/>
  <c r="E12" i="9" s="1"/>
  <c r="L11" i="9"/>
  <c r="E11" i="9" s="1"/>
  <c r="L10" i="9"/>
  <c r="E10" i="9" s="1"/>
  <c r="L9" i="9"/>
  <c r="E9" i="9" s="1"/>
  <c r="L8" i="9"/>
  <c r="E8" i="9" s="1"/>
  <c r="L7" i="9"/>
  <c r="E7" i="9" s="1"/>
  <c r="L6" i="9"/>
  <c r="E6" i="9" s="1"/>
  <c r="L5" i="9"/>
  <c r="E5" i="9" s="1"/>
  <c r="L4" i="9"/>
  <c r="E4" i="9" s="1"/>
  <c r="L3" i="9"/>
  <c r="E3" i="9" s="1"/>
  <c r="L2" i="9"/>
  <c r="E2" i="9" s="1"/>
  <c r="J3" i="9"/>
  <c r="D3" i="9" s="1"/>
  <c r="B3" i="9" s="1"/>
  <c r="J4" i="9"/>
  <c r="D4" i="9" s="1"/>
  <c r="J5" i="9"/>
  <c r="D5" i="9" s="1"/>
  <c r="B5" i="9" s="1"/>
  <c r="J6" i="9"/>
  <c r="D6" i="9" s="1"/>
  <c r="J7" i="9"/>
  <c r="D7" i="9" s="1"/>
  <c r="J8" i="9"/>
  <c r="D8" i="9" s="1"/>
  <c r="J9" i="9"/>
  <c r="D9" i="9" s="1"/>
  <c r="J10" i="9"/>
  <c r="D10" i="9" s="1"/>
  <c r="J11" i="9"/>
  <c r="D11" i="9" s="1"/>
  <c r="J12" i="9"/>
  <c r="D12" i="9" s="1"/>
  <c r="J13" i="9"/>
  <c r="D13" i="9" s="1"/>
  <c r="J14" i="9"/>
  <c r="D14" i="9" s="1"/>
  <c r="J15" i="9"/>
  <c r="D15" i="9" s="1"/>
  <c r="J16" i="9"/>
  <c r="D16" i="9" s="1"/>
  <c r="J17" i="9"/>
  <c r="D17" i="9" s="1"/>
  <c r="J18" i="9"/>
  <c r="D18" i="9" s="1"/>
  <c r="J19" i="9"/>
  <c r="D19" i="9" s="1"/>
  <c r="B19" i="9" s="1"/>
  <c r="J20" i="9"/>
  <c r="D20" i="9" s="1"/>
  <c r="J21" i="9"/>
  <c r="D21" i="9" s="1"/>
  <c r="J22" i="9"/>
  <c r="D22" i="9" s="1"/>
  <c r="J23" i="9"/>
  <c r="D23" i="9" s="1"/>
  <c r="J24" i="9"/>
  <c r="D24" i="9" s="1"/>
  <c r="J25" i="9"/>
  <c r="D25" i="9" s="1"/>
  <c r="J26" i="9"/>
  <c r="D26" i="9" s="1"/>
  <c r="J2" i="9"/>
  <c r="D2" i="9" s="1"/>
  <c r="I33" i="8"/>
  <c r="H33" i="8"/>
  <c r="H32" i="8"/>
  <c r="H31" i="8"/>
  <c r="M10" i="8"/>
  <c r="M9" i="8"/>
  <c r="L9" i="8"/>
  <c r="L8" i="8"/>
  <c r="P11" i="8"/>
  <c r="P9" i="8"/>
  <c r="P8" i="8"/>
  <c r="M28" i="8"/>
  <c r="P16" i="8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R17" i="8"/>
  <c r="R18" i="8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16" i="8"/>
  <c r="J19" i="8"/>
  <c r="J18" i="8"/>
  <c r="K18" i="7"/>
  <c r="K19" i="7"/>
  <c r="K20" i="7"/>
  <c r="K21" i="7"/>
  <c r="K17" i="7"/>
  <c r="K18" i="6"/>
  <c r="K19" i="6"/>
  <c r="K20" i="6"/>
  <c r="K21" i="6"/>
  <c r="K22" i="6"/>
  <c r="K23" i="6"/>
  <c r="K17" i="6"/>
  <c r="K18" i="2"/>
  <c r="K19" i="2"/>
  <c r="K20" i="2"/>
  <c r="K21" i="2"/>
  <c r="K22" i="2"/>
  <c r="K23" i="2"/>
  <c r="K17" i="2"/>
  <c r="K24" i="2"/>
  <c r="K25" i="2"/>
  <c r="J13" i="1" l="1"/>
  <c r="C12" i="1"/>
  <c r="D11" i="1"/>
  <c r="D12" i="1" s="1"/>
  <c r="D13" i="1" s="1"/>
  <c r="B11" i="1"/>
  <c r="B12" i="1"/>
  <c r="B6" i="1"/>
  <c r="B2" i="11"/>
  <c r="B25" i="11"/>
  <c r="B7" i="11"/>
  <c r="B22" i="11"/>
  <c r="B8" i="11"/>
  <c r="B5" i="11"/>
  <c r="B24" i="11"/>
  <c r="B17" i="11"/>
  <c r="B16" i="11"/>
  <c r="B21" i="11"/>
  <c r="B7" i="1"/>
  <c r="B8" i="1"/>
  <c r="B26" i="11"/>
  <c r="B20" i="11"/>
  <c r="B23" i="11"/>
  <c r="B2" i="9"/>
  <c r="B21" i="9"/>
  <c r="B17" i="9"/>
  <c r="B16" i="9"/>
  <c r="B15" i="9"/>
  <c r="B14" i="9"/>
  <c r="B13" i="9"/>
  <c r="B23" i="9"/>
  <c r="B7" i="9"/>
  <c r="B12" i="9"/>
  <c r="B4" i="9"/>
  <c r="B22" i="9"/>
  <c r="B6" i="9"/>
  <c r="B18" i="9"/>
  <c r="B10" i="9"/>
  <c r="B11" i="9"/>
  <c r="B24" i="9"/>
  <c r="B8" i="9"/>
  <c r="B25" i="9"/>
  <c r="B26" i="9"/>
  <c r="B9" i="9"/>
  <c r="B20" i="9"/>
  <c r="J14" i="1" l="1"/>
  <c r="C13" i="1"/>
  <c r="B13" i="1"/>
  <c r="B10" i="1"/>
  <c r="B9" i="1"/>
  <c r="J15" i="1" l="1"/>
  <c r="C14" i="1"/>
  <c r="D14" i="1"/>
  <c r="D15" i="1" s="1"/>
  <c r="B14" i="1" l="1"/>
  <c r="J16" i="1"/>
  <c r="C15" i="1"/>
  <c r="B15" i="1"/>
  <c r="C16" i="1" l="1"/>
  <c r="J17" i="1"/>
  <c r="D16" i="1"/>
  <c r="D17" i="1" s="1"/>
  <c r="B16" i="1"/>
  <c r="C17" i="1" l="1"/>
  <c r="B17" i="1" s="1"/>
  <c r="J18" i="1"/>
  <c r="C18" i="1" l="1"/>
  <c r="J19" i="1"/>
  <c r="J20" i="1" s="1"/>
  <c r="J21" i="1" s="1"/>
</calcChain>
</file>

<file path=xl/sharedStrings.xml><?xml version="1.0" encoding="utf-8"?>
<sst xmlns="http://schemas.openxmlformats.org/spreadsheetml/2006/main" count="265" uniqueCount="42">
  <si>
    <t>ZT</t>
  </si>
  <si>
    <t>VIAGENS DOMICILIAR AUTOMOVEIS</t>
  </si>
  <si>
    <t>População</t>
  </si>
  <si>
    <t>Número de Domicílios</t>
  </si>
  <si>
    <t>Automóveis</t>
  </si>
  <si>
    <t>Número de estudantes</t>
  </si>
  <si>
    <t>Número de trabalhadores</t>
  </si>
  <si>
    <t>18 a 25 anos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</si>
  <si>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</si>
  <si>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</si>
  <si>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</si>
  <si>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</si>
  <si>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</si>
  <si>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</si>
  <si>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</si>
  <si>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</si>
  <si>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</si>
  <si>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</si>
  <si>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</si>
  <si>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</si>
  <si>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</si>
  <si>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</si>
  <si>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</si>
  <si>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</si>
  <si>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</si>
  <si>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</si>
  <si>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</si>
  <si>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</si>
  <si>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</si>
  <si>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</si>
  <si>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95.0%</t>
  </si>
  <si>
    <t>Superior 95.0%</t>
  </si>
  <si>
    <t>Variável X 1</t>
  </si>
  <si>
    <t>Variável X 2</t>
  </si>
  <si>
    <t>Variável X 3</t>
  </si>
  <si>
    <t>Variável X 4</t>
  </si>
  <si>
    <t>Variável X 5</t>
  </si>
  <si>
    <t>Variável X 6</t>
  </si>
  <si>
    <t>Variável X 7</t>
  </si>
  <si>
    <t>10.693.929 </t>
  </si>
  <si>
    <t>10.187.798</t>
  </si>
  <si>
    <t>1.409.351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</si>
</sst>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9" x14ac:knownFonts="1">
    <font>
      <sz val="11"/>
      <color theme="1"/>
      <name val="Aptos Narrow"/>
      <family val="2"/>
      <scheme val="minor"/>
    </font>
    <font>
      <sz val="8"/>
      <color theme="1"/>
      <name val="Arial"/>
      <family val="2"/>
    </font>
    <font>
      <sz val="8"/>
      <color rgb="FFC00000"/>
      <name val="Arial"/>
      <family val="2"/>
    </font>
    <font>
      <sz val="8"/>
      <color rgb="FF1F497D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i/>
      <sz val="11"/>
      <color theme="1"/>
      <name val="Aptos Narrow"/>
      <family val="2"/>
      <scheme val="minor"/>
    </font>
    <font>
      <sz val="8"/>
      <color rgb="FF333333"/>
      <name val="Arial"/>
      <family val="2"/>
    </font>
    <font>
      <sz val="12"/>
      <color rgb="FF040C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6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Continuous"/>
    </xf>
    <xf numFmtId="1" fontId="0" fillId="0" borderId="0" xfId="0" applyNumberFormat="1"/>
    <xf numFmtId="0" fontId="7" fillId="0" borderId="0" xfId="0" applyFont="1"/>
    <xf numFmtId="0" fontId="8" fillId="0" borderId="0" xfId="0" applyFont="1"/>
    <xf numFmtId="172" fontId="4" fillId="0" borderId="4" xfId="0" applyNumberFormat="1" applyFont="1" applyBorder="1" applyAlignment="1">
      <alignment horizontal="center" wrapText="1"/>
    </xf>
    <xf numFmtId="0" fontId="4" fillId="0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Frota Poa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3"/>
            <c:backward val="3"/>
            <c:dispRSqr val="1"/>
            <c:dispEq val="1"/>
            <c:trendlineLbl>
              <c:layout>
                <c:manualLayout>
                  <c:x val="-6.5260355862457251E-2"/>
                  <c:y val="0.39278762029746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Planilha8!$P$15:$P$31</c:f>
              <c:numCache>
                <c:formatCode>General</c:formatCode>
                <c:ptCount val="17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</c:numCache>
            </c:numRef>
          </c:xVal>
          <c:yVal>
            <c:numRef>
              <c:f>Planilha8!$Q$15:$Q$31</c:f>
              <c:numCache>
                <c:formatCode>General</c:formatCode>
                <c:ptCount val="17"/>
                <c:pt idx="0">
                  <c:v>434332</c:v>
                </c:pt>
                <c:pt idx="1">
                  <c:v>450867</c:v>
                </c:pt>
                <c:pt idx="2">
                  <c:v>475355</c:v>
                </c:pt>
                <c:pt idx="3">
                  <c:v>495915</c:v>
                </c:pt>
                <c:pt idx="4">
                  <c:v>510987</c:v>
                </c:pt>
                <c:pt idx="5">
                  <c:v>529906</c:v>
                </c:pt>
                <c:pt idx="6">
                  <c:v>550289</c:v>
                </c:pt>
                <c:pt idx="7">
                  <c:v>571299</c:v>
                </c:pt>
                <c:pt idx="8">
                  <c:v>587143</c:v>
                </c:pt>
                <c:pt idx="9">
                  <c:v>596446</c:v>
                </c:pt>
                <c:pt idx="10">
                  <c:v>601323</c:v>
                </c:pt>
                <c:pt idx="11">
                  <c:v>604385</c:v>
                </c:pt>
                <c:pt idx="12">
                  <c:v>608095</c:v>
                </c:pt>
                <c:pt idx="13">
                  <c:v>610617</c:v>
                </c:pt>
                <c:pt idx="14">
                  <c:v>607649</c:v>
                </c:pt>
                <c:pt idx="15">
                  <c:v>603927</c:v>
                </c:pt>
                <c:pt idx="16">
                  <c:v>603638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4-4D73-99A1-A82F9BE0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829423"/>
        <c:axId val="1355457008"/>
      </c:scatterChart>
      <c:valAx>
        <c:axId val="1554829423"/>
        <c:scaling>
          <c:orientation val="minMax"/>
          <c:max val="2025"/>
          <c:min val="2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5457008"/>
        <c:crosses val="autoZero"/>
        <c:crossBetween val="midCat"/>
      </c:valAx>
      <c:valAx>
        <c:axId val="1355457008"/>
        <c:scaling>
          <c:orientation val="minMax"/>
          <c:min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482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Zona 10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Planilha1!$A$5:$A$17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Planilha1!$B$5:$B$17</c:f>
              <c:numCache>
                <c:formatCode>General</c:formatCode>
                <c:ptCount val="13"/>
                <c:pt idx="0">
                  <c:v>5638.3470780027692</c:v>
                </c:pt>
                <c:pt idx="1">
                  <c:v>6143.3182446154005</c:v>
                </c:pt>
                <c:pt idx="2">
                  <c:v>6635.677592150505</c:v>
                </c:pt>
                <c:pt idx="3">
                  <c:v>7115.2018920991777</c:v>
                </c:pt>
                <c:pt idx="4">
                  <c:v>7581.5304302344994</c:v>
                </c:pt>
                <c:pt idx="5">
                  <c:v>8034.1593963952437</c:v>
                </c:pt>
                <c:pt idx="6">
                  <c:v>8472.433714400413</c:v>
                </c:pt>
                <c:pt idx="7">
                  <c:v>8895.5361289844041</c:v>
                </c:pt>
                <c:pt idx="8">
                  <c:v>9302.4732978292013</c:v>
                </c:pt>
                <c:pt idx="9">
                  <c:v>9692.0585605582928</c:v>
                </c:pt>
                <c:pt idx="10">
                  <c:v>10062.890970484696</c:v>
                </c:pt>
                <c:pt idx="11">
                  <c:v>10413.330076153139</c:v>
                </c:pt>
                <c:pt idx="12">
                  <c:v>10741.465824994048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A-48F4-94F9-D9C2ECC43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987632"/>
        <c:axId val="1865988592"/>
      </c:lineChart>
      <c:catAx>
        <c:axId val="18659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988592"/>
        <c:crosses val="autoZero"/>
        <c:auto val="1"/>
        <c:lblAlgn val="ctr"/>
        <c:lblOffset val="100"/>
        <c:noMultiLvlLbl val="0"/>
      </c:catAx>
      <c:valAx>
        <c:axId val="18659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598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504825</xdr:colOff>
      <xdr:row>15</xdr:row>
      <xdr:rowOff>91440</xdr:rowOff>
    </xdr:from>
    <xdr:to>
      <xdr:col>21</xdr:col>
      <xdr:colOff>533400</xdr:colOff>
      <xdr:row>30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33C79A-14FE-D0AD-553E-9DB305AE8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264794</xdr:colOff>
      <xdr:row>5</xdr:row>
      <xdr:rowOff>130492</xdr:rowOff>
    </xdr:from>
    <xdr:to>
      <xdr:col>21</xdr:col>
      <xdr:colOff>114299</xdr:colOff>
      <xdr:row>20</xdr:row>
      <xdr:rowOff>16192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27C9CE-C211-5BAE-DDB3-570AAD84C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147B1-79BD-454A-A6C3-BC8FB1D4A037}">
  <dimension ref="A1:K25"/>
  <sheetViews>
    <sheetView workbookViewId="0">
      <selection activeCell="K17" sqref="K17:K23"/>
    </sheetView>
  </sheetViews>
  <sheetFormatPr defaultRowHeight="14.4" x14ac:dyDescent="0.3"/>
  <cols>
    <col min="11" max="11" width="12.21875" bestFit="1" customWidth="1"/>
  </cols>
  <sheetData>
    <row r="1" spans="1:9" x14ac:dyDescent="0.3">
      <c r="A1" t="s">
        <v>8</v>
      </c>
    </row>
    <row r="2" spans="1:9" ht="15" thickBot="1" x14ac:dyDescent="0.35"/>
    <row r="3" spans="1:9" x14ac:dyDescent="0.3">
      <c r="A3" s="12" t="s">
        <v>9</v>
      </c>
      <c r="B3" s="12"/>
    </row>
    <row r="4" spans="1:9" x14ac:dyDescent="0.3">
      <c r="A4" s="9" t="s">
        <v>10</v>
      </c>
      <c r="B4" s="9">
        <v>0.95275484205321481</v>
      </c>
    </row>
    <row r="5" spans="1:9" x14ac:dyDescent="0.3">
      <c r="A5" s="9" t="s">
        <v>11</v>
      </c>
      <c r="B5" s="9">
        <v>0.90774178905584635</v>
      </c>
    </row>
    <row r="6" spans="1:9" x14ac:dyDescent="0.3">
      <c r="A6" s="9" t="s">
        <v>12</v>
      </c>
      <c r="B6" s="9">
        <v>0.87698905207446187</v>
      </c>
    </row>
    <row r="7" spans="1:9" x14ac:dyDescent="0.3">
      <c r="A7" s="9" t="s">
        <v>13</v>
      </c>
      <c r="B7" s="9">
        <v>1734.886946738199</v>
      </c>
    </row>
    <row r="8" spans="1:9" ht="15" thickBot="1" x14ac:dyDescent="0.35">
      <c r="A8" s="10" t="s">
        <v>14</v>
      </c>
      <c r="B8" s="10">
        <v>25</v>
      </c>
    </row>
    <row r="10" spans="1:9" ht="15" thickBot="1" x14ac:dyDescent="0.35">
      <c r="A10" t="s">
        <v>15</v>
      </c>
    </row>
    <row r="11" spans="1:9" x14ac:dyDescent="0.3">
      <c r="A11" s="11"/>
      <c r="B11" s="11" t="s">
        <v>20</v>
      </c>
      <c r="C11" s="11" t="s">
        <v>21</v>
      </c>
      <c r="D11" s="11" t="s">
        <v>22</v>
      </c>
      <c r="E11" s="11" t="s">
        <v>23</v>
      </c>
      <c r="F11" s="11" t="s">
        <v>24</v>
      </c>
    </row>
    <row r="12" spans="1:9" x14ac:dyDescent="0.3">
      <c r="A12" s="9" t="s">
        <v>16</v>
      </c>
      <c r="B12" s="9">
        <v>6</v>
      </c>
      <c r="C12" s="9">
        <v>533055175.76845741</v>
      </c>
      <c r="D12" s="9">
        <v>88842529.294742897</v>
      </c>
      <c r="E12" s="9">
        <v>29.517430907217324</v>
      </c>
      <c r="F12" s="9">
        <v>2.239504326751028E-8</v>
      </c>
    </row>
    <row r="13" spans="1:9" x14ac:dyDescent="0.3">
      <c r="A13" s="9" t="s">
        <v>17</v>
      </c>
      <c r="B13" s="9">
        <v>18</v>
      </c>
      <c r="C13" s="9">
        <v>54176988.923326626</v>
      </c>
      <c r="D13" s="9">
        <v>3009832.7179625905</v>
      </c>
      <c r="E13" s="9"/>
      <c r="F13" s="9"/>
    </row>
    <row r="14" spans="1:9" ht="15" thickBot="1" x14ac:dyDescent="0.35">
      <c r="A14" s="10" t="s">
        <v>18</v>
      </c>
      <c r="B14" s="10">
        <v>24</v>
      </c>
      <c r="C14" s="10">
        <v>587232164.69178402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25</v>
      </c>
      <c r="C16" s="11" t="s">
        <v>13</v>
      </c>
      <c r="D16" s="11" t="s">
        <v>26</v>
      </c>
      <c r="E16" s="11" t="s">
        <v>27</v>
      </c>
      <c r="F16" s="11" t="s">
        <v>28</v>
      </c>
      <c r="G16" s="11" t="s">
        <v>29</v>
      </c>
      <c r="H16" s="11" t="s">
        <v>30</v>
      </c>
      <c r="I16" s="11" t="s">
        <v>31</v>
      </c>
    </row>
    <row r="17" spans="1:11" x14ac:dyDescent="0.3">
      <c r="A17" s="9" t="s">
        <v>19</v>
      </c>
      <c r="B17" s="9">
        <v>2432.5116126254852</v>
      </c>
      <c r="C17" s="9">
        <v>1093.8258142933196</v>
      </c>
      <c r="D17" s="9">
        <v>2.2238564685886857</v>
      </c>
      <c r="E17" s="9">
        <v>3.919641239466895E-2</v>
      </c>
      <c r="F17" s="9">
        <v>134.4688511920499</v>
      </c>
      <c r="G17" s="9">
        <v>4730.5543740589201</v>
      </c>
      <c r="H17" s="9">
        <v>134.4688511920499</v>
      </c>
      <c r="I17" s="9">
        <v>4730.5543740589201</v>
      </c>
      <c r="K17" s="13">
        <f>D17*100</f>
        <v>222.38564685886857</v>
      </c>
    </row>
    <row r="18" spans="1:11" x14ac:dyDescent="0.3">
      <c r="A18" s="9" t="s">
        <v>32</v>
      </c>
      <c r="B18" s="9">
        <v>3.3298068664084841</v>
      </c>
      <c r="C18" s="9">
        <v>1.3351611182972287</v>
      </c>
      <c r="D18" s="9">
        <v>2.4939363652643567</v>
      </c>
      <c r="E18" s="9">
        <v>2.25908676392493E-2</v>
      </c>
      <c r="F18" s="9">
        <v>0.52473744570496494</v>
      </c>
      <c r="G18" s="9">
        <v>6.1348762871120037</v>
      </c>
      <c r="H18" s="9">
        <v>0.52473744570496494</v>
      </c>
      <c r="I18" s="9">
        <v>6.1348762871120037</v>
      </c>
      <c r="K18" s="13">
        <f t="shared" ref="K18:K23" si="0">D18*100</f>
        <v>249.39363652643567</v>
      </c>
    </row>
    <row r="19" spans="1:11" x14ac:dyDescent="0.3">
      <c r="A19" s="9" t="s">
        <v>33</v>
      </c>
      <c r="B19" s="9">
        <v>-1.7310050509692128</v>
      </c>
      <c r="C19" s="9">
        <v>0.98851620519834915</v>
      </c>
      <c r="D19" s="9">
        <v>-1.7511144904517582</v>
      </c>
      <c r="E19" s="9">
        <v>9.6948694722344061E-2</v>
      </c>
      <c r="F19" s="9">
        <v>-3.8078005336058567</v>
      </c>
      <c r="G19" s="9">
        <v>0.3457904316674314</v>
      </c>
      <c r="H19" s="9">
        <v>-3.8078005336058567</v>
      </c>
      <c r="I19" s="9">
        <v>0.3457904316674314</v>
      </c>
      <c r="K19" s="13">
        <f t="shared" si="0"/>
        <v>-175.11144904517582</v>
      </c>
    </row>
    <row r="20" spans="1:11" x14ac:dyDescent="0.3">
      <c r="A20" s="9" t="s">
        <v>34</v>
      </c>
      <c r="B20" s="9">
        <v>4.3792383461534117</v>
      </c>
      <c r="C20" s="9">
        <v>0.66800415565638527</v>
      </c>
      <c r="D20" s="9">
        <v>6.5557052438548729</v>
      </c>
      <c r="E20" s="9">
        <v>3.6853402210318008E-6</v>
      </c>
      <c r="F20" s="9">
        <v>2.9758136925623067</v>
      </c>
      <c r="G20" s="9">
        <v>5.7826629997445167</v>
      </c>
      <c r="H20" s="9">
        <v>2.9758136925623067</v>
      </c>
      <c r="I20" s="9">
        <v>5.7826629997445167</v>
      </c>
      <c r="K20" s="13">
        <f t="shared" si="0"/>
        <v>655.57052438548726</v>
      </c>
    </row>
    <row r="21" spans="1:11" x14ac:dyDescent="0.3">
      <c r="A21" s="9" t="s">
        <v>35</v>
      </c>
      <c r="B21" s="9">
        <v>-3.3700146199011827</v>
      </c>
      <c r="C21" s="9">
        <v>0.71970472927237539</v>
      </c>
      <c r="D21" s="9">
        <v>-4.6824961443678186</v>
      </c>
      <c r="E21" s="9">
        <v>1.8542925290996253E-4</v>
      </c>
      <c r="F21" s="9">
        <v>-4.8820581480952256</v>
      </c>
      <c r="G21" s="9">
        <v>-1.8579710917071399</v>
      </c>
      <c r="H21" s="9">
        <v>-4.8820581480952256</v>
      </c>
      <c r="I21" s="9">
        <v>-1.8579710917071399</v>
      </c>
      <c r="K21" s="13">
        <f t="shared" si="0"/>
        <v>-468.24961443678188</v>
      </c>
    </row>
    <row r="22" spans="1:11" x14ac:dyDescent="0.3">
      <c r="A22" s="9" t="s">
        <v>36</v>
      </c>
      <c r="B22" s="9">
        <v>-1.7578618995651354</v>
      </c>
      <c r="C22" s="9">
        <v>1.264161914753422</v>
      </c>
      <c r="D22" s="9">
        <v>-1.3905354045632761</v>
      </c>
      <c r="E22" s="9">
        <v>0.18132106495336656</v>
      </c>
      <c r="F22" s="9">
        <v>-4.4137675287039118</v>
      </c>
      <c r="G22" s="9">
        <v>0.89804372957364098</v>
      </c>
      <c r="H22" s="9">
        <v>-4.4137675287039118</v>
      </c>
      <c r="I22" s="9">
        <v>0.89804372957364098</v>
      </c>
      <c r="K22" s="13">
        <f t="shared" si="0"/>
        <v>-139.0535404563276</v>
      </c>
    </row>
    <row r="23" spans="1:11" ht="15" thickBot="1" x14ac:dyDescent="0.35">
      <c r="A23" s="10" t="s">
        <v>37</v>
      </c>
      <c r="B23" s="10">
        <v>-3.8379431143124352</v>
      </c>
      <c r="C23" s="10">
        <v>3.7441118976085921</v>
      </c>
      <c r="D23" s="10">
        <v>-1.025061007595359</v>
      </c>
      <c r="E23" s="10">
        <v>0.31891378905691614</v>
      </c>
      <c r="F23" s="10">
        <v>-11.704030321127021</v>
      </c>
      <c r="G23" s="10">
        <v>4.0281440925021519</v>
      </c>
      <c r="H23" s="10">
        <v>-11.704030321127021</v>
      </c>
      <c r="I23" s="10">
        <v>4.0281440925021519</v>
      </c>
      <c r="K23" s="13">
        <f t="shared" si="0"/>
        <v>-102.5061007595359</v>
      </c>
    </row>
    <row r="24" spans="1:11" x14ac:dyDescent="0.3">
      <c r="K24">
        <f t="shared" ref="K19:K25" si="1">D24*10</f>
        <v>0</v>
      </c>
    </row>
    <row r="25" spans="1:11" x14ac:dyDescent="0.3">
      <c r="K25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775F-C056-470C-9C18-DD5C239380CF}">
  <dimension ref="A1:I21"/>
  <sheetViews>
    <sheetView workbookViewId="0">
      <selection activeCell="L18" sqref="L18"/>
    </sheetView>
  </sheetViews>
  <sheetFormatPr defaultRowHeight="14.4" x14ac:dyDescent="0.3"/>
  <sheetData>
    <row r="1" spans="1:9" x14ac:dyDescent="0.3">
      <c r="A1" t="s">
        <v>8</v>
      </c>
    </row>
    <row r="2" spans="1:9" ht="15" thickBot="1" x14ac:dyDescent="0.35"/>
    <row r="3" spans="1:9" x14ac:dyDescent="0.3">
      <c r="A3" s="12" t="s">
        <v>9</v>
      </c>
      <c r="B3" s="12"/>
    </row>
    <row r="4" spans="1:9" x14ac:dyDescent="0.3">
      <c r="A4" s="9" t="s">
        <v>10</v>
      </c>
      <c r="B4" s="9">
        <v>0.89056840534015724</v>
      </c>
    </row>
    <row r="5" spans="1:9" x14ac:dyDescent="0.3">
      <c r="A5" s="9" t="s">
        <v>11</v>
      </c>
      <c r="B5" s="9">
        <v>0.79311208459011062</v>
      </c>
    </row>
    <row r="6" spans="1:9" x14ac:dyDescent="0.3">
      <c r="A6" s="9" t="s">
        <v>12</v>
      </c>
      <c r="B6" s="9">
        <v>0.7517345015081327</v>
      </c>
    </row>
    <row r="7" spans="1:9" x14ac:dyDescent="0.3">
      <c r="A7" s="9" t="s">
        <v>13</v>
      </c>
      <c r="B7" s="9">
        <v>2464.6626383211155</v>
      </c>
    </row>
    <row r="8" spans="1:9" ht="15" thickBot="1" x14ac:dyDescent="0.35">
      <c r="A8" s="10" t="s">
        <v>14</v>
      </c>
      <c r="B8" s="10">
        <v>25</v>
      </c>
    </row>
    <row r="10" spans="1:9" ht="15" thickBot="1" x14ac:dyDescent="0.35">
      <c r="A10" t="s">
        <v>15</v>
      </c>
    </row>
    <row r="11" spans="1:9" x14ac:dyDescent="0.3">
      <c r="A11" s="11"/>
      <c r="B11" s="11" t="s">
        <v>20</v>
      </c>
      <c r="C11" s="11" t="s">
        <v>21</v>
      </c>
      <c r="D11" s="11" t="s">
        <v>22</v>
      </c>
      <c r="E11" s="11" t="s">
        <v>23</v>
      </c>
      <c r="F11" s="11" t="s">
        <v>24</v>
      </c>
    </row>
    <row r="12" spans="1:9" x14ac:dyDescent="0.3">
      <c r="A12" s="9" t="s">
        <v>16</v>
      </c>
      <c r="B12" s="9">
        <v>4</v>
      </c>
      <c r="C12" s="9">
        <v>465740926.27706397</v>
      </c>
      <c r="D12" s="9">
        <v>116435231.56926599</v>
      </c>
      <c r="E12" s="9">
        <v>19.167675478260421</v>
      </c>
      <c r="F12" s="9">
        <v>1.2830902440687325E-6</v>
      </c>
    </row>
    <row r="13" spans="1:9" x14ac:dyDescent="0.3">
      <c r="A13" s="9" t="s">
        <v>17</v>
      </c>
      <c r="B13" s="9">
        <v>20</v>
      </c>
      <c r="C13" s="9">
        <v>121491238.41472006</v>
      </c>
      <c r="D13" s="9">
        <v>6074561.9207360027</v>
      </c>
      <c r="E13" s="9"/>
      <c r="F13" s="9"/>
    </row>
    <row r="14" spans="1:9" ht="15" thickBot="1" x14ac:dyDescent="0.35">
      <c r="A14" s="10" t="s">
        <v>18</v>
      </c>
      <c r="B14" s="10">
        <v>24</v>
      </c>
      <c r="C14" s="10">
        <v>587232164.69178402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25</v>
      </c>
      <c r="C16" s="11" t="s">
        <v>13</v>
      </c>
      <c r="D16" s="11" t="s">
        <v>26</v>
      </c>
      <c r="E16" s="11" t="s">
        <v>27</v>
      </c>
      <c r="F16" s="11" t="s">
        <v>28</v>
      </c>
      <c r="G16" s="11" t="s">
        <v>29</v>
      </c>
      <c r="H16" s="11" t="s">
        <v>30</v>
      </c>
      <c r="I16" s="11" t="s">
        <v>31</v>
      </c>
    </row>
    <row r="17" spans="1:9" x14ac:dyDescent="0.3">
      <c r="A17" s="9" t="s">
        <v>19</v>
      </c>
      <c r="B17" s="9">
        <v>1178.4027369412725</v>
      </c>
      <c r="C17" s="9">
        <v>1507.3005029121293</v>
      </c>
      <c r="D17" s="9">
        <v>0.78179681799653022</v>
      </c>
      <c r="E17" s="9">
        <v>0.44349147860660221</v>
      </c>
      <c r="F17" s="9">
        <v>-1965.7710161788846</v>
      </c>
      <c r="G17" s="9">
        <v>4322.5764900614295</v>
      </c>
      <c r="H17" s="9">
        <v>-1965.7710161788846</v>
      </c>
      <c r="I17" s="9">
        <v>4322.5764900614295</v>
      </c>
    </row>
    <row r="18" spans="1:9" x14ac:dyDescent="0.3">
      <c r="A18" s="9" t="s">
        <v>32</v>
      </c>
      <c r="B18" s="9">
        <v>4.8297418222283053</v>
      </c>
      <c r="C18" s="9">
        <v>0.89454585811972642</v>
      </c>
      <c r="D18" s="9">
        <v>5.3990991947356273</v>
      </c>
      <c r="E18" s="9">
        <v>2.7655613456448707E-5</v>
      </c>
      <c r="F18" s="9">
        <v>2.9637518602874797</v>
      </c>
      <c r="G18" s="9">
        <v>6.6957317841691308</v>
      </c>
      <c r="H18" s="9">
        <v>2.9637518602874797</v>
      </c>
      <c r="I18" s="9">
        <v>6.6957317841691308</v>
      </c>
    </row>
    <row r="19" spans="1:9" x14ac:dyDescent="0.3">
      <c r="A19" s="9" t="s">
        <v>33</v>
      </c>
      <c r="B19" s="9">
        <v>-7.209126478810961</v>
      </c>
      <c r="C19" s="9">
        <v>4.7368632840196527</v>
      </c>
      <c r="D19" s="9">
        <v>-1.5219198964706813</v>
      </c>
      <c r="E19" s="9">
        <v>0.14368370315900478</v>
      </c>
      <c r="F19" s="9">
        <v>-17.090050143971702</v>
      </c>
      <c r="G19" s="9">
        <v>2.6717971863497789</v>
      </c>
      <c r="H19" s="9">
        <v>-17.090050143971702</v>
      </c>
      <c r="I19" s="9">
        <v>2.6717971863497789</v>
      </c>
    </row>
    <row r="20" spans="1:9" x14ac:dyDescent="0.3">
      <c r="A20" s="9" t="s">
        <v>34</v>
      </c>
      <c r="B20" s="9">
        <v>2.1694792318522365</v>
      </c>
      <c r="C20" s="9">
        <v>1.2895019018110809</v>
      </c>
      <c r="D20" s="9">
        <v>1.6824164654625511</v>
      </c>
      <c r="E20" s="9">
        <v>0.10803609414863287</v>
      </c>
      <c r="F20" s="9">
        <v>-0.52037460050549456</v>
      </c>
      <c r="G20" s="9">
        <v>4.8593330642099675</v>
      </c>
      <c r="H20" s="9">
        <v>-0.52037460050549456</v>
      </c>
      <c r="I20" s="9">
        <v>4.8593330642099675</v>
      </c>
    </row>
    <row r="21" spans="1:9" ht="15" thickBot="1" x14ac:dyDescent="0.35">
      <c r="A21" s="10" t="s">
        <v>35</v>
      </c>
      <c r="B21" s="10">
        <v>-2.0040746306886716</v>
      </c>
      <c r="C21" s="10">
        <v>1.3556878909999794</v>
      </c>
      <c r="D21" s="10">
        <v>-1.4782713956458153</v>
      </c>
      <c r="E21" s="10">
        <v>0.15491208298558304</v>
      </c>
      <c r="F21" s="10">
        <v>-4.8319900172155785</v>
      </c>
      <c r="G21" s="10">
        <v>0.82384075583823524</v>
      </c>
      <c r="H21" s="10">
        <v>-4.8319900172155785</v>
      </c>
      <c r="I21" s="10">
        <v>0.82384075583823524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81C7-5420-4FF0-9657-47906B15865D}">
  <dimension ref="A1:O26"/>
  <sheetViews>
    <sheetView tabSelected="1" workbookViewId="0">
      <selection activeCell="S26" sqref="S26"/>
    </sheetView>
  </sheetViews>
  <sheetFormatPr defaultRowHeight="14.4" x14ac:dyDescent="0.3"/>
  <cols>
    <col min="2" max="6" width="11.5546875" bestFit="1" customWidth="1"/>
  </cols>
  <sheetData>
    <row r="1" spans="1:15" ht="32.4" thickBot="1" x14ac:dyDescent="0.35">
      <c r="A1" s="1" t="s">
        <v>0</v>
      </c>
      <c r="B1" s="2" t="s">
        <v>1</v>
      </c>
      <c r="C1" s="3" t="s">
        <v>4</v>
      </c>
      <c r="D1" s="4" t="s">
        <v>7</v>
      </c>
      <c r="E1" s="3" t="s">
        <v>2</v>
      </c>
      <c r="F1" s="3" t="s">
        <v>6</v>
      </c>
      <c r="G1" s="3" t="s">
        <v>3</v>
      </c>
      <c r="H1" s="3" t="s">
        <v>5</v>
      </c>
      <c r="I1" s="3" t="s">
        <v>5</v>
      </c>
    </row>
    <row r="2" spans="1:15" ht="15" thickBot="1" x14ac:dyDescent="0.35">
      <c r="A2" s="5">
        <v>4</v>
      </c>
      <c r="B2" s="6">
        <f>Planilha7!B$17+Planilha7!B$18*Planilha1!C2+Planilha7!B$19*Planilha1!D2+Planilha7!B$20*Planilha1!E2+Planilha7!B$21*Planilha1!F2</f>
        <v>4166.9153639038814</v>
      </c>
      <c r="C2" s="6">
        <v>1883.22</v>
      </c>
      <c r="D2" s="7">
        <v>1698.9770309999999</v>
      </c>
      <c r="E2" s="6">
        <v>11430.18</v>
      </c>
      <c r="F2" s="6">
        <v>9309.2099999999991</v>
      </c>
      <c r="G2" s="6">
        <v>5831.18</v>
      </c>
      <c r="H2" s="6">
        <v>3369.04</v>
      </c>
      <c r="I2" s="6">
        <v>3369.04</v>
      </c>
    </row>
    <row r="3" spans="1:15" ht="15" thickBot="1" x14ac:dyDescent="0.35">
      <c r="A3" s="5">
        <v>5</v>
      </c>
      <c r="B3" s="6">
        <v>6033.93</v>
      </c>
      <c r="C3" s="6">
        <v>3548.29</v>
      </c>
      <c r="D3" s="8">
        <v>2224.6942800000002</v>
      </c>
      <c r="E3" s="6">
        <v>16681.93</v>
      </c>
      <c r="F3" s="6">
        <v>13849.5</v>
      </c>
      <c r="G3" s="6">
        <v>7998.64</v>
      </c>
      <c r="H3" s="6">
        <v>5276.43</v>
      </c>
      <c r="I3" s="6">
        <v>5276.43</v>
      </c>
    </row>
    <row r="4" spans="1:15" ht="15" thickBot="1" x14ac:dyDescent="0.35">
      <c r="A4" s="5">
        <v>8</v>
      </c>
      <c r="B4" s="6">
        <v>7233.65</v>
      </c>
      <c r="C4" s="6">
        <v>1667.77</v>
      </c>
      <c r="D4" s="8">
        <v>861.20189089999997</v>
      </c>
      <c r="E4" s="6">
        <v>6690.9</v>
      </c>
      <c r="F4" s="6">
        <v>5515.25</v>
      </c>
      <c r="G4" s="6">
        <v>3051.06</v>
      </c>
      <c r="H4" s="6">
        <v>2560.71</v>
      </c>
      <c r="I4" s="6">
        <v>2560.71</v>
      </c>
    </row>
    <row r="5" spans="1:15" ht="15" thickBot="1" x14ac:dyDescent="0.35">
      <c r="A5" s="5">
        <v>2003</v>
      </c>
      <c r="B5" s="6">
        <f>Planilha7!B$17+Planilha7!B$18*Planilha1!C5+Planilha7!B$19*Planilha1!D5+Planilha7!B$20*Planilha1!E5+Planilha7!B$21*Planilha1!F5</f>
        <v>5638.3470780027692</v>
      </c>
      <c r="C5" s="6">
        <v>1653.82</v>
      </c>
      <c r="D5" s="8">
        <v>1193.613439</v>
      </c>
      <c r="E5" s="6">
        <v>9684.16</v>
      </c>
      <c r="F5" s="6">
        <v>7949.93</v>
      </c>
      <c r="G5" s="6">
        <v>4477.95</v>
      </c>
      <c r="H5" s="6">
        <v>2882.08</v>
      </c>
      <c r="I5" s="6">
        <v>2882.08</v>
      </c>
    </row>
    <row r="6" spans="1:15" ht="15" thickBot="1" x14ac:dyDescent="0.35">
      <c r="A6" s="5">
        <v>2004</v>
      </c>
      <c r="B6" s="6">
        <f>Planilha7!B$17+Planilha7!B$18*Planilha1!C6+Planilha7!B$19*Planilha1!D6+Planilha7!B$20*Planilha1!E6+Planilha7!B$21*Planilha1!F6</f>
        <v>6143.3182446154005</v>
      </c>
      <c r="C6" s="6">
        <f>(1+O$18*J6)*C$5</f>
        <v>1760.9673573748209</v>
      </c>
      <c r="D6" s="8">
        <f>D5*(1+ 0.00355*$J6)</f>
        <v>1197.85076670845</v>
      </c>
      <c r="E6" s="8">
        <f>E5*(1+ 0.00355*J6)</f>
        <v>9718.5387679999985</v>
      </c>
      <c r="F6" s="8">
        <f>F5*(1+ 0.00355*J6)</f>
        <v>7978.1522514999997</v>
      </c>
      <c r="G6" s="6">
        <v>4204.67</v>
      </c>
      <c r="H6" s="6">
        <v>3134.05</v>
      </c>
      <c r="I6" s="6">
        <v>3134.05</v>
      </c>
      <c r="J6" s="17">
        <v>1</v>
      </c>
    </row>
    <row r="7" spans="1:15" ht="15" thickBot="1" x14ac:dyDescent="0.35">
      <c r="A7" s="5">
        <f>A6+1</f>
        <v>2005</v>
      </c>
      <c r="B7" s="6">
        <f>Planilha7!B$17+Planilha7!B$18*Planilha1!C7+Planilha7!B$19*Planilha1!D7+Planilha7!B$20*Planilha1!E7+Planilha7!B$21*Planilha1!F7</f>
        <v>6635.677592150505</v>
      </c>
      <c r="C7" s="6">
        <f t="shared" ref="C7:C18" si="0">(1+O$18*J7)*C$5</f>
        <v>1868.114714749642</v>
      </c>
      <c r="D7" s="8">
        <f t="shared" ref="D7:D17" si="1">D6*(1+ 0.00355*$J7)</f>
        <v>1206.3555071520802</v>
      </c>
      <c r="E7" s="8">
        <f t="shared" ref="E7:E17" si="2">E6*(1+ 0.00355*J7)</f>
        <v>9787.5403932527988</v>
      </c>
      <c r="F7" s="8">
        <f t="shared" ref="F7:F17" si="3">F6*(1+ 0.00355*J7)</f>
        <v>8034.7971324856508</v>
      </c>
      <c r="G7" s="6">
        <v>3827.65</v>
      </c>
      <c r="H7" s="6">
        <v>3084.87</v>
      </c>
      <c r="I7" s="6">
        <v>3084.87</v>
      </c>
      <c r="J7">
        <f>J6+1</f>
        <v>2</v>
      </c>
    </row>
    <row r="8" spans="1:15" ht="15" thickBot="1" x14ac:dyDescent="0.35">
      <c r="A8" s="5">
        <f t="shared" ref="A8:A9" si="4">A7+1</f>
        <v>2006</v>
      </c>
      <c r="B8" s="6">
        <f>Planilha7!B$17+Planilha7!B$18*Planilha1!C8+Planilha7!B$19*Planilha1!D8+Planilha7!B$20*Planilha1!E8+Planilha7!B$21*Planilha1!F8</f>
        <v>7115.2018920991777</v>
      </c>
      <c r="C8" s="6">
        <f t="shared" si="0"/>
        <v>1975.262072124463</v>
      </c>
      <c r="D8" s="8">
        <f t="shared" si="1"/>
        <v>1219.2031933032499</v>
      </c>
      <c r="E8" s="8">
        <f t="shared" si="2"/>
        <v>9891.7776984409411</v>
      </c>
      <c r="F8" s="8">
        <f t="shared" si="3"/>
        <v>8120.3677219466235</v>
      </c>
      <c r="G8" s="6">
        <v>3160.44</v>
      </c>
      <c r="H8" s="6">
        <v>3063.04</v>
      </c>
      <c r="I8" s="6">
        <v>3063.04</v>
      </c>
      <c r="J8">
        <f t="shared" ref="J8:J21" si="5">J7+1</f>
        <v>3</v>
      </c>
    </row>
    <row r="9" spans="1:15" ht="15" thickBot="1" x14ac:dyDescent="0.35">
      <c r="A9" s="5">
        <f t="shared" si="4"/>
        <v>2007</v>
      </c>
      <c r="B9" s="6">
        <f>Planilha7!B$17+Planilha7!B$18*Planilha1!C9+Planilha7!B$19*Planilha1!D9+Planilha7!B$20*Planilha1!E9+Planilha7!B$21*Planilha1!F9</f>
        <v>7581.5304302344994</v>
      </c>
      <c r="C9" s="6">
        <f t="shared" si="0"/>
        <v>2082.4094294992838</v>
      </c>
      <c r="D9" s="8">
        <f t="shared" si="1"/>
        <v>1236.5158786481561</v>
      </c>
      <c r="E9" s="8">
        <f t="shared" si="2"/>
        <v>10032.240941758802</v>
      </c>
      <c r="F9" s="8">
        <f t="shared" si="3"/>
        <v>8235.676943598266</v>
      </c>
      <c r="G9" s="6">
        <v>2317.0100000000002</v>
      </c>
      <c r="H9" s="6">
        <v>1696.06</v>
      </c>
      <c r="I9" s="6">
        <v>1696.06</v>
      </c>
      <c r="J9">
        <f t="shared" si="5"/>
        <v>4</v>
      </c>
    </row>
    <row r="10" spans="1:15" ht="15" thickBot="1" x14ac:dyDescent="0.35">
      <c r="A10" s="5">
        <f>A9+1</f>
        <v>2008</v>
      </c>
      <c r="B10" s="6">
        <f>Planilha7!B$17+Planilha7!B$18*Planilha1!C10+Planilha7!B$19*Planilha1!D10+Planilha7!B$20*Planilha1!E10+Planilha7!B$21*Planilha1!F10</f>
        <v>8034.1593963952437</v>
      </c>
      <c r="C10" s="6">
        <f t="shared" si="0"/>
        <v>2189.5567868741055</v>
      </c>
      <c r="D10" s="8">
        <f t="shared" si="1"/>
        <v>1258.4640354941607</v>
      </c>
      <c r="E10" s="8">
        <f t="shared" si="2"/>
        <v>10210.313218475021</v>
      </c>
      <c r="F10" s="8">
        <f t="shared" si="3"/>
        <v>8381.8602093471345</v>
      </c>
      <c r="G10" s="6">
        <v>4089.3</v>
      </c>
      <c r="H10" s="6">
        <v>3141.93</v>
      </c>
      <c r="I10" s="6">
        <v>3141.93</v>
      </c>
      <c r="J10">
        <f t="shared" si="5"/>
        <v>5</v>
      </c>
    </row>
    <row r="11" spans="1:15" ht="15" thickBot="1" x14ac:dyDescent="0.35">
      <c r="A11" s="5">
        <f t="shared" ref="A11:A17" si="6">A10+1</f>
        <v>2009</v>
      </c>
      <c r="B11" s="6">
        <f>Planilha7!B$17+Planilha7!B$18*Planilha1!C11+Planilha7!B$19*Planilha1!D11+Planilha7!B$20*Planilha1!E11+Planilha7!B$21*Planilha1!F11</f>
        <v>8472.433714400413</v>
      </c>
      <c r="C11" s="6">
        <f t="shared" si="0"/>
        <v>2296.7041442489262</v>
      </c>
      <c r="D11" s="8">
        <f t="shared" si="1"/>
        <v>1285.2693194501865</v>
      </c>
      <c r="E11" s="8">
        <f t="shared" si="2"/>
        <v>10427.792890028541</v>
      </c>
      <c r="F11" s="8">
        <f t="shared" si="3"/>
        <v>8560.3938318062301</v>
      </c>
      <c r="G11" s="6">
        <v>3606.96</v>
      </c>
      <c r="H11" s="6">
        <v>2081.5</v>
      </c>
      <c r="I11" s="6">
        <v>2081.5</v>
      </c>
      <c r="J11">
        <f t="shared" si="5"/>
        <v>6</v>
      </c>
    </row>
    <row r="12" spans="1:15" ht="15" thickBot="1" x14ac:dyDescent="0.35">
      <c r="A12" s="5">
        <f t="shared" si="6"/>
        <v>2010</v>
      </c>
      <c r="B12" s="6">
        <f>Planilha7!B$17+Planilha7!B$18*Planilha1!C12+Planilha7!B$19*Planilha1!D12+Planilha7!B$20*Planilha1!E12+Planilha7!B$21*Planilha1!F12</f>
        <v>8895.5361289844041</v>
      </c>
      <c r="C12" s="6">
        <f t="shared" si="0"/>
        <v>2403.8515016237475</v>
      </c>
      <c r="D12" s="8">
        <f t="shared" si="1"/>
        <v>1317.2082620385236</v>
      </c>
      <c r="E12" s="8">
        <f t="shared" si="2"/>
        <v>10686.923543345751</v>
      </c>
      <c r="F12" s="8">
        <f t="shared" si="3"/>
        <v>8773.1196185266144</v>
      </c>
      <c r="G12" s="6">
        <v>2767.02</v>
      </c>
      <c r="H12" s="6">
        <v>2085.92</v>
      </c>
      <c r="I12" s="6">
        <v>2085.92</v>
      </c>
      <c r="J12">
        <f t="shared" si="5"/>
        <v>7</v>
      </c>
    </row>
    <row r="13" spans="1:15" ht="15" thickBot="1" x14ac:dyDescent="0.35">
      <c r="A13" s="5">
        <f t="shared" si="6"/>
        <v>2011</v>
      </c>
      <c r="B13" s="6">
        <f>Planilha7!B$17+Planilha7!B$18*Planilha1!C13+Planilha7!B$19*Planilha1!D13+Planilha7!B$20*Planilha1!E13+Planilha7!B$21*Planilha1!F13</f>
        <v>9302.4732978292013</v>
      </c>
      <c r="C13" s="6">
        <f t="shared" si="0"/>
        <v>2510.9988589985683</v>
      </c>
      <c r="D13" s="8">
        <f t="shared" si="1"/>
        <v>1354.6169766804176</v>
      </c>
      <c r="E13" s="8">
        <f t="shared" si="2"/>
        <v>10990.43217197677</v>
      </c>
      <c r="F13" s="8">
        <f t="shared" si="3"/>
        <v>9022.2762156927693</v>
      </c>
      <c r="G13" s="6">
        <v>3285.34</v>
      </c>
      <c r="H13" s="6">
        <v>3378.53</v>
      </c>
      <c r="I13" s="6">
        <v>3378.53</v>
      </c>
      <c r="J13">
        <f t="shared" si="5"/>
        <v>8</v>
      </c>
    </row>
    <row r="14" spans="1:15" ht="15" thickBot="1" x14ac:dyDescent="0.35">
      <c r="A14" s="5">
        <f>A13+1</f>
        <v>2012</v>
      </c>
      <c r="B14" s="6">
        <f>Planilha7!B$17+Planilha7!B$18*Planilha1!C14+Planilha7!B$19*Planilha1!D14+Planilha7!B$20*Planilha1!E14+Planilha7!B$21*Planilha1!F14</f>
        <v>9692.0585605582928</v>
      </c>
      <c r="C14" s="6">
        <f t="shared" si="0"/>
        <v>2618.1462163733891</v>
      </c>
      <c r="D14" s="8">
        <f t="shared" si="1"/>
        <v>1397.8969890853568</v>
      </c>
      <c r="E14" s="8">
        <f t="shared" si="2"/>
        <v>11341.576479871428</v>
      </c>
      <c r="F14" s="8">
        <f t="shared" si="3"/>
        <v>9310.5379407841519</v>
      </c>
      <c r="G14" s="6">
        <v>3887.2</v>
      </c>
      <c r="H14" s="6">
        <v>3324.86</v>
      </c>
      <c r="I14" s="6">
        <v>3324.86</v>
      </c>
      <c r="J14">
        <f t="shared" si="5"/>
        <v>9</v>
      </c>
    </row>
    <row r="15" spans="1:15" ht="15" thickBot="1" x14ac:dyDescent="0.35">
      <c r="A15" s="5">
        <f t="shared" si="6"/>
        <v>2013</v>
      </c>
      <c r="B15" s="6">
        <f>Planilha7!B$17+Planilha7!B$18*Planilha1!C15+Planilha7!B$19*Planilha1!D15+Planilha7!B$20*Planilha1!E15+Planilha7!B$21*Planilha1!F15</f>
        <v>10062.890970484696</v>
      </c>
      <c r="C15" s="6">
        <f t="shared" si="0"/>
        <v>2725.2935737482103</v>
      </c>
      <c r="D15" s="8">
        <f t="shared" si="1"/>
        <v>1447.5223321978872</v>
      </c>
      <c r="E15" s="8">
        <f t="shared" si="2"/>
        <v>11744.202444906865</v>
      </c>
      <c r="F15" s="8">
        <f t="shared" si="3"/>
        <v>9641.0620376819898</v>
      </c>
      <c r="G15" s="6">
        <v>3675.57</v>
      </c>
      <c r="H15" s="6">
        <v>3471.91</v>
      </c>
      <c r="I15" s="6">
        <v>3471.91</v>
      </c>
      <c r="J15">
        <f t="shared" si="5"/>
        <v>10</v>
      </c>
      <c r="N15">
        <v>475355</v>
      </c>
    </row>
    <row r="16" spans="1:15" ht="15" thickBot="1" x14ac:dyDescent="0.35">
      <c r="A16" s="5">
        <f t="shared" si="6"/>
        <v>2014</v>
      </c>
      <c r="B16" s="6">
        <f>Planilha7!B$17+Planilha7!B$18*Planilha1!C16+Planilha7!B$19*Planilha1!D16+Planilha7!B$20*Planilha1!E16+Planilha7!B$21*Planilha1!F16</f>
        <v>10413.330076153139</v>
      </c>
      <c r="C16" s="6">
        <f t="shared" si="0"/>
        <v>2832.4409311230311</v>
      </c>
      <c r="D16" s="8">
        <f t="shared" si="1"/>
        <v>1504.0480792702147</v>
      </c>
      <c r="E16" s="8">
        <f t="shared" si="2"/>
        <v>12202.813550380479</v>
      </c>
      <c r="F16" s="8">
        <f t="shared" si="3"/>
        <v>10017.545510253472</v>
      </c>
      <c r="G16" s="6">
        <v>4320.83</v>
      </c>
      <c r="H16" s="6">
        <v>3851.3</v>
      </c>
      <c r="I16" s="6">
        <v>3851.3</v>
      </c>
      <c r="J16">
        <f t="shared" si="5"/>
        <v>11</v>
      </c>
      <c r="N16">
        <v>359046</v>
      </c>
      <c r="O16">
        <f>N15-N16</f>
        <v>116309</v>
      </c>
    </row>
    <row r="17" spans="1:15" ht="15" thickBot="1" x14ac:dyDescent="0.35">
      <c r="A17" s="5">
        <f t="shared" si="6"/>
        <v>2015</v>
      </c>
      <c r="B17" s="6">
        <f>Planilha7!B$17+Planilha7!B$18*Planilha1!C17+Planilha7!B$19*Planilha1!D17+Planilha7!B$20*Planilha1!E17+Planilha7!B$21*Planilha1!F17</f>
        <v>10741.465824994048</v>
      </c>
      <c r="C17" s="6">
        <f t="shared" si="0"/>
        <v>2939.5882884978528</v>
      </c>
      <c r="D17" s="8">
        <f t="shared" si="1"/>
        <v>1568.1205274471258</v>
      </c>
      <c r="E17" s="8">
        <f t="shared" si="2"/>
        <v>12722.653407626687</v>
      </c>
      <c r="F17" s="8">
        <f t="shared" si="3"/>
        <v>10444.292948990271</v>
      </c>
      <c r="G17" s="6">
        <v>2913.27</v>
      </c>
      <c r="H17" s="6">
        <v>2008.42</v>
      </c>
      <c r="I17" s="6">
        <v>2008.42</v>
      </c>
      <c r="J17">
        <f t="shared" si="5"/>
        <v>12</v>
      </c>
      <c r="O17">
        <f>O16/5</f>
        <v>23261.8</v>
      </c>
    </row>
    <row r="18" spans="1:15" ht="15" thickBot="1" x14ac:dyDescent="0.35">
      <c r="A18" s="5">
        <v>31</v>
      </c>
      <c r="B18" s="6">
        <v>19835.95</v>
      </c>
      <c r="C18" s="6">
        <f t="shared" si="0"/>
        <v>3046.7356458726731</v>
      </c>
      <c r="D18" s="8">
        <v>2653.918709</v>
      </c>
      <c r="E18" s="6">
        <v>21395.25</v>
      </c>
      <c r="F18" s="6">
        <v>18649.23</v>
      </c>
      <c r="G18" s="6">
        <v>8317.84</v>
      </c>
      <c r="H18" s="6">
        <v>5356.74</v>
      </c>
      <c r="I18" s="6">
        <v>5356.74</v>
      </c>
      <c r="J18">
        <f t="shared" si="5"/>
        <v>13</v>
      </c>
      <c r="O18">
        <f>O17/N16</f>
        <v>6.4787798777872468E-2</v>
      </c>
    </row>
    <row r="19" spans="1:15" ht="15" thickBot="1" x14ac:dyDescent="0.35">
      <c r="A19" s="5">
        <v>32</v>
      </c>
      <c r="B19" s="6">
        <v>8184.62</v>
      </c>
      <c r="C19" s="6">
        <v>3643.44</v>
      </c>
      <c r="D19" s="8">
        <v>2040.5525720000001</v>
      </c>
      <c r="E19" s="6">
        <v>15305.49</v>
      </c>
      <c r="F19" s="6">
        <v>13020.8</v>
      </c>
      <c r="G19" s="6">
        <v>5761.64</v>
      </c>
      <c r="H19" s="6">
        <v>5264.56</v>
      </c>
      <c r="I19" s="6">
        <v>5264.56</v>
      </c>
      <c r="J19">
        <f t="shared" si="5"/>
        <v>14</v>
      </c>
    </row>
    <row r="20" spans="1:15" ht="15" thickBot="1" x14ac:dyDescent="0.35">
      <c r="A20" s="5">
        <v>35</v>
      </c>
      <c r="B20" s="6">
        <v>11097.46</v>
      </c>
      <c r="C20" s="6">
        <v>2561.83</v>
      </c>
      <c r="D20" s="8">
        <v>1246.447838</v>
      </c>
      <c r="E20" s="6">
        <v>10889.78</v>
      </c>
      <c r="F20" s="6">
        <v>8621.65</v>
      </c>
      <c r="G20" s="6">
        <v>4255.99</v>
      </c>
      <c r="H20" s="6">
        <v>3278.8</v>
      </c>
      <c r="I20" s="6">
        <v>3278.8</v>
      </c>
      <c r="J20">
        <f t="shared" si="5"/>
        <v>15</v>
      </c>
    </row>
    <row r="21" spans="1:15" ht="15" thickBot="1" x14ac:dyDescent="0.35">
      <c r="A21" s="5">
        <v>41</v>
      </c>
      <c r="B21" s="6">
        <v>14395.93</v>
      </c>
      <c r="C21" s="6">
        <v>3601.91</v>
      </c>
      <c r="D21" s="8">
        <v>1054.3419469999999</v>
      </c>
      <c r="E21" s="6">
        <v>8094.03</v>
      </c>
      <c r="F21" s="6">
        <v>7036.72</v>
      </c>
      <c r="G21" s="6">
        <v>2563.9699999999998</v>
      </c>
      <c r="H21" s="6">
        <v>2916.58</v>
      </c>
      <c r="I21" s="6">
        <v>2916.58</v>
      </c>
      <c r="J21">
        <f t="shared" si="5"/>
        <v>16</v>
      </c>
    </row>
    <row r="22" spans="1:15" ht="15" thickBot="1" x14ac:dyDescent="0.35">
      <c r="A22" s="5">
        <v>62</v>
      </c>
      <c r="B22" s="6">
        <v>7454</v>
      </c>
      <c r="C22" s="6">
        <v>3281.29</v>
      </c>
      <c r="D22" s="8">
        <v>2015.927414</v>
      </c>
      <c r="E22" s="6">
        <v>15713.02</v>
      </c>
      <c r="F22" s="6">
        <v>14020.28</v>
      </c>
      <c r="G22" s="6">
        <v>4984.8</v>
      </c>
      <c r="H22" s="6">
        <v>5866.28</v>
      </c>
      <c r="I22" s="6">
        <v>5866.28</v>
      </c>
    </row>
    <row r="23" spans="1:15" ht="15" thickBot="1" x14ac:dyDescent="0.35">
      <c r="A23" s="5">
        <v>64</v>
      </c>
      <c r="B23" s="6">
        <v>18541.169999999998</v>
      </c>
      <c r="C23" s="6">
        <v>5972.66</v>
      </c>
      <c r="D23" s="8">
        <v>2323.6296499999999</v>
      </c>
      <c r="E23" s="6">
        <v>18182.86</v>
      </c>
      <c r="F23" s="6">
        <v>16555.189999999999</v>
      </c>
      <c r="G23" s="6">
        <v>5514.82</v>
      </c>
      <c r="H23" s="6">
        <v>7007.7</v>
      </c>
      <c r="I23" s="6">
        <v>7007.7</v>
      </c>
    </row>
    <row r="24" spans="1:15" ht="15" thickBot="1" x14ac:dyDescent="0.35">
      <c r="A24" s="5">
        <v>65</v>
      </c>
      <c r="B24" s="6">
        <v>6935.75</v>
      </c>
      <c r="C24" s="6">
        <v>3216</v>
      </c>
      <c r="D24" s="8">
        <v>1497.429032</v>
      </c>
      <c r="E24" s="6">
        <v>13801.08</v>
      </c>
      <c r="F24" s="6">
        <v>12227.86</v>
      </c>
      <c r="G24" s="6">
        <v>4346.6499999999996</v>
      </c>
      <c r="H24" s="6">
        <v>5792.44</v>
      </c>
      <c r="I24" s="6">
        <v>5792.44</v>
      </c>
    </row>
    <row r="25" spans="1:15" ht="15" thickBot="1" x14ac:dyDescent="0.35">
      <c r="A25" s="5">
        <v>66</v>
      </c>
      <c r="B25" s="6">
        <v>9397.8700000000008</v>
      </c>
      <c r="C25" s="6">
        <v>3716.6</v>
      </c>
      <c r="D25" s="8">
        <v>2179.1882479999999</v>
      </c>
      <c r="E25" s="6">
        <v>17109.07</v>
      </c>
      <c r="F25" s="6">
        <v>15576.15</v>
      </c>
      <c r="G25" s="6">
        <v>5462.8</v>
      </c>
      <c r="H25" s="6">
        <v>6116.82</v>
      </c>
      <c r="I25" s="6">
        <v>6116.82</v>
      </c>
    </row>
    <row r="26" spans="1:15" ht="15" thickBot="1" x14ac:dyDescent="0.35">
      <c r="A26" s="5">
        <v>67</v>
      </c>
      <c r="B26" s="6">
        <v>24536.45</v>
      </c>
      <c r="C26" s="6">
        <v>7096.95</v>
      </c>
      <c r="D26" s="8">
        <v>3380.5853160000001</v>
      </c>
      <c r="E26" s="6">
        <v>28163.85</v>
      </c>
      <c r="F26" s="6">
        <v>24568.85</v>
      </c>
      <c r="G26" s="6">
        <v>10256.26</v>
      </c>
      <c r="H26" s="6">
        <v>9335.7199999999993</v>
      </c>
      <c r="I26" s="6">
        <v>9335.7199999999993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46A6-ADD1-47A2-813F-9A262C3F9226}">
  <dimension ref="A1:I21"/>
  <sheetViews>
    <sheetView workbookViewId="0">
      <selection activeCell="B18" sqref="B18"/>
    </sheetView>
  </sheetViews>
  <sheetFormatPr defaultRowHeight="14.4" x14ac:dyDescent="0.3"/>
  <sheetData>
    <row r="1" spans="1:9" x14ac:dyDescent="0.3">
      <c r="A1" t="s">
        <v>8</v>
      </c>
    </row>
    <row r="2" spans="1:9" ht="15" thickBot="1" x14ac:dyDescent="0.35"/>
    <row r="3" spans="1:9" x14ac:dyDescent="0.3">
      <c r="A3" s="12" t="s">
        <v>9</v>
      </c>
      <c r="B3" s="12"/>
    </row>
    <row r="4" spans="1:9" x14ac:dyDescent="0.3">
      <c r="A4" s="9" t="s">
        <v>10</v>
      </c>
      <c r="B4" s="9">
        <v>0.89056840534015724</v>
      </c>
    </row>
    <row r="5" spans="1:9" x14ac:dyDescent="0.3">
      <c r="A5" s="9" t="s">
        <v>11</v>
      </c>
      <c r="B5" s="9">
        <v>0.79311208459011062</v>
      </c>
    </row>
    <row r="6" spans="1:9" x14ac:dyDescent="0.3">
      <c r="A6" s="9" t="s">
        <v>12</v>
      </c>
      <c r="B6" s="9">
        <v>0.7517345015081327</v>
      </c>
    </row>
    <row r="7" spans="1:9" x14ac:dyDescent="0.3">
      <c r="A7" s="9" t="s">
        <v>13</v>
      </c>
      <c r="B7" s="9">
        <v>2464.6626383211155</v>
      </c>
    </row>
    <row r="8" spans="1:9" ht="15" thickBot="1" x14ac:dyDescent="0.35">
      <c r="A8" s="10" t="s">
        <v>14</v>
      </c>
      <c r="B8" s="10">
        <v>25</v>
      </c>
    </row>
    <row r="10" spans="1:9" ht="15" thickBot="1" x14ac:dyDescent="0.35">
      <c r="A10" t="s">
        <v>15</v>
      </c>
    </row>
    <row r="11" spans="1:9" x14ac:dyDescent="0.3">
      <c r="A11" s="11"/>
      <c r="B11" s="11" t="s">
        <v>20</v>
      </c>
      <c r="C11" s="11" t="s">
        <v>21</v>
      </c>
      <c r="D11" s="11" t="s">
        <v>22</v>
      </c>
      <c r="E11" s="11" t="s">
        <v>23</v>
      </c>
      <c r="F11" s="11" t="s">
        <v>24</v>
      </c>
    </row>
    <row r="12" spans="1:9" x14ac:dyDescent="0.3">
      <c r="A12" s="9" t="s">
        <v>16</v>
      </c>
      <c r="B12" s="9">
        <v>4</v>
      </c>
      <c r="C12" s="9">
        <v>465740926.27706397</v>
      </c>
      <c r="D12" s="9">
        <v>116435231.56926599</v>
      </c>
      <c r="E12" s="9">
        <v>19.167675478260421</v>
      </c>
      <c r="F12" s="9">
        <v>1.2830902440687325E-6</v>
      </c>
    </row>
    <row r="13" spans="1:9" x14ac:dyDescent="0.3">
      <c r="A13" s="9" t="s">
        <v>17</v>
      </c>
      <c r="B13" s="9">
        <v>20</v>
      </c>
      <c r="C13" s="9">
        <v>121491238.41472006</v>
      </c>
      <c r="D13" s="9">
        <v>6074561.9207360027</v>
      </c>
      <c r="E13" s="9"/>
      <c r="F13" s="9"/>
    </row>
    <row r="14" spans="1:9" ht="15" thickBot="1" x14ac:dyDescent="0.35">
      <c r="A14" s="10" t="s">
        <v>18</v>
      </c>
      <c r="B14" s="10">
        <v>24</v>
      </c>
      <c r="C14" s="10">
        <v>587232164.69178402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25</v>
      </c>
      <c r="C16" s="11" t="s">
        <v>13</v>
      </c>
      <c r="D16" s="11" t="s">
        <v>26</v>
      </c>
      <c r="E16" s="11" t="s">
        <v>27</v>
      </c>
      <c r="F16" s="11" t="s">
        <v>28</v>
      </c>
      <c r="G16" s="11" t="s">
        <v>29</v>
      </c>
      <c r="H16" s="11" t="s">
        <v>30</v>
      </c>
      <c r="I16" s="11" t="s">
        <v>31</v>
      </c>
    </row>
    <row r="17" spans="1:9" x14ac:dyDescent="0.3">
      <c r="A17" s="9" t="s">
        <v>19</v>
      </c>
      <c r="B17" s="9">
        <v>1178.4027369412706</v>
      </c>
      <c r="C17" s="9">
        <v>1507.3005029121066</v>
      </c>
      <c r="D17" s="9">
        <v>0.78179681799654077</v>
      </c>
      <c r="E17" s="9">
        <v>0.44349147860659599</v>
      </c>
      <c r="F17" s="9">
        <v>-1965.7710161788391</v>
      </c>
      <c r="G17" s="9">
        <v>4322.5764900613804</v>
      </c>
      <c r="H17" s="9">
        <v>-1965.7710161788391</v>
      </c>
      <c r="I17" s="9">
        <v>4322.5764900613804</v>
      </c>
    </row>
    <row r="18" spans="1:9" x14ac:dyDescent="0.3">
      <c r="A18" s="9" t="s">
        <v>32</v>
      </c>
      <c r="B18" s="9">
        <v>2.1694792318522365</v>
      </c>
      <c r="C18" s="9">
        <v>1.2895019018110809</v>
      </c>
      <c r="D18" s="9">
        <v>1.6824164654625511</v>
      </c>
      <c r="E18" s="9">
        <v>0.10803609414863287</v>
      </c>
      <c r="F18" s="9">
        <v>-0.52037460050549456</v>
      </c>
      <c r="G18" s="9">
        <v>4.8593330642099675</v>
      </c>
      <c r="H18" s="9">
        <v>-0.52037460050549456</v>
      </c>
      <c r="I18" s="9">
        <v>4.8593330642099675</v>
      </c>
    </row>
    <row r="19" spans="1:9" x14ac:dyDescent="0.3">
      <c r="A19" s="9" t="s">
        <v>33</v>
      </c>
      <c r="B19" s="9">
        <v>4.8297418222283053</v>
      </c>
      <c r="C19" s="9">
        <v>0.89454585811972642</v>
      </c>
      <c r="D19" s="9">
        <v>5.3990991947356273</v>
      </c>
      <c r="E19" s="9">
        <v>2.7655613456448707E-5</v>
      </c>
      <c r="F19" s="9">
        <v>2.9637518602874797</v>
      </c>
      <c r="G19" s="9">
        <v>6.6957317841691308</v>
      </c>
      <c r="H19" s="9">
        <v>2.9637518602874797</v>
      </c>
      <c r="I19" s="9">
        <v>6.6957317841691308</v>
      </c>
    </row>
    <row r="20" spans="1:9" x14ac:dyDescent="0.3">
      <c r="A20" s="9" t="s">
        <v>34</v>
      </c>
      <c r="B20" s="9">
        <v>-2.0040746306886716</v>
      </c>
      <c r="C20" s="9">
        <v>1.3556878909999794</v>
      </c>
      <c r="D20" s="9">
        <v>-1.4782713956458153</v>
      </c>
      <c r="E20" s="9">
        <v>0.15491208298558304</v>
      </c>
      <c r="F20" s="9">
        <v>-4.8319900172155785</v>
      </c>
      <c r="G20" s="9">
        <v>0.82384075583823524</v>
      </c>
      <c r="H20" s="9">
        <v>-4.8319900172155785</v>
      </c>
      <c r="I20" s="9">
        <v>0.82384075583823524</v>
      </c>
    </row>
    <row r="21" spans="1:9" ht="15" thickBot="1" x14ac:dyDescent="0.35">
      <c r="A21" s="10" t="s">
        <v>35</v>
      </c>
      <c r="B21" s="10">
        <v>-7.209126478810961</v>
      </c>
      <c r="C21" s="10">
        <v>4.7368632840196527</v>
      </c>
      <c r="D21" s="10">
        <v>-1.5219198964706813</v>
      </c>
      <c r="E21" s="10">
        <v>0.14368370315900478</v>
      </c>
      <c r="F21" s="10">
        <v>-17.090050143971702</v>
      </c>
      <c r="G21" s="10">
        <v>2.6717971863497789</v>
      </c>
      <c r="H21" s="10">
        <v>-17.090050143971702</v>
      </c>
      <c r="I21" s="10">
        <v>2.6717971863497789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1DC9-2B4B-49B3-A350-3110BDE435ED}">
  <dimension ref="A1:I19"/>
  <sheetViews>
    <sheetView workbookViewId="0">
      <selection sqref="A1:I22"/>
    </sheetView>
  </sheetViews>
  <sheetFormatPr defaultRowHeight="14.4" x14ac:dyDescent="0.3"/>
  <sheetData>
    <row r="1" spans="1:9" x14ac:dyDescent="0.3">
      <c r="A1" t="s">
        <v>8</v>
      </c>
    </row>
    <row r="2" spans="1:9" ht="15" thickBot="1" x14ac:dyDescent="0.35"/>
    <row r="3" spans="1:9" x14ac:dyDescent="0.3">
      <c r="A3" s="12" t="s">
        <v>9</v>
      </c>
      <c r="B3" s="12"/>
    </row>
    <row r="4" spans="1:9" x14ac:dyDescent="0.3">
      <c r="A4" s="9" t="s">
        <v>10</v>
      </c>
      <c r="B4" s="9">
        <v>0.87395044791720344</v>
      </c>
    </row>
    <row r="5" spans="1:9" x14ac:dyDescent="0.3">
      <c r="A5" s="9" t="s">
        <v>11</v>
      </c>
      <c r="B5" s="9">
        <v>0.76378938541468044</v>
      </c>
    </row>
    <row r="6" spans="1:9" x14ac:dyDescent="0.3">
      <c r="A6" s="9" t="s">
        <v>12</v>
      </c>
      <c r="B6" s="9">
        <v>0.74231569317965129</v>
      </c>
    </row>
    <row r="7" spans="1:9" x14ac:dyDescent="0.3">
      <c r="A7" s="9" t="s">
        <v>13</v>
      </c>
      <c r="B7" s="9">
        <v>2510.9801647067293</v>
      </c>
    </row>
    <row r="8" spans="1:9" ht="15" thickBot="1" x14ac:dyDescent="0.35">
      <c r="A8" s="10" t="s">
        <v>14</v>
      </c>
      <c r="B8" s="10">
        <v>25</v>
      </c>
    </row>
    <row r="10" spans="1:9" ht="15" thickBot="1" x14ac:dyDescent="0.35">
      <c r="A10" t="s">
        <v>15</v>
      </c>
    </row>
    <row r="11" spans="1:9" x14ac:dyDescent="0.3">
      <c r="A11" s="11"/>
      <c r="B11" s="11" t="s">
        <v>20</v>
      </c>
      <c r="C11" s="11" t="s">
        <v>21</v>
      </c>
      <c r="D11" s="11" t="s">
        <v>22</v>
      </c>
      <c r="E11" s="11" t="s">
        <v>23</v>
      </c>
      <c r="F11" s="11" t="s">
        <v>24</v>
      </c>
    </row>
    <row r="12" spans="1:9" x14ac:dyDescent="0.3">
      <c r="A12" s="9" t="s">
        <v>16</v>
      </c>
      <c r="B12" s="9">
        <v>2</v>
      </c>
      <c r="C12" s="9">
        <v>448521694.1656701</v>
      </c>
      <c r="D12" s="9">
        <v>224260847.08283505</v>
      </c>
      <c r="E12" s="9">
        <v>35.568610048752845</v>
      </c>
      <c r="F12" s="9">
        <v>1.277301744889204E-7</v>
      </c>
    </row>
    <row r="13" spans="1:9" x14ac:dyDescent="0.3">
      <c r="A13" s="9" t="s">
        <v>17</v>
      </c>
      <c r="B13" s="9">
        <v>22</v>
      </c>
      <c r="C13" s="9">
        <v>138710470.52611393</v>
      </c>
      <c r="D13" s="9">
        <v>6305021.3875506334</v>
      </c>
      <c r="E13" s="9"/>
      <c r="F13" s="9"/>
    </row>
    <row r="14" spans="1:9" ht="15" thickBot="1" x14ac:dyDescent="0.35">
      <c r="A14" s="10" t="s">
        <v>18</v>
      </c>
      <c r="B14" s="10">
        <v>24</v>
      </c>
      <c r="C14" s="10">
        <v>587232164.69178402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25</v>
      </c>
      <c r="C16" s="11" t="s">
        <v>13</v>
      </c>
      <c r="D16" s="11" t="s">
        <v>26</v>
      </c>
      <c r="E16" s="11" t="s">
        <v>27</v>
      </c>
      <c r="F16" s="11" t="s">
        <v>28</v>
      </c>
      <c r="G16" s="11" t="s">
        <v>29</v>
      </c>
      <c r="H16" s="11" t="s">
        <v>30</v>
      </c>
      <c r="I16" s="11" t="s">
        <v>31</v>
      </c>
    </row>
    <row r="17" spans="1:9" x14ac:dyDescent="0.3">
      <c r="A17" s="9" t="s">
        <v>19</v>
      </c>
      <c r="B17" s="9">
        <v>2512.6473542443855</v>
      </c>
      <c r="C17" s="9">
        <v>1270.240453173265</v>
      </c>
      <c r="D17" s="9">
        <v>1.978087965918097</v>
      </c>
      <c r="E17" s="9">
        <v>6.0576657113338851E-2</v>
      </c>
      <c r="F17" s="9">
        <v>-121.67011135385383</v>
      </c>
      <c r="G17" s="9">
        <v>5146.9648198426248</v>
      </c>
      <c r="H17" s="9">
        <v>-121.67011135385383</v>
      </c>
      <c r="I17" s="9">
        <v>5146.9648198426248</v>
      </c>
    </row>
    <row r="18" spans="1:9" x14ac:dyDescent="0.3">
      <c r="A18" s="9" t="s">
        <v>32</v>
      </c>
      <c r="B18" s="9">
        <v>4.5473295261922306</v>
      </c>
      <c r="C18" s="9">
        <v>0.72652207712277528</v>
      </c>
      <c r="D18" s="9">
        <v>6.2590383270951522</v>
      </c>
      <c r="E18" s="9">
        <v>2.6742353194254529E-6</v>
      </c>
      <c r="F18" s="9">
        <v>3.0406149572096153</v>
      </c>
      <c r="G18" s="9">
        <v>6.054044095174846</v>
      </c>
      <c r="H18" s="9">
        <v>3.0406149572096153</v>
      </c>
      <c r="I18" s="9">
        <v>6.054044095174846</v>
      </c>
    </row>
    <row r="19" spans="1:9" ht="15" thickBot="1" x14ac:dyDescent="0.35">
      <c r="A19" s="10" t="s">
        <v>33</v>
      </c>
      <c r="B19" s="10">
        <v>-3.8671829515568881</v>
      </c>
      <c r="C19" s="10">
        <v>1.5283963998422259</v>
      </c>
      <c r="D19" s="10">
        <v>-2.5302224946068255</v>
      </c>
      <c r="E19" s="10">
        <v>1.9063479342779629E-2</v>
      </c>
      <c r="F19" s="10">
        <v>-7.036883082271153</v>
      </c>
      <c r="G19" s="10">
        <v>-0.69748282084262314</v>
      </c>
      <c r="H19" s="10">
        <v>-7.036883082271153</v>
      </c>
      <c r="I19" s="10">
        <v>-0.69748282084262314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9552-3A66-40CF-865B-B72190E4A02E}">
  <dimension ref="A1:I24"/>
  <sheetViews>
    <sheetView workbookViewId="0">
      <selection sqref="A1:I27"/>
    </sheetView>
  </sheetViews>
  <sheetFormatPr defaultRowHeight="14.4" x14ac:dyDescent="0.3"/>
  <sheetData>
    <row r="1" spans="1:9" x14ac:dyDescent="0.3">
      <c r="A1" t="s">
        <v>8</v>
      </c>
    </row>
    <row r="2" spans="1:9" ht="15" thickBot="1" x14ac:dyDescent="0.35"/>
    <row r="3" spans="1:9" x14ac:dyDescent="0.3">
      <c r="A3" s="12" t="s">
        <v>9</v>
      </c>
      <c r="B3" s="12"/>
    </row>
    <row r="4" spans="1:9" x14ac:dyDescent="0.3">
      <c r="A4" s="9" t="s">
        <v>10</v>
      </c>
      <c r="B4" s="9">
        <v>0.95275484205321481</v>
      </c>
    </row>
    <row r="5" spans="1:9" x14ac:dyDescent="0.3">
      <c r="A5" s="9" t="s">
        <v>11</v>
      </c>
      <c r="B5" s="9">
        <v>0.90774178905584635</v>
      </c>
    </row>
    <row r="6" spans="1:9" x14ac:dyDescent="0.3">
      <c r="A6" s="9" t="s">
        <v>12</v>
      </c>
      <c r="B6" s="9">
        <v>0.82143349651890629</v>
      </c>
    </row>
    <row r="7" spans="1:9" x14ac:dyDescent="0.3">
      <c r="A7" s="9" t="s">
        <v>13</v>
      </c>
      <c r="B7" s="9">
        <v>1734.886946738199</v>
      </c>
    </row>
    <row r="8" spans="1:9" ht="15" thickBot="1" x14ac:dyDescent="0.35">
      <c r="A8" s="10" t="s">
        <v>14</v>
      </c>
      <c r="B8" s="10">
        <v>25</v>
      </c>
    </row>
    <row r="10" spans="1:9" ht="15" thickBot="1" x14ac:dyDescent="0.35">
      <c r="A10" t="s">
        <v>15</v>
      </c>
    </row>
    <row r="11" spans="1:9" x14ac:dyDescent="0.3">
      <c r="A11" s="11"/>
      <c r="B11" s="11" t="s">
        <v>20</v>
      </c>
      <c r="C11" s="11" t="s">
        <v>21</v>
      </c>
      <c r="D11" s="11" t="s">
        <v>22</v>
      </c>
      <c r="E11" s="11" t="s">
        <v>23</v>
      </c>
      <c r="F11" s="11" t="s">
        <v>24</v>
      </c>
    </row>
    <row r="12" spans="1:9" x14ac:dyDescent="0.3">
      <c r="A12" s="9" t="s">
        <v>16</v>
      </c>
      <c r="B12" s="9">
        <v>7</v>
      </c>
      <c r="C12" s="9">
        <v>533055175.76845741</v>
      </c>
      <c r="D12" s="9">
        <v>76150739.39549391</v>
      </c>
      <c r="E12" s="9">
        <v>29.517430907217324</v>
      </c>
      <c r="F12" s="9">
        <v>2.5970183730188794E-8</v>
      </c>
    </row>
    <row r="13" spans="1:9" x14ac:dyDescent="0.3">
      <c r="A13" s="9" t="s">
        <v>17</v>
      </c>
      <c r="B13" s="9">
        <v>18</v>
      </c>
      <c r="C13" s="9">
        <v>54176988.923326626</v>
      </c>
      <c r="D13" s="9">
        <v>3009832.7179625905</v>
      </c>
      <c r="E13" s="9"/>
      <c r="F13" s="9"/>
    </row>
    <row r="14" spans="1:9" ht="15" thickBot="1" x14ac:dyDescent="0.35">
      <c r="A14" s="10" t="s">
        <v>18</v>
      </c>
      <c r="B14" s="10">
        <v>25</v>
      </c>
      <c r="C14" s="10">
        <v>587232164.69178402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25</v>
      </c>
      <c r="C16" s="11" t="s">
        <v>13</v>
      </c>
      <c r="D16" s="11" t="s">
        <v>26</v>
      </c>
      <c r="E16" s="11" t="s">
        <v>27</v>
      </c>
      <c r="F16" s="11" t="s">
        <v>28</v>
      </c>
      <c r="G16" s="11" t="s">
        <v>29</v>
      </c>
      <c r="H16" s="11" t="s">
        <v>30</v>
      </c>
      <c r="I16" s="11" t="s">
        <v>31</v>
      </c>
    </row>
    <row r="17" spans="1:9" x14ac:dyDescent="0.3">
      <c r="A17" s="9" t="s">
        <v>19</v>
      </c>
      <c r="B17" s="9">
        <v>2432.5116126254889</v>
      </c>
      <c r="C17" s="9">
        <v>1093.8258142932727</v>
      </c>
      <c r="D17" s="9">
        <v>2.2238564685887843</v>
      </c>
      <c r="E17" s="9">
        <v>3.9196412394661123E-2</v>
      </c>
      <c r="F17" s="9">
        <v>134.46885119215176</v>
      </c>
      <c r="G17" s="9">
        <v>4730.5543740588255</v>
      </c>
      <c r="H17" s="9">
        <v>134.46885119215176</v>
      </c>
      <c r="I17" s="9">
        <v>4730.5543740588255</v>
      </c>
    </row>
    <row r="18" spans="1:9" x14ac:dyDescent="0.3">
      <c r="A18" s="9" t="s">
        <v>32</v>
      </c>
      <c r="B18" s="9">
        <v>4.3792383461534117</v>
      </c>
      <c r="C18" s="9">
        <v>0.66800415565638527</v>
      </c>
      <c r="D18" s="9">
        <v>6.5557052438548729</v>
      </c>
      <c r="E18" s="9">
        <v>3.6853402210318008E-6</v>
      </c>
      <c r="F18" s="9">
        <v>2.9758136925623067</v>
      </c>
      <c r="G18" s="9">
        <v>5.7826629997445167</v>
      </c>
      <c r="H18" s="9">
        <v>2.9758136925623067</v>
      </c>
      <c r="I18" s="9">
        <v>5.7826629997445167</v>
      </c>
    </row>
    <row r="19" spans="1:9" x14ac:dyDescent="0.3">
      <c r="A19" s="9" t="s">
        <v>33</v>
      </c>
      <c r="B19" s="9">
        <v>-3.8379431143124352</v>
      </c>
      <c r="C19" s="9">
        <v>3.7441118976085921</v>
      </c>
      <c r="D19" s="9">
        <v>-1.025061007595359</v>
      </c>
      <c r="E19" s="9">
        <v>0.31891378905691614</v>
      </c>
      <c r="F19" s="9">
        <v>-11.704030321127021</v>
      </c>
      <c r="G19" s="9">
        <v>4.0281440925021519</v>
      </c>
      <c r="H19" s="9">
        <v>-11.704030321127021</v>
      </c>
      <c r="I19" s="9">
        <v>4.0281440925021519</v>
      </c>
    </row>
    <row r="20" spans="1:9" x14ac:dyDescent="0.3">
      <c r="A20" s="9" t="s">
        <v>34</v>
      </c>
      <c r="B20" s="9">
        <v>3.3298068664084841</v>
      </c>
      <c r="C20" s="9">
        <v>1.3351611182972287</v>
      </c>
      <c r="D20" s="9">
        <v>2.4939363652643567</v>
      </c>
      <c r="E20" s="9">
        <v>2.25908676392493E-2</v>
      </c>
      <c r="F20" s="9">
        <v>0.52473744570496494</v>
      </c>
      <c r="G20" s="9">
        <v>6.1348762871120037</v>
      </c>
      <c r="H20" s="9">
        <v>0.52473744570496494</v>
      </c>
      <c r="I20" s="9">
        <v>6.1348762871120037</v>
      </c>
    </row>
    <row r="21" spans="1:9" x14ac:dyDescent="0.3">
      <c r="A21" s="9" t="s">
        <v>35</v>
      </c>
      <c r="B21" s="9">
        <v>-1.7578618995651354</v>
      </c>
      <c r="C21" s="9">
        <v>1.264161914753422</v>
      </c>
      <c r="D21" s="9">
        <v>-1.3905354045632761</v>
      </c>
      <c r="E21" s="9">
        <v>0.18132106495336656</v>
      </c>
      <c r="F21" s="9">
        <v>-4.4137675287039118</v>
      </c>
      <c r="G21" s="9">
        <v>0.89804372957364098</v>
      </c>
      <c r="H21" s="9">
        <v>-4.4137675287039118</v>
      </c>
      <c r="I21" s="9">
        <v>0.89804372957364098</v>
      </c>
    </row>
    <row r="22" spans="1:9" x14ac:dyDescent="0.3">
      <c r="A22" s="9" t="s">
        <v>36</v>
      </c>
      <c r="B22" s="9">
        <v>-1.7310050509692128</v>
      </c>
      <c r="C22" s="9">
        <v>0.98851620519834915</v>
      </c>
      <c r="D22" s="9">
        <v>-1.7511144904517582</v>
      </c>
      <c r="E22" s="9">
        <v>9.6948694722344061E-2</v>
      </c>
      <c r="F22" s="9">
        <v>-3.8078005336058567</v>
      </c>
      <c r="G22" s="9">
        <v>0.3457904316674314</v>
      </c>
      <c r="H22" s="9">
        <v>-3.8078005336058567</v>
      </c>
      <c r="I22" s="9">
        <v>0.3457904316674314</v>
      </c>
    </row>
    <row r="23" spans="1:9" x14ac:dyDescent="0.3">
      <c r="A23" s="9" t="s">
        <v>37</v>
      </c>
      <c r="B23" s="9">
        <v>-3.3700146199011827</v>
      </c>
      <c r="C23" s="9">
        <v>0.71970472927237539</v>
      </c>
      <c r="D23" s="9">
        <v>-4.6824961443678186</v>
      </c>
      <c r="E23" s="9">
        <v>1.8542925290996253E-4</v>
      </c>
      <c r="F23" s="9">
        <v>-4.8820581480952256</v>
      </c>
      <c r="G23" s="9">
        <v>-1.8579710917071399</v>
      </c>
      <c r="H23" s="9">
        <v>-4.8820581480952256</v>
      </c>
      <c r="I23" s="9">
        <v>-1.8579710917071399</v>
      </c>
    </row>
    <row r="24" spans="1:9" ht="15" thickBot="1" x14ac:dyDescent="0.35">
      <c r="A24" s="10" t="s">
        <v>38</v>
      </c>
      <c r="B24" s="10">
        <v>0</v>
      </c>
      <c r="C24" s="10">
        <v>0</v>
      </c>
      <c r="D24" s="10">
        <v>65535</v>
      </c>
      <c r="E24" s="10" t="e">
        <v>#NUM!</v>
      </c>
      <c r="F24" s="10">
        <v>0</v>
      </c>
      <c r="G24" s="10">
        <v>0</v>
      </c>
      <c r="H24" s="10">
        <v>0</v>
      </c>
      <c r="I24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6369E-ECAF-4C03-BDB7-08808DC72C78}">
  <dimension ref="A1:K23"/>
  <sheetViews>
    <sheetView workbookViewId="0">
      <selection activeCell="K17" sqref="K17:K23"/>
    </sheetView>
  </sheetViews>
  <sheetFormatPr defaultRowHeight="14.4" x14ac:dyDescent="0.3"/>
  <sheetData>
    <row r="1" spans="1:9" x14ac:dyDescent="0.3">
      <c r="A1" t="s">
        <v>8</v>
      </c>
    </row>
    <row r="2" spans="1:9" ht="15" thickBot="1" x14ac:dyDescent="0.35"/>
    <row r="3" spans="1:9" x14ac:dyDescent="0.3">
      <c r="A3" s="12" t="s">
        <v>9</v>
      </c>
      <c r="B3" s="12"/>
    </row>
    <row r="4" spans="1:9" x14ac:dyDescent="0.3">
      <c r="A4" s="9" t="s">
        <v>10</v>
      </c>
      <c r="B4" s="9">
        <v>0.95275484205321481</v>
      </c>
    </row>
    <row r="5" spans="1:9" x14ac:dyDescent="0.3">
      <c r="A5" s="9" t="s">
        <v>11</v>
      </c>
      <c r="B5" s="9">
        <v>0.90774178905584635</v>
      </c>
    </row>
    <row r="6" spans="1:9" x14ac:dyDescent="0.3">
      <c r="A6" s="9" t="s">
        <v>12</v>
      </c>
      <c r="B6" s="9">
        <v>0.87698905207446187</v>
      </c>
    </row>
    <row r="7" spans="1:9" x14ac:dyDescent="0.3">
      <c r="A7" s="9" t="s">
        <v>13</v>
      </c>
      <c r="B7" s="9">
        <v>1734.886946738199</v>
      </c>
    </row>
    <row r="8" spans="1:9" ht="15" thickBot="1" x14ac:dyDescent="0.35">
      <c r="A8" s="10" t="s">
        <v>14</v>
      </c>
      <c r="B8" s="10">
        <v>25</v>
      </c>
    </row>
    <row r="10" spans="1:9" ht="15" thickBot="1" x14ac:dyDescent="0.35">
      <c r="A10" t="s">
        <v>15</v>
      </c>
    </row>
    <row r="11" spans="1:9" x14ac:dyDescent="0.3">
      <c r="A11" s="11"/>
      <c r="B11" s="11" t="s">
        <v>20</v>
      </c>
      <c r="C11" s="11" t="s">
        <v>21</v>
      </c>
      <c r="D11" s="11" t="s">
        <v>22</v>
      </c>
      <c r="E11" s="11" t="s">
        <v>23</v>
      </c>
      <c r="F11" s="11" t="s">
        <v>24</v>
      </c>
    </row>
    <row r="12" spans="1:9" x14ac:dyDescent="0.3">
      <c r="A12" s="9" t="s">
        <v>16</v>
      </c>
      <c r="B12" s="9">
        <v>6</v>
      </c>
      <c r="C12" s="9">
        <v>533055175.76845741</v>
      </c>
      <c r="D12" s="9">
        <v>88842529.294742897</v>
      </c>
      <c r="E12" s="9">
        <v>29.517430907217324</v>
      </c>
      <c r="F12" s="9">
        <v>2.239504326751028E-8</v>
      </c>
    </row>
    <row r="13" spans="1:9" x14ac:dyDescent="0.3">
      <c r="A13" s="9" t="s">
        <v>17</v>
      </c>
      <c r="B13" s="9">
        <v>18</v>
      </c>
      <c r="C13" s="9">
        <v>54176988.923326626</v>
      </c>
      <c r="D13" s="9">
        <v>3009832.7179625905</v>
      </c>
      <c r="E13" s="9"/>
      <c r="F13" s="9"/>
    </row>
    <row r="14" spans="1:9" ht="15" thickBot="1" x14ac:dyDescent="0.35">
      <c r="A14" s="10" t="s">
        <v>18</v>
      </c>
      <c r="B14" s="10">
        <v>24</v>
      </c>
      <c r="C14" s="10">
        <v>587232164.69178402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25</v>
      </c>
      <c r="C16" s="11" t="s">
        <v>13</v>
      </c>
      <c r="D16" s="11" t="s">
        <v>26</v>
      </c>
      <c r="E16" s="11" t="s">
        <v>27</v>
      </c>
      <c r="F16" s="11" t="s">
        <v>28</v>
      </c>
      <c r="G16" s="11" t="s">
        <v>29</v>
      </c>
      <c r="H16" s="11" t="s">
        <v>30</v>
      </c>
      <c r="I16" s="11" t="s">
        <v>31</v>
      </c>
    </row>
    <row r="17" spans="1:11" x14ac:dyDescent="0.3">
      <c r="A17" s="9" t="s">
        <v>19</v>
      </c>
      <c r="B17" s="9">
        <v>2432.5116126254889</v>
      </c>
      <c r="C17" s="9">
        <v>1093.8258142932727</v>
      </c>
      <c r="D17" s="9">
        <v>2.2238564685887843</v>
      </c>
      <c r="E17" s="9">
        <v>3.9196412394661123E-2</v>
      </c>
      <c r="F17" s="9">
        <v>134.46885119215176</v>
      </c>
      <c r="G17" s="9">
        <v>4730.5543740588255</v>
      </c>
      <c r="H17" s="9">
        <v>134.46885119215176</v>
      </c>
      <c r="I17" s="9">
        <v>4730.5543740588255</v>
      </c>
      <c r="K17" s="13">
        <f>D17*100</f>
        <v>222.38564685887843</v>
      </c>
    </row>
    <row r="18" spans="1:11" x14ac:dyDescent="0.3">
      <c r="A18" s="9" t="s">
        <v>32</v>
      </c>
      <c r="B18" s="9">
        <v>4.3792383461534117</v>
      </c>
      <c r="C18" s="9">
        <v>0.66800415565638527</v>
      </c>
      <c r="D18" s="9">
        <v>6.5557052438548729</v>
      </c>
      <c r="E18" s="9">
        <v>3.6853402210318008E-6</v>
      </c>
      <c r="F18" s="9">
        <v>2.9758136925623067</v>
      </c>
      <c r="G18" s="9">
        <v>5.7826629997445167</v>
      </c>
      <c r="H18" s="9">
        <v>2.9758136925623067</v>
      </c>
      <c r="I18" s="9">
        <v>5.7826629997445167</v>
      </c>
      <c r="K18" s="13">
        <f t="shared" ref="K18:K23" si="0">D18*100</f>
        <v>655.57052438548726</v>
      </c>
    </row>
    <row r="19" spans="1:11" x14ac:dyDescent="0.3">
      <c r="A19" s="9" t="s">
        <v>33</v>
      </c>
      <c r="B19" s="9">
        <v>-3.8379431143124352</v>
      </c>
      <c r="C19" s="9">
        <v>3.7441118976085921</v>
      </c>
      <c r="D19" s="9">
        <v>-1.025061007595359</v>
      </c>
      <c r="E19" s="9">
        <v>0.31891378905691614</v>
      </c>
      <c r="F19" s="9">
        <v>-11.704030321127021</v>
      </c>
      <c r="G19" s="9">
        <v>4.0281440925021519</v>
      </c>
      <c r="H19" s="9">
        <v>-11.704030321127021</v>
      </c>
      <c r="I19" s="9">
        <v>4.0281440925021519</v>
      </c>
      <c r="K19" s="13">
        <f t="shared" si="0"/>
        <v>-102.5061007595359</v>
      </c>
    </row>
    <row r="20" spans="1:11" x14ac:dyDescent="0.3">
      <c r="A20" s="9" t="s">
        <v>34</v>
      </c>
      <c r="B20" s="9">
        <v>3.3298068664084841</v>
      </c>
      <c r="C20" s="9">
        <v>1.3351611182972287</v>
      </c>
      <c r="D20" s="9">
        <v>2.4939363652643567</v>
      </c>
      <c r="E20" s="9">
        <v>2.25908676392493E-2</v>
      </c>
      <c r="F20" s="9">
        <v>0.52473744570496494</v>
      </c>
      <c r="G20" s="9">
        <v>6.1348762871120037</v>
      </c>
      <c r="H20" s="9">
        <v>0.52473744570496494</v>
      </c>
      <c r="I20" s="9">
        <v>6.1348762871120037</v>
      </c>
      <c r="K20" s="13">
        <f t="shared" si="0"/>
        <v>249.39363652643567</v>
      </c>
    </row>
    <row r="21" spans="1:11" x14ac:dyDescent="0.3">
      <c r="A21" s="9" t="s">
        <v>35</v>
      </c>
      <c r="B21" s="9">
        <v>-1.7578618995651354</v>
      </c>
      <c r="C21" s="9">
        <v>1.264161914753422</v>
      </c>
      <c r="D21" s="9">
        <v>-1.3905354045632761</v>
      </c>
      <c r="E21" s="9">
        <v>0.18132106495336656</v>
      </c>
      <c r="F21" s="9">
        <v>-4.4137675287039118</v>
      </c>
      <c r="G21" s="9">
        <v>0.89804372957364098</v>
      </c>
      <c r="H21" s="9">
        <v>-4.4137675287039118</v>
      </c>
      <c r="I21" s="9">
        <v>0.89804372957364098</v>
      </c>
      <c r="K21" s="13">
        <f t="shared" si="0"/>
        <v>-139.0535404563276</v>
      </c>
    </row>
    <row r="22" spans="1:11" x14ac:dyDescent="0.3">
      <c r="A22" s="9" t="s">
        <v>36</v>
      </c>
      <c r="B22" s="9">
        <v>-1.7310050509692128</v>
      </c>
      <c r="C22" s="9">
        <v>0.98851620519834915</v>
      </c>
      <c r="D22" s="9">
        <v>-1.7511144904517582</v>
      </c>
      <c r="E22" s="9">
        <v>9.6948694722344061E-2</v>
      </c>
      <c r="F22" s="9">
        <v>-3.8078005336058567</v>
      </c>
      <c r="G22" s="9">
        <v>0.3457904316674314</v>
      </c>
      <c r="H22" s="9">
        <v>-3.8078005336058567</v>
      </c>
      <c r="I22" s="9">
        <v>0.3457904316674314</v>
      </c>
      <c r="K22" s="13">
        <f t="shared" si="0"/>
        <v>-175.11144904517582</v>
      </c>
    </row>
    <row r="23" spans="1:11" ht="15" thickBot="1" x14ac:dyDescent="0.35">
      <c r="A23" s="10" t="s">
        <v>37</v>
      </c>
      <c r="B23" s="10">
        <v>-3.3700146199011827</v>
      </c>
      <c r="C23" s="10">
        <v>0.71970472927237539</v>
      </c>
      <c r="D23" s="10">
        <v>-4.6824961443678186</v>
      </c>
      <c r="E23" s="10">
        <v>1.8542925290996253E-4</v>
      </c>
      <c r="F23" s="10">
        <v>-4.8820581480952256</v>
      </c>
      <c r="G23" s="10">
        <v>-1.8579710917071399</v>
      </c>
      <c r="H23" s="10">
        <v>-4.8820581480952256</v>
      </c>
      <c r="I23" s="10">
        <v>-1.8579710917071399</v>
      </c>
      <c r="K23" s="13">
        <f t="shared" si="0"/>
        <v>-468.24961443678188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0A7B-74C5-4D9E-9B40-5E4485000D79}">
  <dimension ref="A1:K21"/>
  <sheetViews>
    <sheetView workbookViewId="0">
      <selection activeCell="B21" sqref="B21"/>
    </sheetView>
  </sheetViews>
  <sheetFormatPr defaultRowHeight="14.4" x14ac:dyDescent="0.3"/>
  <cols>
    <col min="11" max="11" width="9.21875" bestFit="1" customWidth="1"/>
  </cols>
  <sheetData>
    <row r="1" spans="1:9" x14ac:dyDescent="0.3">
      <c r="A1" t="s">
        <v>8</v>
      </c>
    </row>
    <row r="2" spans="1:9" ht="15" thickBot="1" x14ac:dyDescent="0.35"/>
    <row r="3" spans="1:9" x14ac:dyDescent="0.3">
      <c r="A3" s="12" t="s">
        <v>9</v>
      </c>
      <c r="B3" s="12"/>
    </row>
    <row r="4" spans="1:9" x14ac:dyDescent="0.3">
      <c r="A4" s="9" t="s">
        <v>10</v>
      </c>
      <c r="B4" s="9">
        <v>0.89056840534015724</v>
      </c>
    </row>
    <row r="5" spans="1:9" x14ac:dyDescent="0.3">
      <c r="A5" s="9" t="s">
        <v>11</v>
      </c>
      <c r="B5" s="9">
        <v>0.79311208459011062</v>
      </c>
    </row>
    <row r="6" spans="1:9" x14ac:dyDescent="0.3">
      <c r="A6" s="9" t="s">
        <v>12</v>
      </c>
      <c r="B6" s="9">
        <v>0.7517345015081327</v>
      </c>
    </row>
    <row r="7" spans="1:9" x14ac:dyDescent="0.3">
      <c r="A7" s="9" t="s">
        <v>13</v>
      </c>
      <c r="B7" s="9">
        <v>2464.6626383211155</v>
      </c>
    </row>
    <row r="8" spans="1:9" ht="15" thickBot="1" x14ac:dyDescent="0.35">
      <c r="A8" s="10" t="s">
        <v>14</v>
      </c>
      <c r="B8" s="10">
        <v>25</v>
      </c>
    </row>
    <row r="10" spans="1:9" ht="15" thickBot="1" x14ac:dyDescent="0.35">
      <c r="A10" t="s">
        <v>15</v>
      </c>
    </row>
    <row r="11" spans="1:9" x14ac:dyDescent="0.3">
      <c r="A11" s="11"/>
      <c r="B11" s="11" t="s">
        <v>20</v>
      </c>
      <c r="C11" s="11" t="s">
        <v>21</v>
      </c>
      <c r="D11" s="11" t="s">
        <v>22</v>
      </c>
      <c r="E11" s="11" t="s">
        <v>23</v>
      </c>
      <c r="F11" s="11" t="s">
        <v>24</v>
      </c>
    </row>
    <row r="12" spans="1:9" x14ac:dyDescent="0.3">
      <c r="A12" s="9" t="s">
        <v>16</v>
      </c>
      <c r="B12" s="9">
        <v>4</v>
      </c>
      <c r="C12" s="9">
        <v>465740926.27706397</v>
      </c>
      <c r="D12" s="9">
        <v>116435231.56926599</v>
      </c>
      <c r="E12" s="9">
        <v>19.167675478260421</v>
      </c>
      <c r="F12" s="9">
        <v>1.2830902440687325E-6</v>
      </c>
    </row>
    <row r="13" spans="1:9" x14ac:dyDescent="0.3">
      <c r="A13" s="9" t="s">
        <v>17</v>
      </c>
      <c r="B13" s="9">
        <v>20</v>
      </c>
      <c r="C13" s="9">
        <v>121491238.41472006</v>
      </c>
      <c r="D13" s="9">
        <v>6074561.9207360027</v>
      </c>
      <c r="E13" s="9"/>
      <c r="F13" s="9"/>
    </row>
    <row r="14" spans="1:9" ht="15" thickBot="1" x14ac:dyDescent="0.35">
      <c r="A14" s="10" t="s">
        <v>18</v>
      </c>
      <c r="B14" s="10">
        <v>24</v>
      </c>
      <c r="C14" s="10">
        <v>587232164.69178402</v>
      </c>
      <c r="D14" s="10"/>
      <c r="E14" s="10"/>
      <c r="F14" s="10"/>
    </row>
    <row r="15" spans="1:9" ht="15" thickBot="1" x14ac:dyDescent="0.35"/>
    <row r="16" spans="1:9" x14ac:dyDescent="0.3">
      <c r="A16" s="11"/>
      <c r="B16" s="11" t="s">
        <v>25</v>
      </c>
      <c r="C16" s="11" t="s">
        <v>13</v>
      </c>
      <c r="D16" s="11" t="s">
        <v>26</v>
      </c>
      <c r="E16" s="11" t="s">
        <v>27</v>
      </c>
      <c r="F16" s="11" t="s">
        <v>28</v>
      </c>
      <c r="G16" s="11" t="s">
        <v>29</v>
      </c>
      <c r="H16" s="11" t="s">
        <v>30</v>
      </c>
      <c r="I16" s="11" t="s">
        <v>31</v>
      </c>
    </row>
    <row r="17" spans="1:11" x14ac:dyDescent="0.3">
      <c r="A17" s="9" t="s">
        <v>19</v>
      </c>
      <c r="B17" s="9">
        <v>1178.4027369412699</v>
      </c>
      <c r="C17" s="9">
        <v>1507.3005029121293</v>
      </c>
      <c r="D17" s="9">
        <v>0.78179681799653022</v>
      </c>
      <c r="E17" s="9">
        <v>0.44349147860660221</v>
      </c>
      <c r="F17" s="9">
        <v>-1965.7710161788846</v>
      </c>
      <c r="G17" s="9">
        <v>4322.5764900614295</v>
      </c>
      <c r="H17" s="9">
        <v>-1965.7710161788846</v>
      </c>
      <c r="I17" s="9">
        <v>4322.5764900614295</v>
      </c>
      <c r="K17" s="13">
        <f>D17*100</f>
        <v>78.179681799653025</v>
      </c>
    </row>
    <row r="18" spans="1:11" x14ac:dyDescent="0.3">
      <c r="A18" s="9" t="s">
        <v>32</v>
      </c>
      <c r="B18" s="9">
        <v>4.8297418222283053</v>
      </c>
      <c r="C18" s="9">
        <v>0.89454585811972642</v>
      </c>
      <c r="D18" s="9">
        <v>5.3990991947356273</v>
      </c>
      <c r="E18" s="9">
        <v>2.7655613456448707E-5</v>
      </c>
      <c r="F18" s="9">
        <v>2.9637518602874797</v>
      </c>
      <c r="G18" s="9">
        <v>6.6957317841691308</v>
      </c>
      <c r="H18" s="9">
        <v>2.9637518602874797</v>
      </c>
      <c r="I18" s="9">
        <v>6.6957317841691308</v>
      </c>
      <c r="K18" s="13">
        <f t="shared" ref="K18:K21" si="0">D18*100</f>
        <v>539.9099194735627</v>
      </c>
    </row>
    <row r="19" spans="1:11" x14ac:dyDescent="0.3">
      <c r="A19" s="9" t="s">
        <v>33</v>
      </c>
      <c r="B19" s="9">
        <v>-7.209126478810961</v>
      </c>
      <c r="C19" s="9">
        <v>4.7368632840196527</v>
      </c>
      <c r="D19" s="9">
        <v>-1.5219198964706813</v>
      </c>
      <c r="E19" s="9">
        <v>0.14368370315900478</v>
      </c>
      <c r="F19" s="9">
        <v>-17.090050143971702</v>
      </c>
      <c r="G19" s="9">
        <v>2.6717971863497789</v>
      </c>
      <c r="H19" s="9">
        <v>-17.090050143971702</v>
      </c>
      <c r="I19" s="9">
        <v>2.6717971863497789</v>
      </c>
      <c r="K19" s="13">
        <f t="shared" si="0"/>
        <v>-152.19198964706811</v>
      </c>
    </row>
    <row r="20" spans="1:11" x14ac:dyDescent="0.3">
      <c r="A20" s="9" t="s">
        <v>34</v>
      </c>
      <c r="B20" s="9">
        <v>2.16947923185224</v>
      </c>
      <c r="C20" s="9">
        <v>1.2895019018110809</v>
      </c>
      <c r="D20" s="9">
        <v>1.6824164654625511</v>
      </c>
      <c r="E20" s="9">
        <v>0.10803609414863287</v>
      </c>
      <c r="F20" s="9">
        <v>-0.52037460050549456</v>
      </c>
      <c r="G20" s="9">
        <v>4.8593330642099675</v>
      </c>
      <c r="H20" s="9">
        <v>-0.52037460050549456</v>
      </c>
      <c r="I20" s="9">
        <v>4.8593330642099675</v>
      </c>
      <c r="K20" s="13">
        <f t="shared" si="0"/>
        <v>168.24164654625511</v>
      </c>
    </row>
    <row r="21" spans="1:11" ht="15" thickBot="1" x14ac:dyDescent="0.35">
      <c r="A21" s="10" t="s">
        <v>35</v>
      </c>
      <c r="B21" s="10">
        <v>-2.0040746306886716</v>
      </c>
      <c r="C21" s="10">
        <v>1.3556878909999794</v>
      </c>
      <c r="D21" s="10">
        <v>-1.4782713956458153</v>
      </c>
      <c r="E21" s="10">
        <v>0.15491208298558304</v>
      </c>
      <c r="F21" s="10">
        <v>-4.8319900172155785</v>
      </c>
      <c r="G21" s="10">
        <v>0.82384075583823524</v>
      </c>
      <c r="H21" s="10">
        <v>-4.8319900172155785</v>
      </c>
      <c r="I21" s="10">
        <v>0.82384075583823524</v>
      </c>
      <c r="K21" s="13">
        <f t="shared" si="0"/>
        <v>-147.82713956458153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6829-733F-4A84-BAC1-893ADCBAFC8B}">
  <dimension ref="A1:R33"/>
  <sheetViews>
    <sheetView topLeftCell="A3" workbookViewId="0">
      <selection activeCell="J35" sqref="J35"/>
    </sheetView>
  </sheetViews>
  <sheetFormatPr defaultRowHeight="14.4" x14ac:dyDescent="0.3"/>
  <cols>
    <col min="8" max="8" width="10" bestFit="1" customWidth="1"/>
    <col min="10" max="10" width="14.33203125" bestFit="1" customWidth="1"/>
    <col min="13" max="13" width="12.6640625" bestFit="1" customWidth="1"/>
  </cols>
  <sheetData>
    <row r="1" spans="1:18" x14ac:dyDescent="0.3">
      <c r="A1" t="s">
        <v>8</v>
      </c>
    </row>
    <row r="2" spans="1:18" ht="15" thickBot="1" x14ac:dyDescent="0.35"/>
    <row r="3" spans="1:18" x14ac:dyDescent="0.3">
      <c r="A3" s="12" t="s">
        <v>9</v>
      </c>
      <c r="B3" s="12"/>
    </row>
    <row r="4" spans="1:18" x14ac:dyDescent="0.3">
      <c r="A4" s="9" t="s">
        <v>10</v>
      </c>
      <c r="B4" s="9">
        <v>0.87395044791720344</v>
      </c>
    </row>
    <row r="5" spans="1:18" x14ac:dyDescent="0.3">
      <c r="A5" s="9" t="s">
        <v>11</v>
      </c>
      <c r="B5" s="9">
        <v>0.76378938541468044</v>
      </c>
    </row>
    <row r="6" spans="1:18" x14ac:dyDescent="0.3">
      <c r="A6" s="9" t="s">
        <v>12</v>
      </c>
      <c r="B6" s="9">
        <v>0.74231569317965129</v>
      </c>
    </row>
    <row r="7" spans="1:18" x14ac:dyDescent="0.3">
      <c r="A7" s="9" t="s">
        <v>13</v>
      </c>
      <c r="B7" s="9">
        <v>2510.9801647067293</v>
      </c>
      <c r="Q7">
        <v>10187798</v>
      </c>
    </row>
    <row r="8" spans="1:18" ht="15" thickBot="1" x14ac:dyDescent="0.35">
      <c r="A8" s="10" t="s">
        <v>14</v>
      </c>
      <c r="B8" s="10">
        <v>25</v>
      </c>
      <c r="L8">
        <f>-Q7+Q8</f>
        <v>506131</v>
      </c>
      <c r="N8" s="14">
        <v>103.41200000000001</v>
      </c>
      <c r="O8">
        <v>103412</v>
      </c>
      <c r="P8">
        <f>O8/5</f>
        <v>20682.400000000001</v>
      </c>
      <c r="Q8">
        <v>10693929</v>
      </c>
    </row>
    <row r="9" spans="1:18" ht="15.6" x14ac:dyDescent="0.3">
      <c r="L9">
        <f>Q7+L8*3</f>
        <v>11706191</v>
      </c>
      <c r="M9">
        <f>L9/Q8</f>
        <v>1.0946576323818868</v>
      </c>
      <c r="P9">
        <f>P8+117945</f>
        <v>138627.4</v>
      </c>
      <c r="Q9" s="15" t="s">
        <v>41</v>
      </c>
    </row>
    <row r="10" spans="1:18" ht="15" thickBot="1" x14ac:dyDescent="0.35">
      <c r="A10" t="s">
        <v>15</v>
      </c>
      <c r="M10">
        <f>P9/M9</f>
        <v>126639.96111584033</v>
      </c>
      <c r="P10">
        <v>1409351</v>
      </c>
      <c r="Q10" t="s">
        <v>40</v>
      </c>
    </row>
    <row r="11" spans="1:18" ht="15.6" x14ac:dyDescent="0.3">
      <c r="A11" s="11"/>
      <c r="B11" s="11" t="s">
        <v>20</v>
      </c>
      <c r="C11" s="11" t="s">
        <v>21</v>
      </c>
      <c r="D11" s="11" t="s">
        <v>22</v>
      </c>
      <c r="E11" s="11" t="s">
        <v>23</v>
      </c>
      <c r="F11" s="11" t="s">
        <v>24</v>
      </c>
      <c r="P11">
        <f>P9/P10*100</f>
        <v>9.8362579655458422</v>
      </c>
      <c r="Q11" s="15" t="s">
        <v>39</v>
      </c>
    </row>
    <row r="12" spans="1:18" x14ac:dyDescent="0.3">
      <c r="A12" s="9" t="s">
        <v>16</v>
      </c>
      <c r="B12" s="9">
        <v>2</v>
      </c>
      <c r="C12" s="9">
        <v>448521694.1656701</v>
      </c>
      <c r="D12" s="9">
        <v>224260847.08283505</v>
      </c>
      <c r="E12" s="9">
        <v>35.568610048752845</v>
      </c>
      <c r="F12" s="9">
        <v>1.277301744889204E-7</v>
      </c>
    </row>
    <row r="13" spans="1:18" x14ac:dyDescent="0.3">
      <c r="A13" s="9" t="s">
        <v>17</v>
      </c>
      <c r="B13" s="9">
        <v>22</v>
      </c>
      <c r="C13" s="9">
        <v>138710470.52611393</v>
      </c>
      <c r="D13" s="9">
        <v>6305021.3875506334</v>
      </c>
      <c r="E13" s="9"/>
      <c r="F13" s="9"/>
    </row>
    <row r="14" spans="1:18" ht="15" thickBot="1" x14ac:dyDescent="0.35">
      <c r="A14" s="10" t="s">
        <v>18</v>
      </c>
      <c r="B14" s="10">
        <v>24</v>
      </c>
      <c r="C14" s="10">
        <v>587232164.69178402</v>
      </c>
      <c r="D14" s="10"/>
      <c r="E14" s="10"/>
      <c r="F14" s="10"/>
      <c r="P14">
        <v>2006</v>
      </c>
    </row>
    <row r="15" spans="1:18" ht="15" thickBot="1" x14ac:dyDescent="0.35">
      <c r="N15">
        <v>495.91500000000002</v>
      </c>
      <c r="O15">
        <v>495.91500000000002</v>
      </c>
      <c r="P15">
        <v>2006</v>
      </c>
      <c r="Q15">
        <v>434332</v>
      </c>
      <c r="R15">
        <v>2006</v>
      </c>
    </row>
    <row r="16" spans="1:18" x14ac:dyDescent="0.3">
      <c r="A16" s="11"/>
      <c r="B16" s="11" t="s">
        <v>25</v>
      </c>
      <c r="C16" s="11" t="s">
        <v>13</v>
      </c>
      <c r="D16" s="11" t="s">
        <v>26</v>
      </c>
      <c r="E16" s="11" t="s">
        <v>27</v>
      </c>
      <c r="F16" s="11" t="s">
        <v>28</v>
      </c>
      <c r="G16" s="11" t="s">
        <v>29</v>
      </c>
      <c r="H16" s="11" t="s">
        <v>30</v>
      </c>
      <c r="I16" s="11" t="s">
        <v>31</v>
      </c>
      <c r="N16">
        <v>450.86700000000002</v>
      </c>
      <c r="O16">
        <v>450.86700000000002</v>
      </c>
      <c r="P16">
        <f>P15+1</f>
        <v>2007</v>
      </c>
      <c r="Q16">
        <v>450867</v>
      </c>
      <c r="R16">
        <f>R15+1</f>
        <v>2007</v>
      </c>
    </row>
    <row r="17" spans="1:18" x14ac:dyDescent="0.3">
      <c r="A17" s="9" t="s">
        <v>19</v>
      </c>
      <c r="B17" s="9">
        <v>2512.6473542443855</v>
      </c>
      <c r="C17" s="9">
        <v>1270.240453173265</v>
      </c>
      <c r="D17" s="9">
        <v>1.978087965918097</v>
      </c>
      <c r="E17" s="9">
        <v>6.0576657113338851E-2</v>
      </c>
      <c r="F17" s="9">
        <v>-121.67011135385383</v>
      </c>
      <c r="G17" s="9">
        <v>5146.9648198426248</v>
      </c>
      <c r="H17" s="9">
        <v>-121.67011135385383</v>
      </c>
      <c r="I17" s="9">
        <v>5146.9648198426248</v>
      </c>
      <c r="P17">
        <f t="shared" ref="P17:R31" si="0">P16+1</f>
        <v>2008</v>
      </c>
      <c r="Q17">
        <v>475355</v>
      </c>
      <c r="R17">
        <f t="shared" si="0"/>
        <v>2008</v>
      </c>
    </row>
    <row r="18" spans="1:18" x14ac:dyDescent="0.3">
      <c r="A18" s="9" t="s">
        <v>32</v>
      </c>
      <c r="B18" s="9">
        <v>4.5473295261922306</v>
      </c>
      <c r="C18" s="9">
        <v>0.72652207712277528</v>
      </c>
      <c r="D18" s="9">
        <v>6.2590383270951522</v>
      </c>
      <c r="E18" s="9">
        <v>2.6742353194254529E-6</v>
      </c>
      <c r="F18" s="9">
        <v>3.0406149572096153</v>
      </c>
      <c r="G18" s="9">
        <v>6.054044095174846</v>
      </c>
      <c r="H18" s="9">
        <v>3.0406149572096153</v>
      </c>
      <c r="I18" s="9">
        <v>6.054044095174846</v>
      </c>
      <c r="J18" s="13">
        <f>D18*100</f>
        <v>625.9038327095152</v>
      </c>
      <c r="P18">
        <f t="shared" si="0"/>
        <v>2009</v>
      </c>
      <c r="Q18">
        <v>495915</v>
      </c>
      <c r="R18">
        <f t="shared" si="0"/>
        <v>2009</v>
      </c>
    </row>
    <row r="19" spans="1:18" ht="15" thickBot="1" x14ac:dyDescent="0.35">
      <c r="A19" s="10" t="s">
        <v>33</v>
      </c>
      <c r="B19" s="10">
        <v>-3.8671829515568881</v>
      </c>
      <c r="C19" s="10">
        <v>1.5283963998422259</v>
      </c>
      <c r="D19" s="10">
        <v>-2.5302224946068255</v>
      </c>
      <c r="E19" s="10">
        <v>1.9063479342779629E-2</v>
      </c>
      <c r="F19" s="10">
        <v>-7.036883082271153</v>
      </c>
      <c r="G19" s="10">
        <v>-0.69748282084262314</v>
      </c>
      <c r="H19" s="10">
        <v>-7.036883082271153</v>
      </c>
      <c r="I19" s="10">
        <v>-0.69748282084262314</v>
      </c>
      <c r="J19" s="13">
        <f>D19*100</f>
        <v>-253.02224946068256</v>
      </c>
      <c r="P19">
        <f t="shared" si="0"/>
        <v>2010</v>
      </c>
      <c r="Q19">
        <v>510987</v>
      </c>
      <c r="R19">
        <f t="shared" si="0"/>
        <v>2010</v>
      </c>
    </row>
    <row r="20" spans="1:18" x14ac:dyDescent="0.3">
      <c r="P20">
        <f t="shared" si="0"/>
        <v>2011</v>
      </c>
      <c r="Q20">
        <v>529906</v>
      </c>
      <c r="R20">
        <f t="shared" si="0"/>
        <v>2011</v>
      </c>
    </row>
    <row r="21" spans="1:18" x14ac:dyDescent="0.3">
      <c r="P21">
        <f t="shared" si="0"/>
        <v>2012</v>
      </c>
      <c r="Q21">
        <v>550289</v>
      </c>
      <c r="R21">
        <f t="shared" si="0"/>
        <v>2012</v>
      </c>
    </row>
    <row r="22" spans="1:18" x14ac:dyDescent="0.3">
      <c r="P22">
        <f t="shared" si="0"/>
        <v>2013</v>
      </c>
      <c r="Q22">
        <v>571299</v>
      </c>
      <c r="R22">
        <f t="shared" si="0"/>
        <v>2013</v>
      </c>
    </row>
    <row r="23" spans="1:18" x14ac:dyDescent="0.3">
      <c r="P23">
        <f t="shared" si="0"/>
        <v>2014</v>
      </c>
      <c r="Q23">
        <v>587143</v>
      </c>
      <c r="R23">
        <f t="shared" si="0"/>
        <v>2014</v>
      </c>
    </row>
    <row r="24" spans="1:18" x14ac:dyDescent="0.3">
      <c r="P24">
        <f t="shared" si="0"/>
        <v>2015</v>
      </c>
      <c r="Q24">
        <v>596446</v>
      </c>
      <c r="R24">
        <f t="shared" si="0"/>
        <v>2015</v>
      </c>
    </row>
    <row r="25" spans="1:18" x14ac:dyDescent="0.3">
      <c r="P25">
        <f t="shared" si="0"/>
        <v>2016</v>
      </c>
      <c r="Q25">
        <v>601323</v>
      </c>
      <c r="R25">
        <f t="shared" si="0"/>
        <v>2016</v>
      </c>
    </row>
    <row r="26" spans="1:18" x14ac:dyDescent="0.3">
      <c r="P26">
        <f t="shared" si="0"/>
        <v>2017</v>
      </c>
      <c r="Q26">
        <v>604385</v>
      </c>
      <c r="R26">
        <f t="shared" si="0"/>
        <v>2017</v>
      </c>
    </row>
    <row r="27" spans="1:18" x14ac:dyDescent="0.3">
      <c r="P27">
        <f t="shared" si="0"/>
        <v>2018</v>
      </c>
      <c r="Q27">
        <v>608095</v>
      </c>
      <c r="R27">
        <f t="shared" si="0"/>
        <v>2018</v>
      </c>
    </row>
    <row r="28" spans="1:18" x14ac:dyDescent="0.3">
      <c r="M28">
        <f>-29.591*P14^3 + 177760*P14^2-4^(8)*P14+2*10^11</f>
        <v>676316224096.34399</v>
      </c>
      <c r="P28">
        <f t="shared" si="0"/>
        <v>2019</v>
      </c>
      <c r="Q28">
        <v>610617</v>
      </c>
      <c r="R28">
        <f t="shared" si="0"/>
        <v>2019</v>
      </c>
    </row>
    <row r="29" spans="1:18" x14ac:dyDescent="0.3">
      <c r="P29">
        <f t="shared" si="0"/>
        <v>2020</v>
      </c>
      <c r="Q29">
        <v>607649</v>
      </c>
      <c r="R29">
        <f t="shared" si="0"/>
        <v>2020</v>
      </c>
    </row>
    <row r="30" spans="1:18" x14ac:dyDescent="0.3">
      <c r="P30">
        <f t="shared" si="0"/>
        <v>2021</v>
      </c>
      <c r="Q30">
        <v>603927</v>
      </c>
      <c r="R30">
        <f t="shared" si="0"/>
        <v>2021</v>
      </c>
    </row>
    <row r="31" spans="1:18" x14ac:dyDescent="0.3">
      <c r="G31">
        <v>1360590</v>
      </c>
      <c r="H31">
        <f>(G31-G32)/10</f>
        <v>-4876.1000000000004</v>
      </c>
      <c r="P31">
        <f t="shared" si="0"/>
        <v>2022</v>
      </c>
      <c r="Q31">
        <v>603638</v>
      </c>
      <c r="R31">
        <f t="shared" si="0"/>
        <v>2022</v>
      </c>
    </row>
    <row r="32" spans="1:18" x14ac:dyDescent="0.3">
      <c r="G32">
        <v>1409351</v>
      </c>
      <c r="H32">
        <f>G32+H31*2</f>
        <v>1399598.8</v>
      </c>
    </row>
    <row r="33" spans="8:9" x14ac:dyDescent="0.3">
      <c r="H33">
        <f>G32+H31*7</f>
        <v>1375218.3</v>
      </c>
      <c r="I33">
        <f>(H32/H33-1)*100/5</f>
        <v>0.35456916185597542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C1A8-05B6-4AC9-A90C-8879ADCA0309}">
  <dimension ref="A1:N26"/>
  <sheetViews>
    <sheetView workbookViewId="0">
      <selection activeCell="J5" sqref="J5"/>
    </sheetView>
  </sheetViews>
  <sheetFormatPr defaultRowHeight="14.4" x14ac:dyDescent="0.3"/>
  <cols>
    <col min="2" max="4" width="11.5546875" bestFit="1" customWidth="1"/>
    <col min="5" max="5" width="9.5546875" customWidth="1"/>
    <col min="6" max="6" width="10.44140625" customWidth="1"/>
    <col min="9" max="9" width="11.5546875" bestFit="1" customWidth="1"/>
  </cols>
  <sheetData>
    <row r="1" spans="1:14" ht="32.4" thickBot="1" x14ac:dyDescent="0.35">
      <c r="A1" s="1" t="s">
        <v>0</v>
      </c>
      <c r="B1" s="2" t="s">
        <v>1</v>
      </c>
      <c r="C1" s="3" t="s">
        <v>4</v>
      </c>
      <c r="D1" s="3" t="s">
        <v>7</v>
      </c>
      <c r="E1" s="3" t="s">
        <v>2</v>
      </c>
      <c r="F1" s="3" t="s">
        <v>6</v>
      </c>
      <c r="I1" s="4" t="s">
        <v>7</v>
      </c>
      <c r="K1" s="3" t="s">
        <v>2</v>
      </c>
      <c r="M1" s="3" t="s">
        <v>6</v>
      </c>
    </row>
    <row r="2" spans="1:14" ht="15" thickBot="1" x14ac:dyDescent="0.35">
      <c r="A2" s="5">
        <v>4</v>
      </c>
      <c r="B2" s="6">
        <f>Planilha7!B$17+Planilha7!B$18*'Planilha9 (2)'!C2+Planilha7!B$19*'Planilha9 (2)'!D2+Planilha7!B$20*'Planilha9 (2)'!E2+Planilha7!B$21*'Planilha9 (2)'!F2</f>
        <v>7004.9059558727531</v>
      </c>
      <c r="C2" s="6">
        <v>2493.271039950313</v>
      </c>
      <c r="D2" s="6">
        <f>J2</f>
        <v>1729.1338733002499</v>
      </c>
      <c r="E2" s="16">
        <f>L2</f>
        <v>11633.065694999999</v>
      </c>
      <c r="F2" s="16">
        <f>N2</f>
        <v>9474.4484774999983</v>
      </c>
      <c r="I2" s="7">
        <v>1698.9770309999999</v>
      </c>
      <c r="J2">
        <f>I2*(1+ 0.00355*5)</f>
        <v>1729.1338733002499</v>
      </c>
      <c r="K2" s="6">
        <v>11430.18</v>
      </c>
      <c r="L2">
        <f>K2*(1+ 0.00355*5)</f>
        <v>11633.065694999999</v>
      </c>
      <c r="M2" s="6">
        <v>9309.2099999999991</v>
      </c>
      <c r="N2">
        <f>M2*(1+ 0.00355*5)</f>
        <v>9474.4484774999983</v>
      </c>
    </row>
    <row r="3" spans="1:14" ht="15" thickBot="1" x14ac:dyDescent="0.35">
      <c r="A3" s="5">
        <v>5</v>
      </c>
      <c r="B3" s="6">
        <f>Planilha7!B$17+Planilha7!B$18*'Planilha9 (2)'!C3+Planilha7!B$19*'Planilha9 (2)'!D3+Planilha7!B$20*'Planilha9 (2)'!E3+Planilha7!B$21*'Planilha9 (2)'!F3</f>
        <v>16130.833405289221</v>
      </c>
      <c r="C3" s="6">
        <v>4697.712872932716</v>
      </c>
      <c r="D3" s="6">
        <f t="shared" ref="D3:D26" si="0">J3</f>
        <v>2264.1826034700002</v>
      </c>
      <c r="E3" s="16">
        <f t="shared" ref="E3:E26" si="1">L3</f>
        <v>16980.144074292835</v>
      </c>
      <c r="F3" s="16">
        <f t="shared" ref="F3:F26" si="2">N3</f>
        <v>14097.080215353895</v>
      </c>
      <c r="I3" s="8">
        <v>2224.6942800000002</v>
      </c>
      <c r="J3">
        <f t="shared" ref="J3:J26" si="3">I3*(1+ 0.00355*5)</f>
        <v>2264.1826034700002</v>
      </c>
      <c r="K3" s="6">
        <v>16681.93</v>
      </c>
      <c r="L3">
        <f t="shared" ref="J3:L18" si="4">K3*1.00355^5</f>
        <v>16980.144074292835</v>
      </c>
      <c r="M3" s="6">
        <v>13849.5</v>
      </c>
      <c r="N3">
        <f t="shared" ref="N3:N26" si="5">M3*1.00355^5</f>
        <v>14097.080215353895</v>
      </c>
    </row>
    <row r="4" spans="1:14" ht="15" thickBot="1" x14ac:dyDescent="0.35">
      <c r="A4" s="5">
        <v>8</v>
      </c>
      <c r="B4" s="6">
        <f>Planilha7!B$17+Planilha7!B$18*'Planilha9 (2)'!C4+Planilha7!B$19*'Planilha9 (2)'!D4+Planilha7!B$20*'Planilha9 (2)'!E4+Planilha7!B$21*'Planilha9 (2)'!F4</f>
        <v>9048.5491041841942</v>
      </c>
      <c r="C4" s="6">
        <v>2208.0191161438925</v>
      </c>
      <c r="D4" s="6">
        <f t="shared" si="0"/>
        <v>876.48822446347492</v>
      </c>
      <c r="E4" s="16">
        <f t="shared" si="1"/>
        <v>6810.5096944230027</v>
      </c>
      <c r="F4" s="16">
        <f t="shared" si="2"/>
        <v>5613.8432187249045</v>
      </c>
      <c r="I4" s="8">
        <v>861.20189089999997</v>
      </c>
      <c r="J4">
        <f t="shared" si="3"/>
        <v>876.48822446347492</v>
      </c>
      <c r="K4" s="6">
        <v>6690.9</v>
      </c>
      <c r="L4">
        <f t="shared" si="4"/>
        <v>6810.5096944230027</v>
      </c>
      <c r="M4" s="6">
        <v>5515.25</v>
      </c>
      <c r="N4">
        <f t="shared" si="5"/>
        <v>5613.8432187249045</v>
      </c>
    </row>
    <row r="5" spans="1:14" ht="15" thickBot="1" x14ac:dyDescent="0.35">
      <c r="A5" s="5">
        <v>10</v>
      </c>
      <c r="B5" s="6">
        <f>Planilha7!B$17+Planilha7!B$18*'Planilha9 (2)'!C5+Planilha7!B$19*'Planilha9 (2)'!D5+Planilha7!B$20*'Planilha9 (2)'!E5+Planilha7!B$21*'Planilha9 (2)'!F5</f>
        <v>8163.8706344110324</v>
      </c>
      <c r="C5" s="6">
        <v>2189.562082630081</v>
      </c>
      <c r="D5" s="6">
        <f t="shared" si="0"/>
        <v>1214.8000775422499</v>
      </c>
      <c r="E5" s="16">
        <f t="shared" si="1"/>
        <v>9857.2786265440318</v>
      </c>
      <c r="F5" s="16">
        <f t="shared" si="2"/>
        <v>8092.0467104551353</v>
      </c>
      <c r="I5" s="8">
        <v>1193.613439</v>
      </c>
      <c r="J5">
        <f t="shared" si="3"/>
        <v>1214.8000775422499</v>
      </c>
      <c r="K5" s="6">
        <v>9684.16</v>
      </c>
      <c r="L5">
        <f t="shared" si="4"/>
        <v>9857.2786265440318</v>
      </c>
      <c r="M5" s="6">
        <v>7949.93</v>
      </c>
      <c r="N5">
        <f t="shared" si="5"/>
        <v>8092.0467104551353</v>
      </c>
    </row>
    <row r="6" spans="1:14" ht="15" thickBot="1" x14ac:dyDescent="0.35">
      <c r="A6" s="5">
        <v>13</v>
      </c>
      <c r="B6" s="6">
        <f>Planilha7!B$17+Planilha7!B$18*'Planilha9 (2)'!C6+Planilha7!B$19*'Planilha9 (2)'!D6+Planilha7!B$20*'Planilha9 (2)'!E6+Planilha7!B$21*'Planilha9 (2)'!F6</f>
        <v>15389.21555396053</v>
      </c>
      <c r="C6" s="6">
        <v>3447.5768582577166</v>
      </c>
      <c r="D6" s="6">
        <f t="shared" si="0"/>
        <v>1218.9226764494999</v>
      </c>
      <c r="E6" s="16">
        <f t="shared" si="1"/>
        <v>10406.667274180056</v>
      </c>
      <c r="F6" s="16">
        <f t="shared" si="2"/>
        <v>8098.3880808830672</v>
      </c>
      <c r="I6" s="8">
        <v>1197.6641380000001</v>
      </c>
      <c r="J6">
        <f t="shared" si="3"/>
        <v>1218.9226764494999</v>
      </c>
      <c r="K6" s="6">
        <v>10223.9</v>
      </c>
      <c r="L6">
        <f t="shared" si="4"/>
        <v>10406.667274180056</v>
      </c>
      <c r="M6" s="6">
        <v>7956.16</v>
      </c>
      <c r="N6">
        <f t="shared" si="5"/>
        <v>8098.3880808830672</v>
      </c>
    </row>
    <row r="7" spans="1:14" ht="15" thickBot="1" x14ac:dyDescent="0.35">
      <c r="A7" s="5">
        <v>14</v>
      </c>
      <c r="B7" s="6">
        <f>Planilha7!B$17+Planilha7!B$18*'Planilha9 (2)'!C7+Planilha7!B$19*'Planilha9 (2)'!D7+Planilha7!B$20*'Planilha9 (2)'!E7+Planilha7!B$21*'Planilha9 (2)'!F7</f>
        <v>11733.653628668175</v>
      </c>
      <c r="C7" s="6">
        <v>2943.4884102733354</v>
      </c>
      <c r="D7" s="6">
        <f t="shared" si="0"/>
        <v>1242.4685608529999</v>
      </c>
      <c r="E7" s="16">
        <f t="shared" si="1"/>
        <v>9536.2302081372472</v>
      </c>
      <c r="F7" s="16">
        <f t="shared" si="2"/>
        <v>7680.6413975238565</v>
      </c>
      <c r="I7" s="8">
        <v>1220.7993719999999</v>
      </c>
      <c r="J7">
        <f t="shared" si="3"/>
        <v>1242.4685608529999</v>
      </c>
      <c r="K7" s="6">
        <v>9368.75</v>
      </c>
      <c r="L7">
        <f t="shared" si="4"/>
        <v>9536.2302081372472</v>
      </c>
      <c r="M7" s="6">
        <v>7545.75</v>
      </c>
      <c r="N7">
        <f t="shared" si="5"/>
        <v>7680.6413975238565</v>
      </c>
    </row>
    <row r="8" spans="1:14" ht="15" thickBot="1" x14ac:dyDescent="0.35">
      <c r="A8" s="5">
        <v>15</v>
      </c>
      <c r="B8" s="6">
        <f>Planilha7!B$17+Planilha7!B$18*'Planilha9 (2)'!C8+Planilha7!B$19*'Planilha9 (2)'!D8+Planilha7!B$20*'Planilha9 (2)'!E8+Planilha7!B$21*'Planilha9 (2)'!F8</f>
        <v>10244.508382908205</v>
      </c>
      <c r="C8" s="6">
        <v>2400.0101293427583</v>
      </c>
      <c r="D8" s="6">
        <f t="shared" si="0"/>
        <v>1032.6662803784998</v>
      </c>
      <c r="E8" s="16">
        <f t="shared" si="1"/>
        <v>8406.0107086085627</v>
      </c>
      <c r="F8" s="16">
        <f t="shared" si="2"/>
        <v>6645.1454825896226</v>
      </c>
      <c r="I8" s="8">
        <v>1014.656134</v>
      </c>
      <c r="J8">
        <f t="shared" si="3"/>
        <v>1032.6662803784998</v>
      </c>
      <c r="K8" s="6">
        <v>8258.3799999999992</v>
      </c>
      <c r="L8">
        <f t="shared" si="4"/>
        <v>8406.0107086085627</v>
      </c>
      <c r="M8" s="6">
        <v>6528.44</v>
      </c>
      <c r="N8">
        <f t="shared" si="5"/>
        <v>6645.1454825896226</v>
      </c>
    </row>
    <row r="9" spans="1:14" ht="15" thickBot="1" x14ac:dyDescent="0.35">
      <c r="A9" s="5">
        <v>16</v>
      </c>
      <c r="B9" s="6">
        <f>Planilha7!B$17+Planilha7!B$18*'Planilha9 (2)'!C9+Planilha7!B$19*'Planilha9 (2)'!D9+Planilha7!B$20*'Planilha9 (2)'!E9+Planilha7!B$21*'Planilha9 (2)'!F9</f>
        <v>6663.378967107099</v>
      </c>
      <c r="C9" s="6">
        <v>1634.6462927312934</v>
      </c>
      <c r="D9" s="6">
        <f t="shared" si="0"/>
        <v>701.64275926004996</v>
      </c>
      <c r="E9" s="16">
        <f t="shared" si="1"/>
        <v>5471.8596294805484</v>
      </c>
      <c r="F9" s="16">
        <f t="shared" si="2"/>
        <v>4602.0231105569173</v>
      </c>
      <c r="I9" s="8">
        <v>689.40580620000003</v>
      </c>
      <c r="J9">
        <f t="shared" si="3"/>
        <v>701.64275926004996</v>
      </c>
      <c r="K9" s="6">
        <v>5375.76</v>
      </c>
      <c r="L9">
        <f t="shared" si="4"/>
        <v>5471.8596294805484</v>
      </c>
      <c r="M9" s="6">
        <v>4521.2</v>
      </c>
      <c r="N9">
        <f t="shared" si="5"/>
        <v>4602.0231105569173</v>
      </c>
    </row>
    <row r="10" spans="1:14" ht="15" thickBot="1" x14ac:dyDescent="0.35">
      <c r="A10" s="5">
        <v>17</v>
      </c>
      <c r="B10" s="6">
        <f>Planilha7!B$17+Planilha7!B$18*'Planilha9 (2)'!C10+Planilha7!B$19*'Planilha9 (2)'!D10+Planilha7!B$20*'Planilha9 (2)'!E10+Planilha7!B$21*'Planilha9 (2)'!F10</f>
        <v>9235.1250898449216</v>
      </c>
      <c r="C10" s="6">
        <v>2397.9024184644868</v>
      </c>
      <c r="D10" s="6">
        <f t="shared" si="0"/>
        <v>1136.19636888075</v>
      </c>
      <c r="E10" s="16">
        <f t="shared" si="1"/>
        <v>9726.2575669158614</v>
      </c>
      <c r="F10" s="16">
        <f t="shared" si="2"/>
        <v>8200.5218062022923</v>
      </c>
      <c r="I10" s="8">
        <v>1116.380613</v>
      </c>
      <c r="J10">
        <f t="shared" si="3"/>
        <v>1136.19636888075</v>
      </c>
      <c r="K10" s="6">
        <v>9555.44</v>
      </c>
      <c r="L10">
        <f t="shared" si="4"/>
        <v>9726.2575669158614</v>
      </c>
      <c r="M10" s="6">
        <v>8056.5</v>
      </c>
      <c r="N10">
        <f t="shared" si="5"/>
        <v>8200.5218062022923</v>
      </c>
    </row>
    <row r="11" spans="1:14" ht="15" thickBot="1" x14ac:dyDescent="0.35">
      <c r="A11" s="5">
        <v>20</v>
      </c>
      <c r="B11" s="6">
        <f>Planilha7!B$17+Planilha7!B$18*'Planilha9 (2)'!C11+Planilha7!B$19*'Planilha9 (2)'!D11+Planilha7!B$20*'Planilha9 (2)'!E11+Planilha7!B$21*'Planilha9 (2)'!F11</f>
        <v>19878.594664476339</v>
      </c>
      <c r="C11" s="6">
        <v>4459.3389810219305</v>
      </c>
      <c r="D11" s="6">
        <f t="shared" si="0"/>
        <v>1039.7146683112499</v>
      </c>
      <c r="E11" s="16">
        <f t="shared" si="1"/>
        <v>9769.893931321234</v>
      </c>
      <c r="F11" s="16">
        <f t="shared" si="2"/>
        <v>8251.8940318038603</v>
      </c>
      <c r="I11" s="8">
        <v>1021.581595</v>
      </c>
      <c r="J11">
        <f t="shared" si="3"/>
        <v>1039.7146683112499</v>
      </c>
      <c r="K11" s="6">
        <v>9598.31</v>
      </c>
      <c r="L11">
        <f t="shared" si="4"/>
        <v>9769.893931321234</v>
      </c>
      <c r="M11" s="6">
        <v>8106.97</v>
      </c>
      <c r="N11">
        <f t="shared" si="5"/>
        <v>8251.8940318038603</v>
      </c>
    </row>
    <row r="12" spans="1:14" ht="15" thickBot="1" x14ac:dyDescent="0.35">
      <c r="A12" s="5">
        <v>21</v>
      </c>
      <c r="B12" s="6">
        <f>Planilha7!B$17+Planilha7!B$18*'Planilha9 (2)'!C12+Planilha7!B$19*'Planilha9 (2)'!D12+Planilha7!B$20*'Planilha9 (2)'!E12+Planilha7!B$21*'Planilha9 (2)'!F12</f>
        <v>9001.4848440215046</v>
      </c>
      <c r="C12" s="6">
        <v>2345.2930546643051</v>
      </c>
      <c r="D12" s="6">
        <f t="shared" si="0"/>
        <v>1029.3190990897499</v>
      </c>
      <c r="E12" s="16">
        <f t="shared" si="1"/>
        <v>7726.5476264644294</v>
      </c>
      <c r="F12" s="16">
        <f t="shared" si="2"/>
        <v>6410.0261960489825</v>
      </c>
      <c r="I12" s="8">
        <v>1011.367329</v>
      </c>
      <c r="J12">
        <f t="shared" si="3"/>
        <v>1029.3190990897499</v>
      </c>
      <c r="K12" s="6">
        <v>7590.85</v>
      </c>
      <c r="L12">
        <f t="shared" si="4"/>
        <v>7726.5476264644294</v>
      </c>
      <c r="M12" s="6">
        <v>6297.45</v>
      </c>
      <c r="N12">
        <f t="shared" si="5"/>
        <v>6410.0261960489825</v>
      </c>
    </row>
    <row r="13" spans="1:14" ht="15" thickBot="1" x14ac:dyDescent="0.35">
      <c r="A13" s="5">
        <v>22</v>
      </c>
      <c r="B13" s="6">
        <f>Planilha7!B$17+Planilha7!B$18*'Planilha9 (2)'!C13+Planilha7!B$19*'Planilha9 (2)'!D13+Planilha7!B$20*'Planilha9 (2)'!E13+Planilha7!B$21*'Planilha9 (2)'!F13</f>
        <v>12391.339795892422</v>
      </c>
      <c r="C13" s="6">
        <v>3183.3570293082221</v>
      </c>
      <c r="D13" s="6">
        <f t="shared" si="0"/>
        <v>1149.9223753680001</v>
      </c>
      <c r="E13" s="16">
        <f t="shared" si="1"/>
        <v>9001.4277303619419</v>
      </c>
      <c r="F13" s="16">
        <f t="shared" si="2"/>
        <v>7684.5093281219542</v>
      </c>
      <c r="I13" s="8">
        <v>1129.8672320000001</v>
      </c>
      <c r="J13">
        <f t="shared" si="3"/>
        <v>1149.9223753680001</v>
      </c>
      <c r="K13" s="6">
        <v>8843.34</v>
      </c>
      <c r="L13">
        <f t="shared" si="4"/>
        <v>9001.4277303619419</v>
      </c>
      <c r="M13" s="6">
        <v>7549.55</v>
      </c>
      <c r="N13">
        <f t="shared" si="5"/>
        <v>7684.5093281219542</v>
      </c>
    </row>
    <row r="14" spans="1:14" ht="15" thickBot="1" x14ac:dyDescent="0.35">
      <c r="A14" s="5">
        <v>23</v>
      </c>
      <c r="B14" s="6">
        <f>Planilha7!B$17+Planilha7!B$18*'Planilha9 (2)'!C14+Planilha7!B$19*'Planilha9 (2)'!D14+Planilha7!B$20*'Planilha9 (2)'!E14+Planilha7!B$21*'Planilha9 (2)'!F14</f>
        <v>10278.703078029286</v>
      </c>
      <c r="C14" s="6">
        <v>2465.0592239295243</v>
      </c>
      <c r="D14" s="6">
        <f t="shared" si="0"/>
        <v>1103.9851787999999</v>
      </c>
      <c r="E14" s="16">
        <f t="shared" si="1"/>
        <v>9649.3468206021207</v>
      </c>
      <c r="F14" s="16">
        <f t="shared" si="2"/>
        <v>7874.2516814880764</v>
      </c>
      <c r="I14" s="8">
        <v>1084.7311999999999</v>
      </c>
      <c r="J14">
        <f t="shared" si="3"/>
        <v>1103.9851787999999</v>
      </c>
      <c r="K14" s="6">
        <v>9479.8799999999992</v>
      </c>
      <c r="L14">
        <f t="shared" si="4"/>
        <v>9649.3468206021207</v>
      </c>
      <c r="M14" s="6">
        <v>7735.96</v>
      </c>
      <c r="N14">
        <f t="shared" si="5"/>
        <v>7874.2516814880764</v>
      </c>
    </row>
    <row r="15" spans="1:14" ht="15" thickBot="1" x14ac:dyDescent="0.35">
      <c r="A15" s="5">
        <v>25</v>
      </c>
      <c r="B15" s="6">
        <f>Planilha7!B$17+Planilha7!B$18*'Planilha9 (2)'!C15+Planilha7!B$19*'Planilha9 (2)'!D15+Planilha7!B$20*'Planilha9 (2)'!E15+Planilha7!B$21*'Planilha9 (2)'!F15</f>
        <v>11203.405549296071</v>
      </c>
      <c r="C15" s="6">
        <v>2746.1076414303461</v>
      </c>
      <c r="D15" s="6">
        <f t="shared" si="0"/>
        <v>1124.4319004654999</v>
      </c>
      <c r="E15" s="16">
        <f t="shared" si="1"/>
        <v>9239.0000992029545</v>
      </c>
      <c r="F15" s="16">
        <f t="shared" si="2"/>
        <v>7572.390234600799</v>
      </c>
      <c r="I15" s="8">
        <v>1104.821322</v>
      </c>
      <c r="J15">
        <f t="shared" si="3"/>
        <v>1124.4319004654999</v>
      </c>
      <c r="K15" s="6">
        <v>9076.74</v>
      </c>
      <c r="L15">
        <f t="shared" si="4"/>
        <v>9239.0000992029545</v>
      </c>
      <c r="M15" s="6">
        <v>7439.4</v>
      </c>
      <c r="N15">
        <f t="shared" si="5"/>
        <v>7572.390234600799</v>
      </c>
    </row>
    <row r="16" spans="1:14" ht="15" thickBot="1" x14ac:dyDescent="0.35">
      <c r="A16" s="5">
        <v>29</v>
      </c>
      <c r="B16" s="6">
        <f>Planilha7!B$17+Planilha7!B$18*'Planilha9 (2)'!C16+Planilha7!B$19*'Planilha9 (2)'!D16+Planilha7!B$20*'Planilha9 (2)'!E16+Planilha7!B$21*'Planilha9 (2)'!F16</f>
        <v>15616.273948197781</v>
      </c>
      <c r="C16" s="6">
        <v>4309.2347497117362</v>
      </c>
      <c r="D16" s="6">
        <f t="shared" si="0"/>
        <v>1495.9888981387498</v>
      </c>
      <c r="E16" s="16">
        <f t="shared" si="1"/>
        <v>11361.649160085482</v>
      </c>
      <c r="F16" s="16">
        <f t="shared" si="2"/>
        <v>10098.779998571534</v>
      </c>
      <c r="I16" s="8">
        <v>1469.898205</v>
      </c>
      <c r="J16">
        <f t="shared" si="3"/>
        <v>1495.9888981387498</v>
      </c>
      <c r="K16" s="6">
        <v>11162.11</v>
      </c>
      <c r="L16">
        <f t="shared" si="4"/>
        <v>11361.649160085482</v>
      </c>
      <c r="M16" s="6">
        <v>9921.42</v>
      </c>
      <c r="N16">
        <f t="shared" si="5"/>
        <v>10098.779998571534</v>
      </c>
    </row>
    <row r="17" spans="1:14" ht="15" thickBot="1" x14ac:dyDescent="0.35">
      <c r="A17" s="5">
        <v>30</v>
      </c>
      <c r="B17" s="6">
        <f>Planilha7!B$17+Planilha7!B$18*'Planilha9 (2)'!C17+Planilha7!B$19*'Planilha9 (2)'!D17+Planilha7!B$20*'Planilha9 (2)'!E17+Planilha7!B$21*'Planilha9 (2)'!F17</f>
        <v>13331.026839153923</v>
      </c>
      <c r="C17" s="6">
        <v>3239.4589441742842</v>
      </c>
      <c r="D17" s="6">
        <f t="shared" si="0"/>
        <v>828.36144675374987</v>
      </c>
      <c r="E17" s="16">
        <f t="shared" si="1"/>
        <v>7483.254791844126</v>
      </c>
      <c r="F17" s="16">
        <f t="shared" si="2"/>
        <v>6864.0805332066466</v>
      </c>
      <c r="I17" s="8">
        <v>813.91446499999995</v>
      </c>
      <c r="J17">
        <f t="shared" si="3"/>
        <v>828.36144675374987</v>
      </c>
      <c r="K17" s="6">
        <v>7351.83</v>
      </c>
      <c r="L17">
        <f t="shared" si="4"/>
        <v>7483.254791844126</v>
      </c>
      <c r="M17" s="6">
        <v>6743.53</v>
      </c>
      <c r="N17">
        <f t="shared" si="5"/>
        <v>6864.0805332066466</v>
      </c>
    </row>
    <row r="18" spans="1:14" ht="15" thickBot="1" x14ac:dyDescent="0.35">
      <c r="A18" s="5">
        <v>31</v>
      </c>
      <c r="B18" s="6">
        <f>Planilha7!B$17+Planilha7!B$18*'Planilha9 (2)'!C18+Planilha7!B$19*'Planilha9 (2)'!D18+Planilha7!B$20*'Planilha9 (2)'!E18+Planilha7!B$21*'Planilha9 (2)'!F18</f>
        <v>21188.81918765622</v>
      </c>
      <c r="C18" s="6">
        <v>6269.2191911064328</v>
      </c>
      <c r="D18" s="6">
        <f t="shared" si="0"/>
        <v>2701.0257660847496</v>
      </c>
      <c r="E18" s="16">
        <f t="shared" si="1"/>
        <v>21777.721612877751</v>
      </c>
      <c r="F18" s="16">
        <f t="shared" si="2"/>
        <v>18982.612459986594</v>
      </c>
      <c r="I18" s="8">
        <v>2653.918709</v>
      </c>
      <c r="J18">
        <f t="shared" si="3"/>
        <v>2701.0257660847496</v>
      </c>
      <c r="K18" s="6">
        <v>21395.25</v>
      </c>
      <c r="L18">
        <f t="shared" si="4"/>
        <v>21777.721612877751</v>
      </c>
      <c r="M18" s="6">
        <v>18649.23</v>
      </c>
      <c r="N18">
        <f t="shared" si="5"/>
        <v>18982.612459986594</v>
      </c>
    </row>
    <row r="19" spans="1:14" ht="15" thickBot="1" x14ac:dyDescent="0.35">
      <c r="A19" s="5">
        <v>32</v>
      </c>
      <c r="B19" s="6">
        <f>Planilha7!B$17+Planilha7!B$18*'Planilha9 (2)'!C19+Planilha7!B$19*'Planilha9 (2)'!D19+Planilha7!B$20*'Planilha9 (2)'!E19+Planilha7!B$21*'Planilha9 (2)'!F19</f>
        <v>16741.283754805714</v>
      </c>
      <c r="C19" s="6">
        <v>4823.694935774246</v>
      </c>
      <c r="D19" s="6">
        <f t="shared" si="0"/>
        <v>2076.7723801530001</v>
      </c>
      <c r="E19" s="16">
        <f t="shared" si="1"/>
        <v>15579.098181544236</v>
      </c>
      <c r="F19" s="16">
        <f t="shared" si="2"/>
        <v>13253.565982026787</v>
      </c>
      <c r="I19" s="8">
        <v>2040.5525720000001</v>
      </c>
      <c r="J19">
        <f t="shared" si="3"/>
        <v>2076.7723801530001</v>
      </c>
      <c r="K19" s="6">
        <v>15305.49</v>
      </c>
      <c r="L19">
        <f t="shared" ref="J19:L26" si="6">K19*1.00355^5</f>
        <v>15579.098181544236</v>
      </c>
      <c r="M19" s="6">
        <v>13020.8</v>
      </c>
      <c r="N19">
        <f t="shared" si="5"/>
        <v>13253.565982026787</v>
      </c>
    </row>
    <row r="20" spans="1:14" ht="15" thickBot="1" x14ac:dyDescent="0.35">
      <c r="A20" s="5">
        <v>35</v>
      </c>
      <c r="B20" s="6">
        <f>Planilha7!B$17+Planilha7!B$18*'Planilha9 (2)'!C20+Planilha7!B$19*'Planilha9 (2)'!D20+Planilha7!B$20*'Planilha9 (2)'!E20+Planilha7!B$21*'Planilha9 (2)'!F20</f>
        <v>14874.376128070842</v>
      </c>
      <c r="C20" s="6">
        <v>3391.7119284715609</v>
      </c>
      <c r="D20" s="6">
        <f t="shared" si="0"/>
        <v>1268.5722871245</v>
      </c>
      <c r="E20" s="16">
        <f t="shared" si="1"/>
        <v>11084.450860143439</v>
      </c>
      <c r="F20" s="16">
        <f t="shared" si="2"/>
        <v>8775.774695021908</v>
      </c>
      <c r="I20" s="8">
        <v>1246.447838</v>
      </c>
      <c r="J20">
        <f t="shared" si="3"/>
        <v>1268.5722871245</v>
      </c>
      <c r="K20" s="6">
        <v>10889.78</v>
      </c>
      <c r="L20">
        <f t="shared" si="6"/>
        <v>11084.450860143439</v>
      </c>
      <c r="M20" s="6">
        <v>8621.65</v>
      </c>
      <c r="N20">
        <f t="shared" si="5"/>
        <v>8775.774695021908</v>
      </c>
    </row>
    <row r="21" spans="1:14" ht="15" thickBot="1" x14ac:dyDescent="0.35">
      <c r="A21" s="5">
        <v>41</v>
      </c>
      <c r="B21" s="6">
        <f>Planilha7!B$17+Planilha7!B$18*'Planilha9 (2)'!C21+Planilha7!B$19*'Planilha9 (2)'!D21+Planilha7!B$20*'Planilha9 (2)'!E21+Planilha7!B$21*'Planilha9 (2)'!F21</f>
        <v>19993.791706715667</v>
      </c>
      <c r="C21" s="6">
        <v>4768.7143972360091</v>
      </c>
      <c r="D21" s="6">
        <f t="shared" si="0"/>
        <v>1073.0565165592498</v>
      </c>
      <c r="E21" s="16">
        <f t="shared" si="1"/>
        <v>8238.7227102408669</v>
      </c>
      <c r="F21" s="16">
        <f t="shared" si="2"/>
        <v>7162.5117363792961</v>
      </c>
      <c r="I21" s="8">
        <v>1054.3419469999999</v>
      </c>
      <c r="J21">
        <f t="shared" si="3"/>
        <v>1073.0565165592498</v>
      </c>
      <c r="K21" s="6">
        <v>8094.03</v>
      </c>
      <c r="L21">
        <f t="shared" si="6"/>
        <v>8238.7227102408669</v>
      </c>
      <c r="M21" s="6">
        <v>7036.72</v>
      </c>
      <c r="N21">
        <f t="shared" si="5"/>
        <v>7162.5117363792961</v>
      </c>
    </row>
    <row r="22" spans="1:14" ht="15" thickBot="1" x14ac:dyDescent="0.35">
      <c r="A22" s="5">
        <v>62</v>
      </c>
      <c r="B22" s="6">
        <f>Planilha7!B$17+Planilha7!B$18*'Planilha9 (2)'!C22+Planilha7!B$19*'Planilha9 (2)'!D22+Planilha7!B$20*'Planilha9 (2)'!E22+Planilha7!B$21*'Planilha9 (2)'!F22</f>
        <v>13467.370622712737</v>
      </c>
      <c r="C22" s="6">
        <v>4344.2317530762075</v>
      </c>
      <c r="D22" s="6">
        <f t="shared" si="0"/>
        <v>2051.7101255984999</v>
      </c>
      <c r="E22" s="16">
        <f t="shared" si="1"/>
        <v>15993.913380660679</v>
      </c>
      <c r="F22" s="16">
        <f t="shared" si="2"/>
        <v>14270.913159444162</v>
      </c>
      <c r="I22" s="8">
        <v>2015.927414</v>
      </c>
      <c r="J22">
        <f t="shared" si="3"/>
        <v>2051.7101255984999</v>
      </c>
      <c r="K22" s="6">
        <v>15713.02</v>
      </c>
      <c r="L22">
        <f t="shared" si="6"/>
        <v>15993.913380660679</v>
      </c>
      <c r="M22" s="6">
        <v>14020.28</v>
      </c>
      <c r="N22">
        <f t="shared" si="5"/>
        <v>14270.913159444162</v>
      </c>
    </row>
    <row r="23" spans="1:14" ht="15" thickBot="1" x14ac:dyDescent="0.35">
      <c r="A23" s="5">
        <v>64</v>
      </c>
      <c r="B23" s="6">
        <f>Planilha7!B$17+Planilha7!B$18*'Planilha9 (2)'!C23+Planilha7!B$19*'Planilha9 (2)'!D23+Planilha7!B$20*'Planilha9 (2)'!E23+Planilha7!B$21*'Planilha9 (2)'!F23</f>
        <v>28702.15972335932</v>
      </c>
      <c r="C23" s="6">
        <v>7907.4321754872635</v>
      </c>
      <c r="D23" s="6">
        <f t="shared" si="0"/>
        <v>2364.8740762874995</v>
      </c>
      <c r="E23" s="16">
        <f t="shared" si="1"/>
        <v>18507.905409188039</v>
      </c>
      <c r="F23" s="16">
        <f t="shared" si="2"/>
        <v>16851.138410081567</v>
      </c>
      <c r="I23" s="8">
        <v>2323.6296499999999</v>
      </c>
      <c r="J23">
        <f t="shared" si="3"/>
        <v>2364.8740762874995</v>
      </c>
      <c r="K23" s="6">
        <v>18182.86</v>
      </c>
      <c r="L23">
        <f t="shared" si="6"/>
        <v>18507.905409188039</v>
      </c>
      <c r="M23" s="6">
        <v>16555.189999999999</v>
      </c>
      <c r="N23">
        <f t="shared" si="5"/>
        <v>16851.138410081567</v>
      </c>
    </row>
    <row r="24" spans="1:14" ht="15" thickBot="1" x14ac:dyDescent="0.35">
      <c r="A24" s="5">
        <v>65</v>
      </c>
      <c r="B24" s="6">
        <f>Planilha7!B$17+Planilha7!B$18*'Planilha9 (2)'!C24+Planilha7!B$19*'Planilha9 (2)'!D24+Planilha7!B$20*'Planilha9 (2)'!E24+Planilha7!B$21*'Planilha9 (2)'!F24</f>
        <v>16288.450460833559</v>
      </c>
      <c r="C24" s="6">
        <v>4257.7917761651715</v>
      </c>
      <c r="D24" s="6">
        <f t="shared" si="0"/>
        <v>1524.0083973179999</v>
      </c>
      <c r="E24" s="16">
        <f t="shared" si="1"/>
        <v>14047.794636522354</v>
      </c>
      <c r="F24" s="16">
        <f t="shared" si="2"/>
        <v>12446.451011380721</v>
      </c>
      <c r="I24" s="8">
        <v>1497.429032</v>
      </c>
      <c r="J24">
        <f t="shared" si="3"/>
        <v>1524.0083973179999</v>
      </c>
      <c r="K24" s="6">
        <v>13801.08</v>
      </c>
      <c r="L24">
        <f t="shared" si="6"/>
        <v>14047.794636522354</v>
      </c>
      <c r="M24" s="6">
        <v>12227.86</v>
      </c>
      <c r="N24">
        <f t="shared" si="5"/>
        <v>12446.451011380721</v>
      </c>
    </row>
    <row r="25" spans="1:14" ht="15" thickBot="1" x14ac:dyDescent="0.35">
      <c r="A25" s="5">
        <v>66</v>
      </c>
      <c r="B25" s="6">
        <f>Planilha7!B$17+Planilha7!B$18*'Planilha9 (2)'!C25+Planilha7!B$19*'Planilha9 (2)'!D25+Planilha7!B$20*'Planilha9 (2)'!E25+Planilha7!B$21*'Planilha9 (2)'!F25</f>
        <v>14961.992757115615</v>
      </c>
      <c r="C25" s="6">
        <v>4920.5476928722228</v>
      </c>
      <c r="D25" s="6">
        <f t="shared" si="0"/>
        <v>2217.8688394019996</v>
      </c>
      <c r="E25" s="16">
        <f t="shared" si="1"/>
        <v>17414.919831048403</v>
      </c>
      <c r="F25" s="16">
        <f t="shared" si="2"/>
        <v>15854.596627776062</v>
      </c>
      <c r="I25" s="8">
        <v>2179.1882479999999</v>
      </c>
      <c r="J25">
        <f t="shared" si="3"/>
        <v>2217.8688394019996</v>
      </c>
      <c r="K25" s="6">
        <v>17109.07</v>
      </c>
      <c r="L25">
        <f t="shared" si="6"/>
        <v>17414.919831048403</v>
      </c>
      <c r="M25" s="6">
        <v>15576.15</v>
      </c>
      <c r="N25">
        <f t="shared" si="5"/>
        <v>15854.596627776062</v>
      </c>
    </row>
    <row r="26" spans="1:14" ht="15" thickBot="1" x14ac:dyDescent="0.35">
      <c r="A26" s="5">
        <v>67</v>
      </c>
      <c r="B26" s="6">
        <f>Planilha7!B$17+Planilha7!B$18*'Planilha9 (2)'!C26+Planilha7!B$19*'Planilha9 (2)'!D26+Planilha7!B$20*'Planilha9 (2)'!E26+Planilha7!B$21*'Planilha9 (2)'!F26</f>
        <v>33829.789169115604</v>
      </c>
      <c r="C26" s="6">
        <v>9395.9248708661289</v>
      </c>
      <c r="D26" s="6">
        <f t="shared" si="0"/>
        <v>3440.5907053589999</v>
      </c>
      <c r="E26" s="16">
        <f t="shared" si="1"/>
        <v>28667.320309267106</v>
      </c>
      <c r="F26" s="16">
        <f t="shared" si="2"/>
        <v>25008.054388172681</v>
      </c>
      <c r="I26" s="8">
        <v>3380.5853160000001</v>
      </c>
      <c r="J26">
        <f t="shared" si="3"/>
        <v>3440.5907053589999</v>
      </c>
      <c r="K26" s="6">
        <v>28163.85</v>
      </c>
      <c r="L26">
        <f t="shared" si="6"/>
        <v>28667.320309267106</v>
      </c>
      <c r="M26" s="6">
        <v>24568.85</v>
      </c>
      <c r="N26">
        <f t="shared" si="5"/>
        <v>25008.054388172681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14A5E-4700-455E-9A99-9824E6885E55}">
  <dimension ref="A1:N26"/>
  <sheetViews>
    <sheetView workbookViewId="0">
      <selection activeCell="L5" sqref="L5"/>
    </sheetView>
  </sheetViews>
  <sheetFormatPr defaultRowHeight="14.4" x14ac:dyDescent="0.3"/>
  <cols>
    <col min="2" max="4" width="11.5546875" bestFit="1" customWidth="1"/>
    <col min="5" max="5" width="9.5546875" customWidth="1"/>
    <col min="6" max="6" width="10.44140625" customWidth="1"/>
    <col min="9" max="9" width="11.5546875" bestFit="1" customWidth="1"/>
  </cols>
  <sheetData>
    <row r="1" spans="1:14" ht="32.4" thickBot="1" x14ac:dyDescent="0.35">
      <c r="A1" s="1" t="s">
        <v>0</v>
      </c>
      <c r="B1" s="2" t="s">
        <v>1</v>
      </c>
      <c r="C1" s="3" t="s">
        <v>4</v>
      </c>
      <c r="D1" s="3" t="s">
        <v>7</v>
      </c>
      <c r="E1" s="3" t="s">
        <v>2</v>
      </c>
      <c r="F1" s="3" t="s">
        <v>6</v>
      </c>
      <c r="I1" s="4" t="s">
        <v>7</v>
      </c>
      <c r="K1" s="3" t="s">
        <v>2</v>
      </c>
      <c r="M1" s="3" t="s">
        <v>6</v>
      </c>
    </row>
    <row r="2" spans="1:14" ht="15" thickBot="1" x14ac:dyDescent="0.35">
      <c r="A2" s="5">
        <v>4</v>
      </c>
      <c r="B2" s="6">
        <f>Planilha7!B$17+Planilha7!B$18*Planilha9!C2+Planilha7!B$19*Planilha9!D2+Planilha7!B$20*Planilha9!E2+Planilha7!B$21*Planilha9!F2</f>
        <v>7004.1335899887345</v>
      </c>
      <c r="C2" s="6">
        <v>2493.271039950313</v>
      </c>
      <c r="D2" s="6">
        <f>J2</f>
        <v>1729.3487483339327</v>
      </c>
      <c r="E2" s="16">
        <f>L2</f>
        <v>11634.511306251763</v>
      </c>
      <c r="F2" s="16">
        <f>N2</f>
        <v>9475.6258429239042</v>
      </c>
      <c r="I2" s="7">
        <v>1698.9770309999999</v>
      </c>
      <c r="J2">
        <f>I2*1.00355^5</f>
        <v>1729.3487483339327</v>
      </c>
      <c r="K2" s="6">
        <v>11430.18</v>
      </c>
      <c r="L2">
        <f>K2*1.00355^5</f>
        <v>11634.511306251763</v>
      </c>
      <c r="M2" s="6">
        <v>9309.2099999999991</v>
      </c>
      <c r="N2">
        <f>M2*1.00355^5</f>
        <v>9475.6258429239042</v>
      </c>
    </row>
    <row r="3" spans="1:14" ht="15" thickBot="1" x14ac:dyDescent="0.35">
      <c r="A3" s="5">
        <v>5</v>
      </c>
      <c r="B3" s="6">
        <f>Planilha7!B$17+Planilha7!B$18*Planilha9!C3+Planilha7!B$19*Planilha9!D3+Planilha7!B$20*Planilha9!E3+Planilha7!B$21*Planilha9!F3</f>
        <v>16128.805015417322</v>
      </c>
      <c r="C3" s="6">
        <v>4697.712872932716</v>
      </c>
      <c r="D3" s="6">
        <f t="shared" ref="D3:D26" si="0">J3</f>
        <v>2264.4639676377474</v>
      </c>
      <c r="E3" s="16">
        <f t="shared" ref="E3:E26" si="1">L3</f>
        <v>16980.144074292835</v>
      </c>
      <c r="F3" s="16">
        <f t="shared" ref="F3:F26" si="2">N3</f>
        <v>14097.080215353895</v>
      </c>
      <c r="I3" s="8">
        <v>2224.6942800000002</v>
      </c>
      <c r="J3">
        <f t="shared" ref="J3:L26" si="3">I3*1.00355^5</f>
        <v>2264.4639676377474</v>
      </c>
      <c r="K3" s="6">
        <v>16681.93</v>
      </c>
      <c r="L3">
        <f t="shared" si="3"/>
        <v>16980.144074292835</v>
      </c>
      <c r="M3" s="6">
        <v>13849.5</v>
      </c>
      <c r="N3">
        <f t="shared" ref="N3" si="4">M3*1.00355^5</f>
        <v>14097.080215353895</v>
      </c>
    </row>
    <row r="4" spans="1:14" ht="15" thickBot="1" x14ac:dyDescent="0.35">
      <c r="A4" s="5">
        <v>8</v>
      </c>
      <c r="B4" s="6">
        <f>Planilha7!B$17+Planilha7!B$18*Planilha9!C4+Planilha7!B$19*Planilha9!D4+Planilha7!B$20*Planilha9!E4+Planilha7!B$21*Planilha9!F4</f>
        <v>9047.7638937357897</v>
      </c>
      <c r="C4" s="6">
        <v>2208.0191161438925</v>
      </c>
      <c r="D4" s="6">
        <f t="shared" si="0"/>
        <v>876.59714340819187</v>
      </c>
      <c r="E4" s="16">
        <f t="shared" si="1"/>
        <v>6810.5096944230027</v>
      </c>
      <c r="F4" s="16">
        <f t="shared" si="2"/>
        <v>5613.8432187249045</v>
      </c>
      <c r="I4" s="8">
        <v>861.20189089999997</v>
      </c>
      <c r="J4">
        <f t="shared" si="3"/>
        <v>876.59714340819187</v>
      </c>
      <c r="K4" s="6">
        <v>6690.9</v>
      </c>
      <c r="L4">
        <f t="shared" si="3"/>
        <v>6810.5096944230027</v>
      </c>
      <c r="M4" s="6">
        <v>5515.25</v>
      </c>
      <c r="N4">
        <f t="shared" ref="N4" si="5">M4*1.00355^5</f>
        <v>5613.8432187249045</v>
      </c>
    </row>
    <row r="5" spans="1:14" ht="15" thickBot="1" x14ac:dyDescent="0.35">
      <c r="A5" s="5">
        <v>10</v>
      </c>
      <c r="B5" s="6">
        <f>Planilha7!B$17+Planilha7!B$18*Planilha9!C5+Planilha7!B$19*Planilha9!D5+Planilha7!B$20*Planilha9!E5+Planilha7!B$21*Planilha9!F5</f>
        <v>8162.7823440187785</v>
      </c>
      <c r="C5" s="6">
        <v>2189.562082630081</v>
      </c>
      <c r="D5" s="6">
        <f t="shared" si="0"/>
        <v>1214.9510376336636</v>
      </c>
      <c r="E5" s="16">
        <f t="shared" si="1"/>
        <v>9857.2786265440318</v>
      </c>
      <c r="F5" s="16">
        <f t="shared" si="2"/>
        <v>8092.0467104551353</v>
      </c>
      <c r="I5" s="8">
        <v>1193.613439</v>
      </c>
      <c r="J5">
        <f t="shared" si="3"/>
        <v>1214.9510376336636</v>
      </c>
      <c r="K5" s="6">
        <v>9684.16</v>
      </c>
      <c r="L5">
        <f t="shared" si="3"/>
        <v>9857.2786265440318</v>
      </c>
      <c r="M5" s="6">
        <v>7949.93</v>
      </c>
      <c r="N5">
        <f t="shared" ref="N5" si="6">M5*1.00355^5</f>
        <v>8092.0467104551353</v>
      </c>
    </row>
    <row r="6" spans="1:14" ht="15" thickBot="1" x14ac:dyDescent="0.35">
      <c r="A6" s="5">
        <v>13</v>
      </c>
      <c r="B6" s="6">
        <f>Planilha7!B$17+Planilha7!B$18*Planilha9!C6+Planilha7!B$19*Planilha9!D6+Planilha7!B$20*Planilha9!E6+Planilha7!B$21*Planilha9!F6</f>
        <v>15388.123570298194</v>
      </c>
      <c r="C6" s="6">
        <v>3447.5768582577166</v>
      </c>
      <c r="D6" s="6">
        <f t="shared" si="0"/>
        <v>1219.0741488457113</v>
      </c>
      <c r="E6" s="16">
        <f t="shared" si="1"/>
        <v>10406.667274180056</v>
      </c>
      <c r="F6" s="16">
        <f t="shared" si="2"/>
        <v>8098.3880808830672</v>
      </c>
      <c r="I6" s="8">
        <v>1197.6641380000001</v>
      </c>
      <c r="J6">
        <f t="shared" si="3"/>
        <v>1219.0741488457113</v>
      </c>
      <c r="K6" s="6">
        <v>10223.9</v>
      </c>
      <c r="L6">
        <f t="shared" si="3"/>
        <v>10406.667274180056</v>
      </c>
      <c r="M6" s="6">
        <v>7956.16</v>
      </c>
      <c r="N6">
        <f t="shared" ref="N6" si="7">M6*1.00355^5</f>
        <v>8098.3880808830672</v>
      </c>
    </row>
    <row r="7" spans="1:14" ht="15" thickBot="1" x14ac:dyDescent="0.35">
      <c r="A7" s="5">
        <v>14</v>
      </c>
      <c r="B7" s="6">
        <f>Planilha7!B$17+Planilha7!B$18*Planilha9!C7+Planilha7!B$19*Planilha9!D7+Planilha7!B$20*Planilha9!E7+Planilha7!B$21*Planilha9!F7</f>
        <v>11732.540551197695</v>
      </c>
      <c r="C7" s="6">
        <v>2943.4884102733354</v>
      </c>
      <c r="D7" s="6">
        <f t="shared" si="0"/>
        <v>1242.6229592359045</v>
      </c>
      <c r="E7" s="16">
        <f t="shared" si="1"/>
        <v>9536.2302081372472</v>
      </c>
      <c r="F7" s="16">
        <f t="shared" si="2"/>
        <v>7680.6413975238565</v>
      </c>
      <c r="I7" s="8">
        <v>1220.7993719999999</v>
      </c>
      <c r="J7">
        <f t="shared" si="3"/>
        <v>1242.6229592359045</v>
      </c>
      <c r="K7" s="6">
        <v>9368.75</v>
      </c>
      <c r="L7">
        <f t="shared" si="3"/>
        <v>9536.2302081372472</v>
      </c>
      <c r="M7" s="6">
        <v>7545.75</v>
      </c>
      <c r="N7">
        <f t="shared" ref="N7" si="8">M7*1.00355^5</f>
        <v>7680.6413975238565</v>
      </c>
    </row>
    <row r="8" spans="1:14" ht="15" thickBot="1" x14ac:dyDescent="0.35">
      <c r="A8" s="5">
        <v>15</v>
      </c>
      <c r="B8" s="6">
        <f>Planilha7!B$17+Planilha7!B$18*Planilha9!C8+Planilha7!B$19*Planilha9!D8+Planilha7!B$20*Planilha9!E8+Planilha7!B$21*Planilha9!F8</f>
        <v>10243.583258838726</v>
      </c>
      <c r="C8" s="6">
        <v>2400.0101293427583</v>
      </c>
      <c r="D8" s="6">
        <f t="shared" si="0"/>
        <v>1032.7946071698523</v>
      </c>
      <c r="E8" s="16">
        <f t="shared" si="1"/>
        <v>8406.0107086085627</v>
      </c>
      <c r="F8" s="16">
        <f t="shared" si="2"/>
        <v>6645.1454825896226</v>
      </c>
      <c r="I8" s="8">
        <v>1014.656134</v>
      </c>
      <c r="J8">
        <f t="shared" si="3"/>
        <v>1032.7946071698523</v>
      </c>
      <c r="K8" s="6">
        <v>8258.3799999999992</v>
      </c>
      <c r="L8">
        <f t="shared" si="3"/>
        <v>8406.0107086085627</v>
      </c>
      <c r="M8" s="6">
        <v>6528.44</v>
      </c>
      <c r="N8">
        <f t="shared" ref="N8" si="9">M8*1.00355^5</f>
        <v>6645.1454825896226</v>
      </c>
    </row>
    <row r="9" spans="1:14" ht="15" thickBot="1" x14ac:dyDescent="0.35">
      <c r="A9" s="5">
        <v>16</v>
      </c>
      <c r="B9" s="6">
        <f>Planilha7!B$17+Planilha7!B$18*Planilha9!C9+Planilha7!B$19*Planilha9!D9+Planilha7!B$20*Planilha9!E9+Planilha7!B$21*Planilha9!F9</f>
        <v>6662.7503936588291</v>
      </c>
      <c r="C9" s="6">
        <v>1634.6462927312934</v>
      </c>
      <c r="D9" s="6">
        <f t="shared" si="0"/>
        <v>701.72995060703431</v>
      </c>
      <c r="E9" s="16">
        <f t="shared" si="1"/>
        <v>5471.8596294805484</v>
      </c>
      <c r="F9" s="16">
        <f t="shared" si="2"/>
        <v>4602.0231105569173</v>
      </c>
      <c r="I9" s="8">
        <v>689.40580620000003</v>
      </c>
      <c r="J9">
        <f t="shared" si="3"/>
        <v>701.72995060703431</v>
      </c>
      <c r="K9" s="6">
        <v>5375.76</v>
      </c>
      <c r="L9">
        <f t="shared" si="3"/>
        <v>5471.8596294805484</v>
      </c>
      <c r="M9" s="6">
        <v>4521.2</v>
      </c>
      <c r="N9">
        <f t="shared" ref="N9" si="10">M9*1.00355^5</f>
        <v>4602.0231105569173</v>
      </c>
    </row>
    <row r="10" spans="1:14" ht="15" thickBot="1" x14ac:dyDescent="0.35">
      <c r="A10" s="5">
        <v>17</v>
      </c>
      <c r="B10" s="6">
        <f>Planilha7!B$17+Planilha7!B$18*Planilha9!C10+Planilha7!B$19*Planilha9!D10+Planilha7!B$20*Planilha9!E10+Planilha7!B$21*Planilha9!F10</f>
        <v>9234.107217344892</v>
      </c>
      <c r="C10" s="6">
        <v>2397.9024184644868</v>
      </c>
      <c r="D10" s="6">
        <f t="shared" si="0"/>
        <v>1136.3375610907942</v>
      </c>
      <c r="E10" s="16">
        <f t="shared" si="1"/>
        <v>9726.2575669158614</v>
      </c>
      <c r="F10" s="16">
        <f t="shared" si="2"/>
        <v>8200.5218062022923</v>
      </c>
      <c r="I10" s="8">
        <v>1116.380613</v>
      </c>
      <c r="J10">
        <f t="shared" si="3"/>
        <v>1136.3375610907942</v>
      </c>
      <c r="K10" s="6">
        <v>9555.44</v>
      </c>
      <c r="L10">
        <f t="shared" si="3"/>
        <v>9726.2575669158614</v>
      </c>
      <c r="M10" s="6">
        <v>8056.5</v>
      </c>
      <c r="N10">
        <f t="shared" ref="N10" si="11">M10*1.00355^5</f>
        <v>8200.5218062022923</v>
      </c>
    </row>
    <row r="11" spans="1:14" ht="15" thickBot="1" x14ac:dyDescent="0.35">
      <c r="A11" s="5">
        <v>20</v>
      </c>
      <c r="B11" s="6">
        <f>Planilha7!B$17+Planilha7!B$18*Planilha9!C11+Planilha7!B$19*Planilha9!D11+Planilha7!B$20*Planilha9!E11+Planilha7!B$21*Planilha9!F11</f>
        <v>19877.663226040393</v>
      </c>
      <c r="C11" s="6">
        <v>4459.3389810219305</v>
      </c>
      <c r="D11" s="6">
        <f t="shared" si="0"/>
        <v>1039.8438709877018</v>
      </c>
      <c r="E11" s="16">
        <f t="shared" si="1"/>
        <v>9769.893931321234</v>
      </c>
      <c r="F11" s="16">
        <f t="shared" si="2"/>
        <v>8251.8940318038603</v>
      </c>
      <c r="I11" s="8">
        <v>1021.581595</v>
      </c>
      <c r="J11">
        <f t="shared" si="3"/>
        <v>1039.8438709877018</v>
      </c>
      <c r="K11" s="6">
        <v>9598.31</v>
      </c>
      <c r="L11">
        <f t="shared" si="3"/>
        <v>9769.893931321234</v>
      </c>
      <c r="M11" s="6">
        <v>8106.97</v>
      </c>
      <c r="N11">
        <f t="shared" ref="N11" si="12">M11*1.00355^5</f>
        <v>8251.8940318038603</v>
      </c>
    </row>
    <row r="12" spans="1:14" ht="15" thickBot="1" x14ac:dyDescent="0.35">
      <c r="A12" s="5">
        <v>21</v>
      </c>
      <c r="B12" s="6">
        <f>Planilha7!B$17+Planilha7!B$18*Planilha9!C12+Planilha7!B$19*Planilha9!D12+Planilha7!B$20*Planilha9!E12+Planilha7!B$21*Planilha9!F12</f>
        <v>9000.5627185567337</v>
      </c>
      <c r="C12" s="6">
        <v>2345.2930546643051</v>
      </c>
      <c r="D12" s="6">
        <f t="shared" si="0"/>
        <v>1029.4470099354644</v>
      </c>
      <c r="E12" s="16">
        <f t="shared" si="1"/>
        <v>7726.5476264644294</v>
      </c>
      <c r="F12" s="16">
        <f t="shared" si="2"/>
        <v>6410.0261960489825</v>
      </c>
      <c r="I12" s="8">
        <v>1011.367329</v>
      </c>
      <c r="J12">
        <f t="shared" si="3"/>
        <v>1029.4470099354644</v>
      </c>
      <c r="K12" s="6">
        <v>7590.85</v>
      </c>
      <c r="L12">
        <f t="shared" si="3"/>
        <v>7726.5476264644294</v>
      </c>
      <c r="M12" s="6">
        <v>6297.45</v>
      </c>
      <c r="N12">
        <f t="shared" ref="N12" si="13">M12*1.00355^5</f>
        <v>6410.0261960489825</v>
      </c>
    </row>
    <row r="13" spans="1:14" ht="15" thickBot="1" x14ac:dyDescent="0.35">
      <c r="A13" s="5">
        <v>22</v>
      </c>
      <c r="B13" s="6">
        <f>Planilha7!B$17+Planilha7!B$18*Planilha9!C13+Planilha7!B$19*Planilha9!D13+Planilha7!B$20*Planilha9!E13+Planilha7!B$21*Planilha9!F13</f>
        <v>12390.309626816797</v>
      </c>
      <c r="C13" s="6">
        <v>3183.3570293082221</v>
      </c>
      <c r="D13" s="6">
        <f t="shared" si="0"/>
        <v>1150.0652732736828</v>
      </c>
      <c r="E13" s="16">
        <f t="shared" si="1"/>
        <v>9001.4277303619419</v>
      </c>
      <c r="F13" s="16">
        <f t="shared" si="2"/>
        <v>7684.5093281219542</v>
      </c>
      <c r="I13" s="8">
        <v>1129.8672320000001</v>
      </c>
      <c r="J13">
        <f t="shared" si="3"/>
        <v>1150.0652732736828</v>
      </c>
      <c r="K13" s="6">
        <v>8843.34</v>
      </c>
      <c r="L13">
        <f t="shared" si="3"/>
        <v>9001.4277303619419</v>
      </c>
      <c r="M13" s="6">
        <v>7549.55</v>
      </c>
      <c r="N13">
        <f t="shared" ref="N13" si="14">M13*1.00355^5</f>
        <v>7684.5093281219542</v>
      </c>
    </row>
    <row r="14" spans="1:14" ht="15" thickBot="1" x14ac:dyDescent="0.35">
      <c r="A14" s="5">
        <v>23</v>
      </c>
      <c r="B14" s="6">
        <f>Planilha7!B$17+Planilha7!B$18*Planilha9!C14+Planilha7!B$19*Planilha9!D14+Planilha7!B$20*Planilha9!E14+Planilha7!B$21*Planilha9!F14</f>
        <v>10277.714062235254</v>
      </c>
      <c r="C14" s="6">
        <v>2465.0592239295243</v>
      </c>
      <c r="D14" s="6">
        <f t="shared" si="0"/>
        <v>1104.1223682080283</v>
      </c>
      <c r="E14" s="16">
        <f t="shared" si="1"/>
        <v>9649.3468206021207</v>
      </c>
      <c r="F14" s="16">
        <f t="shared" si="2"/>
        <v>7874.2516814880764</v>
      </c>
      <c r="I14" s="8">
        <v>1084.7311999999999</v>
      </c>
      <c r="J14">
        <f t="shared" si="3"/>
        <v>1104.1223682080283</v>
      </c>
      <c r="K14" s="6">
        <v>9479.8799999999992</v>
      </c>
      <c r="L14">
        <f t="shared" si="3"/>
        <v>9649.3468206021207</v>
      </c>
      <c r="M14" s="6">
        <v>7735.96</v>
      </c>
      <c r="N14">
        <f t="shared" ref="N14" si="15">M14*1.00355^5</f>
        <v>7874.2516814880764</v>
      </c>
    </row>
    <row r="15" spans="1:14" ht="15" thickBot="1" x14ac:dyDescent="0.35">
      <c r="A15" s="5">
        <v>25</v>
      </c>
      <c r="B15" s="6">
        <f>Planilha7!B$17+Planilha7!B$18*Planilha9!C15+Planilha7!B$19*Planilha9!D15+Planilha7!B$20*Planilha9!E15+Planilha7!B$21*Planilha9!F15</f>
        <v>11202.398216108793</v>
      </c>
      <c r="C15" s="6">
        <v>2746.1076414303461</v>
      </c>
      <c r="D15" s="6">
        <f t="shared" si="0"/>
        <v>1124.5716307352131</v>
      </c>
      <c r="E15" s="16">
        <f t="shared" si="1"/>
        <v>9239.0000992029545</v>
      </c>
      <c r="F15" s="16">
        <f t="shared" si="2"/>
        <v>7572.390234600799</v>
      </c>
      <c r="I15" s="8">
        <v>1104.821322</v>
      </c>
      <c r="J15">
        <f t="shared" si="3"/>
        <v>1124.5716307352131</v>
      </c>
      <c r="K15" s="6">
        <v>9076.74</v>
      </c>
      <c r="L15">
        <f t="shared" si="3"/>
        <v>9239.0000992029545</v>
      </c>
      <c r="M15" s="6">
        <v>7439.4</v>
      </c>
      <c r="N15">
        <f t="shared" ref="N15" si="16">M15*1.00355^5</f>
        <v>7572.390234600799</v>
      </c>
    </row>
    <row r="16" spans="1:14" ht="15" thickBot="1" x14ac:dyDescent="0.35">
      <c r="A16" s="5">
        <v>29</v>
      </c>
      <c r="B16" s="6">
        <f>Planilha7!B$17+Planilha7!B$18*Planilha9!C16+Planilha7!B$19*Planilha9!D16+Planilha7!B$20*Planilha9!E16+Planilha7!B$21*Planilha9!F16</f>
        <v>15614.933752082503</v>
      </c>
      <c r="C16" s="6">
        <v>4309.2347497117362</v>
      </c>
      <c r="D16" s="6">
        <f t="shared" si="0"/>
        <v>1496.1748008440525</v>
      </c>
      <c r="E16" s="16">
        <f t="shared" si="1"/>
        <v>11361.649160085482</v>
      </c>
      <c r="F16" s="16">
        <f t="shared" si="2"/>
        <v>10098.779998571534</v>
      </c>
      <c r="I16" s="8">
        <v>1469.898205</v>
      </c>
      <c r="J16">
        <f t="shared" si="3"/>
        <v>1496.1748008440525</v>
      </c>
      <c r="K16" s="6">
        <v>11162.11</v>
      </c>
      <c r="L16">
        <f t="shared" si="3"/>
        <v>11361.649160085482</v>
      </c>
      <c r="M16" s="6">
        <v>9921.42</v>
      </c>
      <c r="N16">
        <f t="shared" ref="N16" si="17">M16*1.00355^5</f>
        <v>10098.779998571534</v>
      </c>
    </row>
    <row r="17" spans="1:14" ht="15" thickBot="1" x14ac:dyDescent="0.35">
      <c r="A17" s="5">
        <v>30</v>
      </c>
      <c r="B17" s="6">
        <f>Planilha7!B$17+Planilha7!B$18*Planilha9!C17+Planilha7!B$19*Planilha9!D17+Planilha7!B$20*Planilha9!E17+Planilha7!B$21*Planilha9!F17</f>
        <v>13330.284743544546</v>
      </c>
      <c r="C17" s="6">
        <v>3239.4589441742842</v>
      </c>
      <c r="D17" s="6">
        <f t="shared" si="0"/>
        <v>828.46438510717712</v>
      </c>
      <c r="E17" s="16">
        <f t="shared" si="1"/>
        <v>7483.254791844126</v>
      </c>
      <c r="F17" s="16">
        <f t="shared" si="2"/>
        <v>6864.0805332066466</v>
      </c>
      <c r="I17" s="8">
        <v>813.91446499999995</v>
      </c>
      <c r="J17">
        <f t="shared" si="3"/>
        <v>828.46438510717712</v>
      </c>
      <c r="K17" s="6">
        <v>7351.83</v>
      </c>
      <c r="L17">
        <f t="shared" si="3"/>
        <v>7483.254791844126</v>
      </c>
      <c r="M17" s="6">
        <v>6743.53</v>
      </c>
      <c r="N17">
        <f t="shared" ref="N17" si="18">M17*1.00355^5</f>
        <v>6864.0805332066466</v>
      </c>
    </row>
    <row r="18" spans="1:14" ht="15" thickBot="1" x14ac:dyDescent="0.35">
      <c r="A18" s="5">
        <v>31</v>
      </c>
      <c r="B18" s="6">
        <f>Planilha7!B$17+Planilha7!B$18*Planilha9!C18+Planilha7!B$19*Planilha9!D18+Planilha7!B$20*Planilha9!E18+Planilha7!B$21*Planilha9!F18</f>
        <v>21186.399447614378</v>
      </c>
      <c r="C18" s="6">
        <v>6269.2191911064328</v>
      </c>
      <c r="D18" s="6">
        <f t="shared" si="0"/>
        <v>2701.3614156324384</v>
      </c>
      <c r="E18" s="16">
        <f t="shared" si="1"/>
        <v>21777.721612877751</v>
      </c>
      <c r="F18" s="16">
        <f t="shared" si="2"/>
        <v>18982.612459986594</v>
      </c>
      <c r="I18" s="8">
        <v>2653.918709</v>
      </c>
      <c r="J18">
        <f t="shared" si="3"/>
        <v>2701.3614156324384</v>
      </c>
      <c r="K18" s="6">
        <v>21395.25</v>
      </c>
      <c r="L18">
        <f t="shared" si="3"/>
        <v>21777.721612877751</v>
      </c>
      <c r="M18" s="6">
        <v>18649.23</v>
      </c>
      <c r="N18">
        <f t="shared" ref="N18" si="19">M18*1.00355^5</f>
        <v>18982.612459986594</v>
      </c>
    </row>
    <row r="19" spans="1:14" ht="15" thickBot="1" x14ac:dyDescent="0.35">
      <c r="A19" s="5">
        <v>32</v>
      </c>
      <c r="B19" s="6">
        <f>Planilha7!B$17+Planilha7!B$18*Planilha9!C19+Planilha7!B$19*Planilha9!D19+Planilha7!B$20*Planilha9!E19+Planilha7!B$21*Planilha9!F19</f>
        <v>16739.423258193965</v>
      </c>
      <c r="C19" s="6">
        <v>4823.694935774246</v>
      </c>
      <c r="D19" s="6">
        <f t="shared" si="0"/>
        <v>2077.0304553327346</v>
      </c>
      <c r="E19" s="16">
        <f t="shared" si="1"/>
        <v>15579.098181544236</v>
      </c>
      <c r="F19" s="16">
        <f t="shared" si="2"/>
        <v>13253.565982026787</v>
      </c>
      <c r="I19" s="8">
        <v>2040.5525720000001</v>
      </c>
      <c r="J19">
        <f t="shared" si="3"/>
        <v>2077.0304553327346</v>
      </c>
      <c r="K19" s="6">
        <v>15305.49</v>
      </c>
      <c r="L19">
        <f t="shared" si="3"/>
        <v>15579.098181544236</v>
      </c>
      <c r="M19" s="6">
        <v>13020.8</v>
      </c>
      <c r="N19">
        <f t="shared" ref="N19" si="20">M19*1.00355^5</f>
        <v>13253.565982026787</v>
      </c>
    </row>
    <row r="20" spans="1:14" ht="15" thickBot="1" x14ac:dyDescent="0.35">
      <c r="A20" s="5">
        <v>35</v>
      </c>
      <c r="B20" s="6">
        <f>Planilha7!B$17+Planilha7!B$18*Planilha9!C20+Planilha7!B$19*Planilha9!D20+Planilha7!B$20*Planilha9!E20+Planilha7!B$21*Planilha9!F20</f>
        <v>14873.239665324851</v>
      </c>
      <c r="C20" s="6">
        <v>3391.7119284715609</v>
      </c>
      <c r="D20" s="6">
        <f t="shared" si="0"/>
        <v>1268.7299293505496</v>
      </c>
      <c r="E20" s="16">
        <f t="shared" si="1"/>
        <v>11084.450860143439</v>
      </c>
      <c r="F20" s="16">
        <f t="shared" si="2"/>
        <v>8775.774695021908</v>
      </c>
      <c r="I20" s="8">
        <v>1246.447838</v>
      </c>
      <c r="J20">
        <f t="shared" si="3"/>
        <v>1268.7299293505496</v>
      </c>
      <c r="K20" s="6">
        <v>10889.78</v>
      </c>
      <c r="L20">
        <f t="shared" si="3"/>
        <v>11084.450860143439</v>
      </c>
      <c r="M20" s="6">
        <v>8621.65</v>
      </c>
      <c r="N20">
        <f t="shared" ref="N20" si="21">M20*1.00355^5</f>
        <v>8775.774695021908</v>
      </c>
    </row>
    <row r="21" spans="1:14" ht="15" thickBot="1" x14ac:dyDescent="0.35">
      <c r="A21" s="5">
        <v>41</v>
      </c>
      <c r="B21" s="6">
        <f>Planilha7!B$17+Planilha7!B$18*Planilha9!C21+Planilha7!B$19*Planilha9!D21+Planilha7!B$20*Planilha9!E21+Planilha7!B$21*Planilha9!F21</f>
        <v>19992.830398662678</v>
      </c>
      <c r="C21" s="6">
        <v>4768.7143972360091</v>
      </c>
      <c r="D21" s="6">
        <f t="shared" si="0"/>
        <v>1073.1898625417093</v>
      </c>
      <c r="E21" s="16">
        <f t="shared" si="1"/>
        <v>8238.7227102408669</v>
      </c>
      <c r="F21" s="16">
        <f t="shared" si="2"/>
        <v>7162.5117363792961</v>
      </c>
      <c r="I21" s="8">
        <v>1054.3419469999999</v>
      </c>
      <c r="J21">
        <f t="shared" si="3"/>
        <v>1073.1898625417093</v>
      </c>
      <c r="K21" s="6">
        <v>8094.03</v>
      </c>
      <c r="L21">
        <f t="shared" si="3"/>
        <v>8238.7227102408669</v>
      </c>
      <c r="M21" s="6">
        <v>7036.72</v>
      </c>
      <c r="N21">
        <f t="shared" ref="N21" si="22">M21*1.00355^5</f>
        <v>7162.5117363792961</v>
      </c>
    </row>
    <row r="22" spans="1:14" ht="15" thickBot="1" x14ac:dyDescent="0.35">
      <c r="A22" s="5">
        <v>62</v>
      </c>
      <c r="B22" s="6">
        <f>Planilha7!B$17+Planilha7!B$18*Planilha9!C22+Planilha7!B$19*Planilha9!D22+Planilha7!B$20*Planilha9!E22+Planilha7!B$21*Planilha9!F22</f>
        <v>13465.532578363989</v>
      </c>
      <c r="C22" s="6">
        <v>4344.2317530762075</v>
      </c>
      <c r="D22" s="6">
        <f t="shared" si="0"/>
        <v>2051.9650863561096</v>
      </c>
      <c r="E22" s="16">
        <f t="shared" si="1"/>
        <v>15993.913380660679</v>
      </c>
      <c r="F22" s="16">
        <f t="shared" si="2"/>
        <v>14270.913159444162</v>
      </c>
      <c r="I22" s="8">
        <v>2015.927414</v>
      </c>
      <c r="J22">
        <f t="shared" si="3"/>
        <v>2051.9650863561096</v>
      </c>
      <c r="K22" s="6">
        <v>15713.02</v>
      </c>
      <c r="L22">
        <f t="shared" si="3"/>
        <v>15993.913380660679</v>
      </c>
      <c r="M22" s="6">
        <v>14020.28</v>
      </c>
      <c r="N22">
        <f t="shared" ref="N22" si="23">M22*1.00355^5</f>
        <v>14270.913159444162</v>
      </c>
    </row>
    <row r="23" spans="1:14" ht="15" thickBot="1" x14ac:dyDescent="0.35">
      <c r="A23" s="5">
        <v>64</v>
      </c>
      <c r="B23" s="6">
        <f>Planilha7!B$17+Planilha7!B$18*Planilha9!C23+Planilha7!B$19*Planilha9!D23+Planilha7!B$20*Planilha9!E23+Planilha7!B$21*Planilha9!F23</f>
        <v>28700.041128058168</v>
      </c>
      <c r="C23" s="6">
        <v>7907.4321754872635</v>
      </c>
      <c r="D23" s="6">
        <f t="shared" si="0"/>
        <v>2365.1679531264444</v>
      </c>
      <c r="E23" s="16">
        <f t="shared" si="1"/>
        <v>18507.905409188039</v>
      </c>
      <c r="F23" s="16">
        <f t="shared" si="2"/>
        <v>16851.138410081567</v>
      </c>
      <c r="I23" s="8">
        <v>2323.6296499999999</v>
      </c>
      <c r="J23">
        <f t="shared" si="3"/>
        <v>2365.1679531264444</v>
      </c>
      <c r="K23" s="6">
        <v>18182.86</v>
      </c>
      <c r="L23">
        <f t="shared" si="3"/>
        <v>18507.905409188039</v>
      </c>
      <c r="M23" s="6">
        <v>16555.189999999999</v>
      </c>
      <c r="N23">
        <f t="shared" ref="N23" si="24">M23*1.00355^5</f>
        <v>16851.138410081567</v>
      </c>
    </row>
    <row r="24" spans="1:14" ht="15" thickBot="1" x14ac:dyDescent="0.35">
      <c r="A24" s="5">
        <v>65</v>
      </c>
      <c r="B24" s="6">
        <f>Planilha7!B$17+Planilha7!B$18*Planilha9!C24+Planilha7!B$19*Planilha9!D24+Planilha7!B$20*Planilha9!E24+Planilha7!B$21*Planilha9!F24</f>
        <v>16287.08516317909</v>
      </c>
      <c r="C24" s="6">
        <v>4257.7917761651715</v>
      </c>
      <c r="D24" s="6">
        <f t="shared" si="0"/>
        <v>1524.1977819346355</v>
      </c>
      <c r="E24" s="16">
        <f t="shared" si="1"/>
        <v>14047.794636522354</v>
      </c>
      <c r="F24" s="16">
        <f t="shared" si="2"/>
        <v>12446.451011380721</v>
      </c>
      <c r="I24" s="8">
        <v>1497.429032</v>
      </c>
      <c r="J24">
        <f t="shared" si="3"/>
        <v>1524.1977819346355</v>
      </c>
      <c r="K24" s="6">
        <v>13801.08</v>
      </c>
      <c r="L24">
        <f t="shared" si="3"/>
        <v>14047.794636522354</v>
      </c>
      <c r="M24" s="6">
        <v>12227.86</v>
      </c>
      <c r="N24">
        <f t="shared" ref="N24" si="25">M24*1.00355^5</f>
        <v>12446.451011380721</v>
      </c>
    </row>
    <row r="25" spans="1:14" ht="15" thickBot="1" x14ac:dyDescent="0.35">
      <c r="A25" s="5">
        <v>66</v>
      </c>
      <c r="B25" s="6">
        <f>Planilha7!B$17+Planilha7!B$18*Planilha9!C25+Planilha7!B$19*Planilha9!D25+Planilha7!B$20*Planilha9!E25+Planilha7!B$21*Planilha9!F25</f>
        <v>14960.005857876946</v>
      </c>
      <c r="C25" s="6">
        <v>4920.5476928722228</v>
      </c>
      <c r="D25" s="6">
        <f t="shared" si="0"/>
        <v>2218.1444482770148</v>
      </c>
      <c r="E25" s="16">
        <f t="shared" si="1"/>
        <v>17414.919831048403</v>
      </c>
      <c r="F25" s="16">
        <f t="shared" si="2"/>
        <v>15854.596627776062</v>
      </c>
      <c r="I25" s="8">
        <v>2179.1882479999999</v>
      </c>
      <c r="J25">
        <f t="shared" si="3"/>
        <v>2218.1444482770148</v>
      </c>
      <c r="K25" s="6">
        <v>17109.07</v>
      </c>
      <c r="L25">
        <f t="shared" si="3"/>
        <v>17414.919831048403</v>
      </c>
      <c r="M25" s="6">
        <v>15576.15</v>
      </c>
      <c r="N25">
        <f t="shared" ref="N25" si="26">M25*1.00355^5</f>
        <v>15854.596627776062</v>
      </c>
    </row>
    <row r="26" spans="1:14" ht="15" thickBot="1" x14ac:dyDescent="0.35">
      <c r="A26" s="5">
        <v>67</v>
      </c>
      <c r="B26" s="6">
        <f>Planilha7!B$17+Planilha7!B$18*Planilha9!C26+Planilha7!B$19*Planilha9!D26+Planilha7!B$20*Planilha9!E26+Planilha7!B$21*Planilha9!F26</f>
        <v>33826.706882673949</v>
      </c>
      <c r="C26" s="6">
        <v>9395.9248708661289</v>
      </c>
      <c r="D26" s="6">
        <f t="shared" si="0"/>
        <v>3441.0182587457671</v>
      </c>
      <c r="E26" s="16">
        <f t="shared" si="1"/>
        <v>28667.320309267106</v>
      </c>
      <c r="F26" s="16">
        <f t="shared" si="2"/>
        <v>25008.054388172681</v>
      </c>
      <c r="I26" s="8">
        <v>3380.5853160000001</v>
      </c>
      <c r="J26">
        <f t="shared" si="3"/>
        <v>3441.0182587457671</v>
      </c>
      <c r="K26" s="6">
        <v>28163.85</v>
      </c>
      <c r="L26">
        <f t="shared" si="3"/>
        <v>28667.320309267106</v>
      </c>
      <c r="M26" s="6">
        <v>24568.85</v>
      </c>
      <c r="N26">
        <f t="shared" ref="N26" si="27">M26*1.00355^5</f>
        <v>25008.054388172681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Planilha2</vt:lpstr>
      <vt:lpstr>Planilha3</vt:lpstr>
      <vt:lpstr>Planilha4</vt:lpstr>
      <vt:lpstr>Planilha5</vt:lpstr>
      <vt:lpstr>Planilha6</vt:lpstr>
      <vt:lpstr>Planilha7</vt:lpstr>
      <vt:lpstr>Planilha8</vt:lpstr>
      <vt:lpstr>Planilha9 (2)</vt:lpstr>
      <vt:lpstr>Planilha9</vt:lpstr>
      <vt:lpstr>Planilha10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Vitor Oliveira</dc:creator>
  <cp:lastModifiedBy>Joao Vitor Oliveira</cp:lastModifiedBy>
  <dcterms:created xsi:type="dcterms:W3CDTF">2024-07-09T12:19:05Z</dcterms:created>
  <dcterms:modified xsi:type="dcterms:W3CDTF">2024-07-09T17:31:29Z</dcterms:modified>
</cp:coreProperties>
</file>