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drawings/drawing2.xml" ContentType="application/vnd.openxmlformats-officedocument.drawing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ropbox\Alf\01-Archivos\Presupuestos\"/>
    </mc:Choice>
  </mc:AlternateContent>
  <xr:revisionPtr revIDLastSave="0" documentId="13_ncr:1_{B24D8B8E-B236-4D6F-A4E0-48C690A9ADC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alor Hora" sheetId="1" r:id="rId1"/>
    <sheet name="Equipos" sheetId="2" r:id="rId2"/>
    <sheet name="Rodaje" sheetId="3" r:id="rId3"/>
    <sheet name="Edición" sheetId="7" r:id="rId4"/>
    <sheet name="Inflación" sheetId="6" r:id="rId5"/>
    <sheet name="Distribucion de Ingresos" sheetId="4" r:id="rId6"/>
    <sheet name="Impuestos" sheetId="5" r:id="rId7"/>
  </sheets>
  <calcPr calcId="181029"/>
</workbook>
</file>

<file path=xl/calcChain.xml><?xml version="1.0" encoding="utf-8"?>
<calcChain xmlns="http://schemas.openxmlformats.org/spreadsheetml/2006/main">
  <c r="D17" i="2" l="1"/>
  <c r="D14" i="2"/>
  <c r="D13" i="2"/>
  <c r="D12" i="2"/>
  <c r="D11" i="2"/>
  <c r="D10" i="2"/>
  <c r="D9" i="2"/>
  <c r="D3" i="2"/>
  <c r="D2" i="2"/>
  <c r="F12" i="4"/>
  <c r="D12" i="4"/>
  <c r="D13" i="1"/>
  <c r="D14" i="1"/>
  <c r="D16" i="1" l="1"/>
  <c r="G81" i="7" l="1"/>
  <c r="F75" i="7"/>
  <c r="D58" i="7"/>
  <c r="F55" i="7"/>
  <c r="F54" i="7"/>
  <c r="F53" i="7"/>
  <c r="F51" i="7"/>
  <c r="F50" i="7"/>
  <c r="F49" i="7"/>
  <c r="F48" i="7"/>
  <c r="F47" i="7"/>
  <c r="F46" i="7"/>
  <c r="F45" i="7"/>
  <c r="F44" i="7"/>
  <c r="F43" i="7"/>
  <c r="F42" i="7"/>
  <c r="F41" i="7"/>
  <c r="F40" i="7"/>
  <c r="F35" i="7"/>
  <c r="F34" i="7"/>
  <c r="G30" i="7"/>
  <c r="F30" i="7" s="1"/>
  <c r="G29" i="7"/>
  <c r="F29" i="7" s="1"/>
  <c r="G28" i="7"/>
  <c r="F28" i="7" s="1"/>
  <c r="G27" i="7"/>
  <c r="F27" i="7" s="1"/>
  <c r="G26" i="7"/>
  <c r="F26" i="7" s="1"/>
  <c r="G25" i="7"/>
  <c r="F25" i="7" s="1"/>
  <c r="G24" i="7"/>
  <c r="F24" i="7" s="1"/>
  <c r="G22" i="7"/>
  <c r="F22" i="7" s="1"/>
  <c r="G21" i="7"/>
  <c r="F21" i="7" s="1"/>
  <c r="G20" i="7"/>
  <c r="F20" i="7" s="1"/>
  <c r="G19" i="7"/>
  <c r="F19" i="7" s="1"/>
  <c r="G30" i="3" l="1"/>
  <c r="F30" i="3" s="1"/>
  <c r="G29" i="3"/>
  <c r="F29" i="3" s="1"/>
  <c r="G28" i="3"/>
  <c r="F28" i="3" s="1"/>
  <c r="G27" i="3"/>
  <c r="F27" i="3" s="1"/>
  <c r="G26" i="3"/>
  <c r="F26" i="3" s="1"/>
  <c r="G25" i="3"/>
  <c r="F25" i="3" s="1"/>
  <c r="G24" i="3"/>
  <c r="F24" i="3" s="1"/>
  <c r="G21" i="3"/>
  <c r="F21" i="3" s="1"/>
  <c r="C12" i="4" l="1"/>
  <c r="D58" i="3"/>
  <c r="E4" i="5" l="1"/>
  <c r="E3" i="5"/>
  <c r="E2" i="5"/>
  <c r="G20" i="3" l="1"/>
  <c r="F20" i="3" s="1"/>
  <c r="G19" i="3"/>
  <c r="F19" i="3" s="1"/>
  <c r="G22" i="3"/>
  <c r="F22" i="3" s="1"/>
  <c r="G23" i="7"/>
  <c r="F23" i="7" s="1"/>
  <c r="F31" i="7" s="1"/>
  <c r="G23" i="3"/>
  <c r="F23" i="3" s="1"/>
  <c r="C14" i="2"/>
  <c r="C13" i="2"/>
  <c r="C28" i="2" l="1"/>
  <c r="C27" i="2"/>
  <c r="D27" i="2" s="1"/>
  <c r="C26" i="2"/>
  <c r="C23" i="2"/>
  <c r="C22" i="2"/>
  <c r="C21" i="2"/>
  <c r="C20" i="2"/>
  <c r="F52" i="7" s="1"/>
  <c r="C19" i="2"/>
  <c r="C17" i="2"/>
  <c r="C15" i="2"/>
  <c r="C12" i="2"/>
  <c r="C11" i="2"/>
  <c r="C9" i="2"/>
  <c r="C8" i="2"/>
  <c r="C7" i="2"/>
  <c r="F39" i="7" s="1"/>
  <c r="C6" i="2"/>
  <c r="F38" i="7" s="1"/>
  <c r="C5" i="2"/>
  <c r="F37" i="7" s="1"/>
  <c r="C4" i="2"/>
  <c r="F36" i="7" l="1"/>
  <c r="F56" i="7" s="1"/>
  <c r="F51" i="3"/>
  <c r="F36" i="3" l="1"/>
  <c r="D35" i="1" l="1"/>
  <c r="D34" i="1"/>
  <c r="D33" i="1"/>
  <c r="D32" i="1"/>
  <c r="D31" i="1"/>
  <c r="D30" i="1"/>
  <c r="D29" i="1"/>
  <c r="D28" i="1"/>
  <c r="D27" i="1"/>
  <c r="D26" i="1"/>
  <c r="E10" i="3" l="1"/>
  <c r="E10" i="7"/>
  <c r="F10" i="7"/>
  <c r="E11" i="3"/>
  <c r="E11" i="7"/>
  <c r="F11" i="7"/>
  <c r="E6" i="3"/>
  <c r="F6" i="7"/>
  <c r="E6" i="7"/>
  <c r="E12" i="3"/>
  <c r="F12" i="7"/>
  <c r="E12" i="7"/>
  <c r="E7" i="3"/>
  <c r="F7" i="7"/>
  <c r="E7" i="7"/>
  <c r="E13" i="3"/>
  <c r="E13" i="7"/>
  <c r="F13" i="7"/>
  <c r="E8" i="3"/>
  <c r="F8" i="7"/>
  <c r="E8" i="7"/>
  <c r="E14" i="3"/>
  <c r="F14" i="7"/>
  <c r="E14" i="7"/>
  <c r="E9" i="3"/>
  <c r="F9" i="7"/>
  <c r="E9" i="7"/>
  <c r="E15" i="3"/>
  <c r="F15" i="7"/>
  <c r="E15" i="7"/>
  <c r="F7" i="3"/>
  <c r="F35" i="3"/>
  <c r="F34" i="3"/>
  <c r="F16" i="7" l="1"/>
  <c r="F42" i="3"/>
  <c r="F37" i="3" l="1"/>
  <c r="F38" i="3"/>
  <c r="F39" i="3"/>
  <c r="F40" i="3"/>
  <c r="F41" i="3"/>
  <c r="F43" i="3"/>
  <c r="F44" i="3"/>
  <c r="F45" i="3"/>
  <c r="F46" i="3"/>
  <c r="F47" i="3"/>
  <c r="F48" i="3"/>
  <c r="F49" i="3"/>
  <c r="F50" i="3"/>
  <c r="F52" i="3"/>
  <c r="F53" i="3"/>
  <c r="F54" i="3"/>
  <c r="F55" i="3"/>
  <c r="F9" i="3"/>
  <c r="F8" i="3" l="1"/>
  <c r="F10" i="3"/>
  <c r="F6" i="3"/>
  <c r="B1" i="4"/>
  <c r="D20" i="1" l="1"/>
  <c r="D21" i="1" s="1"/>
  <c r="F31" i="3"/>
  <c r="F14" i="3"/>
  <c r="F13" i="3"/>
  <c r="F12" i="3"/>
  <c r="F15" i="3"/>
  <c r="F56" i="3"/>
  <c r="F11" i="3"/>
  <c r="E5" i="4" l="1"/>
  <c r="F16" i="3"/>
  <c r="B8" i="4" s="1"/>
  <c r="C8" i="4"/>
  <c r="B12" i="4" l="1"/>
  <c r="C24" i="1" l="1"/>
  <c r="D24" i="1" s="1"/>
  <c r="E58" i="3" l="1"/>
  <c r="F58" i="3" s="1"/>
  <c r="E58" i="7"/>
  <c r="F58" i="7" s="1"/>
  <c r="F59" i="7" s="1"/>
  <c r="F61" i="7" s="1"/>
  <c r="F63" i="7" s="1"/>
  <c r="F65" i="7" s="1"/>
  <c r="F67" i="7" s="1"/>
  <c r="F69" i="7" s="1"/>
  <c r="F73" i="7" s="1"/>
  <c r="F77" i="7" s="1"/>
  <c r="F79" i="7" s="1"/>
  <c r="F81" i="7" s="1"/>
  <c r="F59" i="3" l="1"/>
  <c r="I5" i="4" s="1"/>
  <c r="E6" i="4" s="1"/>
  <c r="F61" i="3" l="1"/>
  <c r="F63" i="3" s="1"/>
  <c r="E8" i="4"/>
  <c r="M8" i="4"/>
  <c r="J8" i="4"/>
  <c r="G8" i="4"/>
  <c r="K8" i="4"/>
  <c r="L8" i="4"/>
  <c r="B13" i="4" s="1"/>
  <c r="D13" i="4" s="1"/>
  <c r="H8" i="4"/>
  <c r="I8" i="4"/>
  <c r="F8" i="4"/>
  <c r="F13" i="4" l="1"/>
  <c r="F65" i="3"/>
  <c r="F67" i="3" s="1"/>
  <c r="F69" i="3" s="1"/>
  <c r="F73" i="3" s="1"/>
  <c r="N8" i="4"/>
  <c r="F75" i="3"/>
  <c r="D3" i="6" l="1"/>
  <c r="E14" i="6" s="1"/>
  <c r="F77" i="3"/>
  <c r="E3" i="6" l="1"/>
  <c r="F3" i="6" s="1"/>
  <c r="G3" i="6" s="1"/>
  <c r="H3" i="6" s="1"/>
  <c r="I3" i="6" s="1"/>
  <c r="J3" i="6" s="1"/>
  <c r="K3" i="6" s="1"/>
  <c r="L3" i="6" s="1"/>
  <c r="M3" i="6" s="1"/>
  <c r="F79" i="3"/>
  <c r="G81" i="3" s="1"/>
  <c r="E16" i="6" l="1"/>
  <c r="C16" i="6" s="1"/>
  <c r="F81" i="3"/>
  <c r="A4" i="4" s="1"/>
  <c r="D8" i="4"/>
</calcChain>
</file>

<file path=xl/sharedStrings.xml><?xml version="1.0" encoding="utf-8"?>
<sst xmlns="http://schemas.openxmlformats.org/spreadsheetml/2006/main" count="297" uniqueCount="161">
  <si>
    <t>VARIABLES</t>
  </si>
  <si>
    <t>Total Hs Rentables</t>
  </si>
  <si>
    <t>Ganancia (%)</t>
  </si>
  <si>
    <t>COSTOS FIJOS</t>
  </si>
  <si>
    <t>Alquiler</t>
  </si>
  <si>
    <t>Impuestos</t>
  </si>
  <si>
    <t>Contador</t>
  </si>
  <si>
    <t>Amortización</t>
  </si>
  <si>
    <t>Sueldos</t>
  </si>
  <si>
    <t>Imprevistos (10%)</t>
  </si>
  <si>
    <t>TOTAL</t>
  </si>
  <si>
    <t>HORA ESTRUCTURA</t>
  </si>
  <si>
    <t>Costos Fijos sin Sueldos y Amortización</t>
  </si>
  <si>
    <t>After</t>
  </si>
  <si>
    <t>Edicion</t>
  </si>
  <si>
    <t>Visualizacion</t>
  </si>
  <si>
    <t>Edicion Fotos</t>
  </si>
  <si>
    <t>Seguimiento</t>
  </si>
  <si>
    <t>Equipo</t>
  </si>
  <si>
    <t>Valor</t>
  </si>
  <si>
    <t>Jornada</t>
  </si>
  <si>
    <t>Amortizacion</t>
  </si>
  <si>
    <t>EQUIPOS ALQUILER</t>
  </si>
  <si>
    <t>Flektor 01</t>
  </si>
  <si>
    <t>Flektor 02</t>
  </si>
  <si>
    <t>Tripode Luz 01</t>
  </si>
  <si>
    <t>Tripode Luz 02</t>
  </si>
  <si>
    <t>Tripode Camara</t>
  </si>
  <si>
    <t>Gopro</t>
  </si>
  <si>
    <t>Zoom h4n</t>
  </si>
  <si>
    <t>EQUIPOS HORA</t>
  </si>
  <si>
    <t>PRESUPUESTO</t>
  </si>
  <si>
    <t>ITEM</t>
  </si>
  <si>
    <t>Horas</t>
  </si>
  <si>
    <t>HORAS ESTRUCTURA</t>
  </si>
  <si>
    <t>Hora Estructura</t>
  </si>
  <si>
    <t>SUBTOTAL</t>
  </si>
  <si>
    <t>Jornadas</t>
  </si>
  <si>
    <t>Precio</t>
  </si>
  <si>
    <t>ALQUILERES</t>
  </si>
  <si>
    <t>Flektor 1</t>
  </si>
  <si>
    <t>Flektor 2</t>
  </si>
  <si>
    <t>Zoom H4n</t>
  </si>
  <si>
    <t>Tripode Luz 1</t>
  </si>
  <si>
    <t>Tripode Luz 2</t>
  </si>
  <si>
    <t>Descripción</t>
  </si>
  <si>
    <t>Precio x jorn.</t>
  </si>
  <si>
    <t>Subtotal</t>
  </si>
  <si>
    <t>COSTOS VARIABLES</t>
  </si>
  <si>
    <t>% ganancia / Ingreso</t>
  </si>
  <si>
    <t>Ingreso</t>
  </si>
  <si>
    <t>Ganancia</t>
  </si>
  <si>
    <t>Imprevistos</t>
  </si>
  <si>
    <t>Producción</t>
  </si>
  <si>
    <t>Fotógrafo</t>
  </si>
  <si>
    <t>Camarógrafo 1</t>
  </si>
  <si>
    <t>Camarógrafo 2</t>
  </si>
  <si>
    <t>Sonidista</t>
  </si>
  <si>
    <t>Lente Kit 18-135</t>
  </si>
  <si>
    <t>Lente L 24-105</t>
  </si>
  <si>
    <t>Lente 50 1</t>
  </si>
  <si>
    <t>Lente 50 2</t>
  </si>
  <si>
    <t>Flash</t>
  </si>
  <si>
    <t>Dolly</t>
  </si>
  <si>
    <t>7DE</t>
  </si>
  <si>
    <t>7DV</t>
  </si>
  <si>
    <t>Movilidad</t>
  </si>
  <si>
    <t>Servicios</t>
  </si>
  <si>
    <t>Cámara 5DMII</t>
  </si>
  <si>
    <t>5DMII</t>
  </si>
  <si>
    <t>Cámara 5DMIV</t>
  </si>
  <si>
    <t>5DMIV</t>
  </si>
  <si>
    <t>Lente L 16-35 f4</t>
  </si>
  <si>
    <t>Lente L 16-35</t>
  </si>
  <si>
    <t>Camara 6DMII</t>
  </si>
  <si>
    <t>Licencias Software</t>
  </si>
  <si>
    <t>Internet</t>
  </si>
  <si>
    <t>Administrativo</t>
  </si>
  <si>
    <t>Financieros</t>
  </si>
  <si>
    <t>Monotributo Her</t>
  </si>
  <si>
    <t>Operativos</t>
  </si>
  <si>
    <t>Cuotas</t>
  </si>
  <si>
    <t>IIBB Her</t>
  </si>
  <si>
    <t>6DMII</t>
  </si>
  <si>
    <t>TOTAL ESTRUCTURA</t>
  </si>
  <si>
    <t>Mic. Corb. Boya Wm8</t>
  </si>
  <si>
    <t>Mic. Corb. Boya Wm6</t>
  </si>
  <si>
    <t>USD</t>
  </si>
  <si>
    <t>Cotizacion Dólar</t>
  </si>
  <si>
    <t>Ana</t>
  </si>
  <si>
    <t>Javi</t>
  </si>
  <si>
    <t>Categoria Mono</t>
  </si>
  <si>
    <t>Anual Mono</t>
  </si>
  <si>
    <t>Her</t>
  </si>
  <si>
    <t>Flor</t>
  </si>
  <si>
    <t>%</t>
  </si>
  <si>
    <t>Monotributo Ana</t>
  </si>
  <si>
    <t>Dir de Negocios y finanzas</t>
  </si>
  <si>
    <t>Dir de Operaciones</t>
  </si>
  <si>
    <t>Hora</t>
  </si>
  <si>
    <t>HORA HOMBRE</t>
  </si>
  <si>
    <t>Total Estructura</t>
  </si>
  <si>
    <t>IIBB</t>
  </si>
  <si>
    <t>Cheque</t>
  </si>
  <si>
    <t>Tecnicos</t>
  </si>
  <si>
    <t>Total</t>
  </si>
  <si>
    <t>Tercerizado</t>
  </si>
  <si>
    <t>TÉCNICOS</t>
  </si>
  <si>
    <t>Variables</t>
  </si>
  <si>
    <t>$/hs</t>
  </si>
  <si>
    <t>GANANCIA</t>
  </si>
  <si>
    <t>Estructura</t>
  </si>
  <si>
    <t>Varios</t>
  </si>
  <si>
    <t>Hs Estructura</t>
  </si>
  <si>
    <t>Financiero</t>
  </si>
  <si>
    <t>FEE</t>
  </si>
  <si>
    <t>Monotributo Flor</t>
  </si>
  <si>
    <t>INFLACION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</si>
  <si>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</si>
  <si>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</si>
  <si>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</si>
  <si>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</si>
  <si>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</si>
  <si>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</si>
  <si>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</si>
  <si>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</si>
  <si>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</si>
  <si>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</si>
  <si>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x=</t>
  </si>
  <si>
    <t>Comisiones</t>
  </si>
  <si>
    <t>Locación</t>
  </si>
  <si>
    <t>Actrices</t>
  </si>
  <si>
    <t>Luces</t>
  </si>
  <si>
    <t>Comida</t>
  </si>
  <si>
    <t>Locutor</t>
  </si>
  <si>
    <t>Arte</t>
  </si>
  <si>
    <t>Maquillaje</t>
  </si>
  <si>
    <t>Animacion 3D</t>
  </si>
  <si>
    <t>Animación 2D</t>
  </si>
  <si>
    <t>PC - I7</t>
  </si>
  <si>
    <t>PC - AMD</t>
  </si>
  <si>
    <t>PC - I5</t>
  </si>
  <si>
    <t>Alquileres (25%)</t>
  </si>
  <si>
    <t>Gan Proy + Gan Alq</t>
  </si>
  <si>
    <t>IIBB Ana</t>
  </si>
  <si>
    <t>2 personas</t>
  </si>
  <si>
    <t>6hs/día</t>
  </si>
  <si>
    <t>Katpa feb 2022</t>
  </si>
  <si>
    <t>Camara 7DE</t>
  </si>
  <si>
    <t>Camara 7DV</t>
  </si>
  <si>
    <t>Ringlight</t>
  </si>
  <si>
    <t>Camarografx</t>
  </si>
  <si>
    <t>IIBB Flor</t>
  </si>
  <si>
    <t>Katpa DIC 2022</t>
  </si>
  <si>
    <t>MK 3</t>
  </si>
  <si>
    <t>·FLEKTOR / POWERFLO 4 TUBOS 220W (C/ RECAMBIO)</t>
  </si>
  <si>
    <t>ASISTENTE $ 13.640</t>
  </si>
  <si>
    <t>ASISTENTE (FOQUISTA) $ 27.316</t>
  </si>
  <si>
    <t>EDITOR/A $ 23.415</t>
  </si>
  <si>
    <t>SICA ABR 2023 (8HS)</t>
  </si>
  <si>
    <t>Katpa ABR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</si>
</sst>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&quot;$&quot;\ #,##0.00"/>
    <numFmt numFmtId="165" formatCode="#,##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2" borderId="12" xfId="0" applyFill="1" applyBorder="1"/>
    <xf numFmtId="0" fontId="0" fillId="2" borderId="15" xfId="0" applyFill="1" applyBorder="1" applyAlignment="1">
      <alignment horizontal="center" vertical="center" wrapText="1"/>
    </xf>
    <xf numFmtId="0" fontId="0" fillId="2" borderId="15" xfId="0" applyFill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0" xfId="0" applyNumberFormat="1"/>
    <xf numFmtId="164" fontId="0" fillId="0" borderId="8" xfId="0" applyNumberFormat="1" applyBorder="1"/>
    <xf numFmtId="164" fontId="1" fillId="0" borderId="11" xfId="0" applyNumberFormat="1" applyFont="1" applyBorder="1"/>
    <xf numFmtId="164" fontId="2" fillId="0" borderId="4" xfId="0" applyNumberFormat="1" applyFont="1" applyBorder="1"/>
    <xf numFmtId="164" fontId="2" fillId="0" borderId="6" xfId="0" applyNumberFormat="1" applyFont="1" applyBorder="1"/>
    <xf numFmtId="0" fontId="2" fillId="0" borderId="2" xfId="0" applyFont="1" applyBorder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11" xfId="0" applyNumberFormat="1" applyFont="1" applyBorder="1"/>
    <xf numFmtId="0" fontId="2" fillId="0" borderId="10" xfId="0" applyFont="1" applyBorder="1"/>
    <xf numFmtId="0" fontId="0" fillId="0" borderId="3" xfId="0" applyBorder="1"/>
    <xf numFmtId="0" fontId="0" fillId="0" borderId="5" xfId="0" applyBorder="1"/>
    <xf numFmtId="10" fontId="0" fillId="0" borderId="0" xfId="0" applyNumberFormat="1"/>
    <xf numFmtId="164" fontId="0" fillId="0" borderId="6" xfId="0" applyNumberFormat="1" applyBorder="1"/>
    <xf numFmtId="0" fontId="0" fillId="2" borderId="9" xfId="0" applyFill="1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wrapText="1"/>
    </xf>
    <xf numFmtId="164" fontId="2" fillId="0" borderId="10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10" xfId="0" applyFill="1" applyBorder="1"/>
    <xf numFmtId="0" fontId="0" fillId="3" borderId="11" xfId="0" applyFill="1" applyBorder="1"/>
    <xf numFmtId="0" fontId="0" fillId="3" borderId="9" xfId="0" applyFill="1" applyBorder="1"/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0" fillId="0" borderId="9" xfId="0" applyNumberFormat="1" applyBorder="1"/>
    <xf numFmtId="164" fontId="3" fillId="0" borderId="0" xfId="0" applyNumberFormat="1" applyFont="1"/>
    <xf numFmtId="164" fontId="1" fillId="0" borderId="0" xfId="0" applyNumberFormat="1" applyFont="1"/>
    <xf numFmtId="164" fontId="2" fillId="0" borderId="15" xfId="0" applyNumberFormat="1" applyFont="1" applyBorder="1"/>
    <xf numFmtId="0" fontId="0" fillId="0" borderId="0" xfId="0" applyAlignment="1">
      <alignment horizontal="center" vertical="center" wrapText="1"/>
    </xf>
    <xf numFmtId="9" fontId="0" fillId="0" borderId="4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4" fontId="2" fillId="0" borderId="0" xfId="0" applyNumberFormat="1" applyFont="1" applyAlignment="1">
      <alignment vertical="center"/>
    </xf>
    <xf numFmtId="0" fontId="0" fillId="0" borderId="13" xfId="0" applyBorder="1"/>
    <xf numFmtId="0" fontId="0" fillId="0" borderId="14" xfId="0" applyBorder="1"/>
    <xf numFmtId="10" fontId="0" fillId="0" borderId="10" xfId="1" applyNumberFormat="1" applyFont="1" applyBorder="1"/>
    <xf numFmtId="44" fontId="0" fillId="0" borderId="11" xfId="1" applyFont="1" applyBorder="1"/>
    <xf numFmtId="0" fontId="0" fillId="4" borderId="9" xfId="0" applyFill="1" applyBorder="1"/>
    <xf numFmtId="164" fontId="3" fillId="4" borderId="11" xfId="0" applyNumberFormat="1" applyFont="1" applyFill="1" applyBorder="1"/>
    <xf numFmtId="164" fontId="0" fillId="4" borderId="11" xfId="0" applyNumberFormat="1" applyFill="1" applyBorder="1"/>
    <xf numFmtId="10" fontId="0" fillId="0" borderId="10" xfId="0" applyNumberFormat="1" applyBorder="1"/>
    <xf numFmtId="164" fontId="1" fillId="4" borderId="11" xfId="0" applyNumberFormat="1" applyFont="1" applyFill="1" applyBorder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164" fontId="0" fillId="0" borderId="10" xfId="0" applyNumberFormat="1" applyBorder="1"/>
    <xf numFmtId="164" fontId="0" fillId="0" borderId="15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13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14" xfId="0" applyNumberFormat="1" applyBorder="1"/>
    <xf numFmtId="0" fontId="0" fillId="2" borderId="0" xfId="0" applyFill="1" applyAlignment="1">
      <alignment horizontal="center" vertical="center" textRotation="90"/>
    </xf>
    <xf numFmtId="164" fontId="2" fillId="0" borderId="2" xfId="0" applyNumberFormat="1" applyFont="1" applyBorder="1" applyAlignment="1">
      <alignment vertical="center"/>
    </xf>
    <xf numFmtId="0" fontId="3" fillId="0" borderId="7" xfId="0" applyFont="1" applyBorder="1"/>
    <xf numFmtId="164" fontId="3" fillId="0" borderId="7" xfId="0" applyNumberFormat="1" applyFont="1" applyBorder="1"/>
    <xf numFmtId="0" fontId="3" fillId="0" borderId="0" xfId="0" applyFont="1"/>
    <xf numFmtId="0" fontId="0" fillId="4" borderId="0" xfId="0" applyFill="1"/>
    <xf numFmtId="0" fontId="1" fillId="0" borderId="0" xfId="0" applyFont="1"/>
    <xf numFmtId="164" fontId="0" fillId="4" borderId="2" xfId="0" applyNumberFormat="1" applyFill="1" applyBorder="1"/>
    <xf numFmtId="164" fontId="0" fillId="4" borderId="4" xfId="0" applyNumberFormat="1" applyFill="1" applyBorder="1"/>
    <xf numFmtId="164" fontId="1" fillId="0" borderId="4" xfId="0" applyNumberFormat="1" applyFont="1" applyBorder="1"/>
    <xf numFmtId="164" fontId="1" fillId="4" borderId="4" xfId="0" applyNumberFormat="1" applyFont="1" applyFill="1" applyBorder="1"/>
    <xf numFmtId="0" fontId="0" fillId="2" borderId="1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2" borderId="5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 textRotation="90"/>
    </xf>
    <xf numFmtId="0" fontId="0" fillId="3" borderId="3" xfId="0" applyFill="1" applyBorder="1" applyAlignment="1">
      <alignment horizontal="center" vertical="center" textRotation="90"/>
    </xf>
    <xf numFmtId="0" fontId="0" fillId="3" borderId="5" xfId="0" applyFill="1" applyBorder="1" applyAlignment="1">
      <alignment horizontal="center" vertical="center" textRotation="90"/>
    </xf>
    <xf numFmtId="0" fontId="0" fillId="2" borderId="12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4" xfId="0" applyFill="1" applyBorder="1" applyAlignment="1">
      <alignment horizontal="center" vertical="center" textRotation="90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H$1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fmlaLink="H20" lockText="1" noThreeD="1"/>
</file>

<file path=xl/ctrlProps/ctrlProp102.xml><?xml version="1.0" encoding="utf-8"?>
<formControlPr xmlns="http://schemas.microsoft.com/office/spreadsheetml/2009/9/main" objectType="CheckBox" fmlaLink="$H$20" lockText="1" noThreeD="1"/>
</file>

<file path=xl/ctrlProps/ctrlProp103.xml><?xml version="1.0" encoding="utf-8"?>
<formControlPr xmlns="http://schemas.microsoft.com/office/spreadsheetml/2009/9/main" objectType="CheckBox" fmlaLink="$H$21" lockText="1" noThreeD="1"/>
</file>

<file path=xl/ctrlProps/ctrlProp104.xml><?xml version="1.0" encoding="utf-8"?>
<formControlPr xmlns="http://schemas.microsoft.com/office/spreadsheetml/2009/9/main" objectType="CheckBox" fmlaLink="$H$22" lockText="1" noThreeD="1"/>
</file>

<file path=xl/ctrlProps/ctrlProp105.xml><?xml version="1.0" encoding="utf-8"?>
<formControlPr xmlns="http://schemas.microsoft.com/office/spreadsheetml/2009/9/main" objectType="CheckBox" checked="Checked" fmlaLink="$H$23" lockText="1" noThreeD="1"/>
</file>

<file path=xl/ctrlProps/ctrlProp106.xml><?xml version="1.0" encoding="utf-8"?>
<formControlPr xmlns="http://schemas.microsoft.com/office/spreadsheetml/2009/9/main" objectType="CheckBox" fmlaLink="$H$24" lockText="1" noThreeD="1"/>
</file>

<file path=xl/ctrlProps/ctrlProp107.xml><?xml version="1.0" encoding="utf-8"?>
<formControlPr xmlns="http://schemas.microsoft.com/office/spreadsheetml/2009/9/main" objectType="CheckBox" fmlaLink="$H$25" lockText="1" noThreeD="1"/>
</file>

<file path=xl/ctrlProps/ctrlProp108.xml><?xml version="1.0" encoding="utf-8"?>
<formControlPr xmlns="http://schemas.microsoft.com/office/spreadsheetml/2009/9/main" objectType="CheckBox" fmlaLink="$H$26" lockText="1" noThreeD="1"/>
</file>

<file path=xl/ctrlProps/ctrlProp109.xml><?xml version="1.0" encoding="utf-8"?>
<formControlPr xmlns="http://schemas.microsoft.com/office/spreadsheetml/2009/9/main" objectType="CheckBox" fmlaLink="$H$27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fmlaLink="$H$28" lockText="1" noThreeD="1"/>
</file>

<file path=xl/ctrlProps/ctrlProp111.xml><?xml version="1.0" encoding="utf-8"?>
<formControlPr xmlns="http://schemas.microsoft.com/office/spreadsheetml/2009/9/main" objectType="CheckBox" fmlaLink="$H$29" lockText="1" noThreeD="1"/>
</file>

<file path=xl/ctrlProps/ctrlProp112.xml><?xml version="1.0" encoding="utf-8"?>
<formControlPr xmlns="http://schemas.microsoft.com/office/spreadsheetml/2009/9/main" objectType="CheckBox" fmlaLink="$H$30" lockText="1" noThreeD="1"/>
</file>

<file path=xl/ctrlProps/ctrlProp113.xml><?xml version="1.0" encoding="utf-8"?>
<formControlPr xmlns="http://schemas.microsoft.com/office/spreadsheetml/2009/9/main" objectType="CheckBox" fmlaLink="$H$75" lockText="1" noThreeD="1"/>
</file>

<file path=xl/ctrlProps/ctrlProp114.xml><?xml version="1.0" encoding="utf-8"?>
<formControlPr xmlns="http://schemas.microsoft.com/office/spreadsheetml/2009/9/main" objectType="CheckBox" fmlaLink="$H$81" lockText="1" noThreeD="1"/>
</file>

<file path=xl/ctrlProps/ctrlProp115.xml><?xml version="1.0" encoding="utf-8"?>
<formControlPr xmlns="http://schemas.microsoft.com/office/spreadsheetml/2009/9/main" objectType="CheckBox" checked="Checked" fmlaLink="$C$1" lockText="1" noThreeD="1"/>
</file>

<file path=xl/ctrlProps/ctrlProp116.xml><?xml version="1.0" encoding="utf-8"?>
<formControlPr xmlns="http://schemas.microsoft.com/office/spreadsheetml/2009/9/main" objectType="CheckBox" checked="Checked" fmlaLink="$C$2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fmlaLink="H20" lockText="1" noThreeD="1"/>
</file>

<file path=xl/ctrlProps/ctrlProp14.xml><?xml version="1.0" encoding="utf-8"?>
<formControlPr xmlns="http://schemas.microsoft.com/office/spreadsheetml/2009/9/main" objectType="CheckBox" checked="Checked" fmlaLink="$H$19" lockText="1" noThreeD="1"/>
</file>

<file path=xl/ctrlProps/ctrlProp15.xml><?xml version="1.0" encoding="utf-8"?>
<formControlPr xmlns="http://schemas.microsoft.com/office/spreadsheetml/2009/9/main" objectType="CheckBox" checked="Checked" fmlaLink="$H$19" lockText="1" noThreeD="1"/>
</file>

<file path=xl/ctrlProps/ctrlProp16.xml><?xml version="1.0" encoding="utf-8"?>
<formControlPr xmlns="http://schemas.microsoft.com/office/spreadsheetml/2009/9/main" objectType="CheckBox" checked="Checked" fmlaLink="$H$19" lockText="1" noThreeD="1"/>
</file>

<file path=xl/ctrlProps/ctrlProp17.xml><?xml version="1.0" encoding="utf-8"?>
<formControlPr xmlns="http://schemas.microsoft.com/office/spreadsheetml/2009/9/main" objectType="CheckBox" checked="Checked" fmlaLink="$H$19" lockText="1" noThreeD="1"/>
</file>

<file path=xl/ctrlProps/ctrlProp18.xml><?xml version="1.0" encoding="utf-8"?>
<formControlPr xmlns="http://schemas.microsoft.com/office/spreadsheetml/2009/9/main" objectType="CheckBox" checked="Checked" fmlaLink="$H$19" lockText="1" noThreeD="1"/>
</file>

<file path=xl/ctrlProps/ctrlProp19.xml><?xml version="1.0" encoding="utf-8"?>
<formControlPr xmlns="http://schemas.microsoft.com/office/spreadsheetml/2009/9/main" objectType="CheckBox" checked="Checked" fmlaLink="$H$19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fmlaLink="$H$19" lockText="1" noThreeD="1"/>
</file>

<file path=xl/ctrlProps/ctrlProp21.xml><?xml version="1.0" encoding="utf-8"?>
<formControlPr xmlns="http://schemas.microsoft.com/office/spreadsheetml/2009/9/main" objectType="CheckBox" checked="Checked" fmlaLink="$H$19" lockText="1" noThreeD="1"/>
</file>

<file path=xl/ctrlProps/ctrlProp22.xml><?xml version="1.0" encoding="utf-8"?>
<formControlPr xmlns="http://schemas.microsoft.com/office/spreadsheetml/2009/9/main" objectType="CheckBox" checked="Checked" fmlaLink="$H$19" lockText="1" noThreeD="1"/>
</file>

<file path=xl/ctrlProps/ctrlProp23.xml><?xml version="1.0" encoding="utf-8"?>
<formControlPr xmlns="http://schemas.microsoft.com/office/spreadsheetml/2009/9/main" objectType="CheckBox" checked="Checked" fmlaLink="$H$19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fmlaLink="H20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fmlaLink="H20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fmlaLink="H20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fmlaLink="H20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fmlaLink="H20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fmlaLink="H20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fmlaLink="H20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fmlaLink="H20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fmlaLink="H20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fmlaLink="H20" lockText="1" noThreeD="1"/>
</file>

<file path=xl/ctrlProps/ctrlProp44.xml><?xml version="1.0" encoding="utf-8"?>
<formControlPr xmlns="http://schemas.microsoft.com/office/spreadsheetml/2009/9/main" objectType="CheckBox" checked="Checked" fmlaLink="$H$20" lockText="1" noThreeD="1"/>
</file>

<file path=xl/ctrlProps/ctrlProp45.xml><?xml version="1.0" encoding="utf-8"?>
<formControlPr xmlns="http://schemas.microsoft.com/office/spreadsheetml/2009/9/main" objectType="CheckBox" fmlaLink="$H$21" lockText="1" noThreeD="1"/>
</file>

<file path=xl/ctrlProps/ctrlProp46.xml><?xml version="1.0" encoding="utf-8"?>
<formControlPr xmlns="http://schemas.microsoft.com/office/spreadsheetml/2009/9/main" objectType="CheckBox" checked="Checked" fmlaLink="$H$22" lockText="1" noThreeD="1"/>
</file>

<file path=xl/ctrlProps/ctrlProp47.xml><?xml version="1.0" encoding="utf-8"?>
<formControlPr xmlns="http://schemas.microsoft.com/office/spreadsheetml/2009/9/main" objectType="CheckBox" checked="Checked" fmlaLink="$H$23" lockText="1" noThreeD="1"/>
</file>

<file path=xl/ctrlProps/ctrlProp48.xml><?xml version="1.0" encoding="utf-8"?>
<formControlPr xmlns="http://schemas.microsoft.com/office/spreadsheetml/2009/9/main" objectType="CheckBox" fmlaLink="$H$24" lockText="1" noThreeD="1"/>
</file>

<file path=xl/ctrlProps/ctrlProp49.xml><?xml version="1.0" encoding="utf-8"?>
<formControlPr xmlns="http://schemas.microsoft.com/office/spreadsheetml/2009/9/main" objectType="CheckBox" fmlaLink="$H$25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fmlaLink="$H$26" lockText="1" noThreeD="1"/>
</file>

<file path=xl/ctrlProps/ctrlProp51.xml><?xml version="1.0" encoding="utf-8"?>
<formControlPr xmlns="http://schemas.microsoft.com/office/spreadsheetml/2009/9/main" objectType="CheckBox" fmlaLink="$H$27" lockText="1" noThreeD="1"/>
</file>

<file path=xl/ctrlProps/ctrlProp52.xml><?xml version="1.0" encoding="utf-8"?>
<formControlPr xmlns="http://schemas.microsoft.com/office/spreadsheetml/2009/9/main" objectType="CheckBox" fmlaLink="$H$28" lockText="1" noThreeD="1"/>
</file>

<file path=xl/ctrlProps/ctrlProp53.xml><?xml version="1.0" encoding="utf-8"?>
<formControlPr xmlns="http://schemas.microsoft.com/office/spreadsheetml/2009/9/main" objectType="CheckBox" fmlaLink="$H$29" lockText="1" noThreeD="1"/>
</file>

<file path=xl/ctrlProps/ctrlProp54.xml><?xml version="1.0" encoding="utf-8"?>
<formControlPr xmlns="http://schemas.microsoft.com/office/spreadsheetml/2009/9/main" objectType="CheckBox" fmlaLink="$H$30" lockText="1" noThreeD="1"/>
</file>

<file path=xl/ctrlProps/ctrlProp55.xml><?xml version="1.0" encoding="utf-8"?>
<formControlPr xmlns="http://schemas.microsoft.com/office/spreadsheetml/2009/9/main" objectType="CheckBox" fmlaLink="$H$75" lockText="1" noThreeD="1"/>
</file>

<file path=xl/ctrlProps/ctrlProp56.xml><?xml version="1.0" encoding="utf-8"?>
<formControlPr xmlns="http://schemas.microsoft.com/office/spreadsheetml/2009/9/main" objectType="CheckBox" fmlaLink="$H$81" lockText="1" noThreeD="1"/>
</file>

<file path=xl/ctrlProps/ctrlProp57.xml><?xml version="1.0" encoding="utf-8"?>
<formControlPr xmlns="http://schemas.microsoft.com/office/spreadsheetml/2009/9/main" objectType="CheckBox" checked="Checked" fmlaLink="$C$1" lockText="1" noThreeD="1"/>
</file>

<file path=xl/ctrlProps/ctrlProp58.xml><?xml version="1.0" encoding="utf-8"?>
<formControlPr xmlns="http://schemas.microsoft.com/office/spreadsheetml/2009/9/main" objectType="CheckBox" checked="Checked" fmlaLink="$C$2" lockText="1" noThreeD="1"/>
</file>

<file path=xl/ctrlProps/ctrlProp59.xml><?xml version="1.0" encoding="utf-8"?>
<formControlPr xmlns="http://schemas.microsoft.com/office/spreadsheetml/2009/9/main" objectType="CheckBox" fmlaLink="$H$19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fmlaLink="H20" lockText="1" noThreeD="1"/>
</file>

<file path=xl/ctrlProps/ctrlProp72.xml><?xml version="1.0" encoding="utf-8"?>
<formControlPr xmlns="http://schemas.microsoft.com/office/spreadsheetml/2009/9/main" objectType="CheckBox" fmlaLink="$H$19" lockText="1" noThreeD="1"/>
</file>

<file path=xl/ctrlProps/ctrlProp73.xml><?xml version="1.0" encoding="utf-8"?>
<formControlPr xmlns="http://schemas.microsoft.com/office/spreadsheetml/2009/9/main" objectType="CheckBox" fmlaLink="$H$19" lockText="1" noThreeD="1"/>
</file>

<file path=xl/ctrlProps/ctrlProp74.xml><?xml version="1.0" encoding="utf-8"?>
<formControlPr xmlns="http://schemas.microsoft.com/office/spreadsheetml/2009/9/main" objectType="CheckBox" fmlaLink="$H$19" lockText="1" noThreeD="1"/>
</file>

<file path=xl/ctrlProps/ctrlProp75.xml><?xml version="1.0" encoding="utf-8"?>
<formControlPr xmlns="http://schemas.microsoft.com/office/spreadsheetml/2009/9/main" objectType="CheckBox" fmlaLink="$H$19" lockText="1" noThreeD="1"/>
</file>

<file path=xl/ctrlProps/ctrlProp76.xml><?xml version="1.0" encoding="utf-8"?>
<formControlPr xmlns="http://schemas.microsoft.com/office/spreadsheetml/2009/9/main" objectType="CheckBox" fmlaLink="$H$19" lockText="1" noThreeD="1"/>
</file>

<file path=xl/ctrlProps/ctrlProp77.xml><?xml version="1.0" encoding="utf-8"?>
<formControlPr xmlns="http://schemas.microsoft.com/office/spreadsheetml/2009/9/main" objectType="CheckBox" fmlaLink="$H$19" lockText="1" noThreeD="1"/>
</file>

<file path=xl/ctrlProps/ctrlProp78.xml><?xml version="1.0" encoding="utf-8"?>
<formControlPr xmlns="http://schemas.microsoft.com/office/spreadsheetml/2009/9/main" objectType="CheckBox" fmlaLink="$H$19" lockText="1" noThreeD="1"/>
</file>

<file path=xl/ctrlProps/ctrlProp79.xml><?xml version="1.0" encoding="utf-8"?>
<formControlPr xmlns="http://schemas.microsoft.com/office/spreadsheetml/2009/9/main" objectType="CheckBox" fmlaLink="$H$19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fmlaLink="$H$19" lockText="1" noThreeD="1"/>
</file>

<file path=xl/ctrlProps/ctrlProp81.xml><?xml version="1.0" encoding="utf-8"?>
<formControlPr xmlns="http://schemas.microsoft.com/office/spreadsheetml/2009/9/main" objectType="CheckBox" fmlaLink="$H$19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fmlaLink="H20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fmlaLink="H20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fmlaLink="H20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fmlaLink="H20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fmlaLink="H20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fmlaLink="H20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fmlaLink="H20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fmlaLink="H20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fmlaLink="H2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17</xdr:row>
          <xdr:rowOff>180975</xdr:rowOff>
        </xdr:from>
        <xdr:to>
          <xdr:col>7</xdr:col>
          <xdr:colOff>581025</xdr:colOff>
          <xdr:row>19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18</xdr:row>
          <xdr:rowOff>180975</xdr:rowOff>
        </xdr:from>
        <xdr:to>
          <xdr:col>7</xdr:col>
          <xdr:colOff>581025</xdr:colOff>
          <xdr:row>20</xdr:row>
          <xdr:rowOff>9525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19</xdr:row>
          <xdr:rowOff>180975</xdr:rowOff>
        </xdr:from>
        <xdr:to>
          <xdr:col>7</xdr:col>
          <xdr:colOff>581025</xdr:colOff>
          <xdr:row>21</xdr:row>
          <xdr:rowOff>9525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20</xdr:row>
          <xdr:rowOff>180975</xdr:rowOff>
        </xdr:from>
        <xdr:to>
          <xdr:col>7</xdr:col>
          <xdr:colOff>581025</xdr:colOff>
          <xdr:row>22</xdr:row>
          <xdr:rowOff>9525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21</xdr:row>
          <xdr:rowOff>180975</xdr:rowOff>
        </xdr:from>
        <xdr:to>
          <xdr:col>7</xdr:col>
          <xdr:colOff>581025</xdr:colOff>
          <xdr:row>23</xdr:row>
          <xdr:rowOff>9525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22</xdr:row>
          <xdr:rowOff>180975</xdr:rowOff>
        </xdr:from>
        <xdr:to>
          <xdr:col>7</xdr:col>
          <xdr:colOff>581025</xdr:colOff>
          <xdr:row>24</xdr:row>
          <xdr:rowOff>9525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23</xdr:row>
          <xdr:rowOff>180975</xdr:rowOff>
        </xdr:from>
        <xdr:to>
          <xdr:col>7</xdr:col>
          <xdr:colOff>581025</xdr:colOff>
          <xdr:row>25</xdr:row>
          <xdr:rowOff>9525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24</xdr:row>
          <xdr:rowOff>180975</xdr:rowOff>
        </xdr:from>
        <xdr:to>
          <xdr:col>7</xdr:col>
          <xdr:colOff>581025</xdr:colOff>
          <xdr:row>26</xdr:row>
          <xdr:rowOff>9525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25</xdr:row>
          <xdr:rowOff>180975</xdr:rowOff>
        </xdr:from>
        <xdr:to>
          <xdr:col>7</xdr:col>
          <xdr:colOff>581025</xdr:colOff>
          <xdr:row>27</xdr:row>
          <xdr:rowOff>9525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26</xdr:row>
          <xdr:rowOff>180975</xdr:rowOff>
        </xdr:from>
        <xdr:to>
          <xdr:col>7</xdr:col>
          <xdr:colOff>581025</xdr:colOff>
          <xdr:row>28</xdr:row>
          <xdr:rowOff>9525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27</xdr:row>
          <xdr:rowOff>180975</xdr:rowOff>
        </xdr:from>
        <xdr:to>
          <xdr:col>7</xdr:col>
          <xdr:colOff>581025</xdr:colOff>
          <xdr:row>29</xdr:row>
          <xdr:rowOff>9525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28</xdr:row>
          <xdr:rowOff>180975</xdr:rowOff>
        </xdr:from>
        <xdr:to>
          <xdr:col>7</xdr:col>
          <xdr:colOff>581025</xdr:colOff>
          <xdr:row>30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18</xdr:row>
          <xdr:rowOff>180975</xdr:rowOff>
        </xdr:from>
        <xdr:to>
          <xdr:col>7</xdr:col>
          <xdr:colOff>581025</xdr:colOff>
          <xdr:row>20</xdr:row>
          <xdr:rowOff>9525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19</xdr:row>
          <xdr:rowOff>180975</xdr:rowOff>
        </xdr:from>
        <xdr:to>
          <xdr:col>7</xdr:col>
          <xdr:colOff>581025</xdr:colOff>
          <xdr:row>21</xdr:row>
          <xdr:rowOff>9525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20</xdr:row>
          <xdr:rowOff>180975</xdr:rowOff>
        </xdr:from>
        <xdr:to>
          <xdr:col>7</xdr:col>
          <xdr:colOff>581025</xdr:colOff>
          <xdr:row>22</xdr:row>
          <xdr:rowOff>9525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21</xdr:row>
          <xdr:rowOff>180975</xdr:rowOff>
        </xdr:from>
        <xdr:to>
          <xdr:col>7</xdr:col>
          <xdr:colOff>581025</xdr:colOff>
          <xdr:row>23</xdr:row>
          <xdr:rowOff>9525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22</xdr:row>
          <xdr:rowOff>180975</xdr:rowOff>
        </xdr:from>
        <xdr:to>
          <xdr:col>7</xdr:col>
          <xdr:colOff>581025</xdr:colOff>
          <xdr:row>24</xdr:row>
          <xdr:rowOff>9525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23</xdr:row>
          <xdr:rowOff>180975</xdr:rowOff>
        </xdr:from>
        <xdr:to>
          <xdr:col>7</xdr:col>
          <xdr:colOff>581025</xdr:colOff>
          <xdr:row>25</xdr:row>
          <xdr:rowOff>9525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24</xdr:row>
          <xdr:rowOff>180975</xdr:rowOff>
        </xdr:from>
        <xdr:to>
          <xdr:col>7</xdr:col>
          <xdr:colOff>581025</xdr:colOff>
          <xdr:row>26</xdr:row>
          <xdr:rowOff>9525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25</xdr:row>
          <xdr:rowOff>180975</xdr:rowOff>
        </xdr:from>
        <xdr:to>
          <xdr:col>7</xdr:col>
          <xdr:colOff>581025</xdr:colOff>
          <xdr:row>27</xdr:row>
          <xdr:rowOff>9525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26</xdr:row>
          <xdr:rowOff>180975</xdr:rowOff>
        </xdr:from>
        <xdr:to>
          <xdr:col>7</xdr:col>
          <xdr:colOff>581025</xdr:colOff>
          <xdr:row>28</xdr:row>
          <xdr:rowOff>9525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27</xdr:row>
          <xdr:rowOff>180975</xdr:rowOff>
        </xdr:from>
        <xdr:to>
          <xdr:col>7</xdr:col>
          <xdr:colOff>581025</xdr:colOff>
          <xdr:row>29</xdr:row>
          <xdr:rowOff>9525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28</xdr:row>
          <xdr:rowOff>180975</xdr:rowOff>
        </xdr:from>
        <xdr:to>
          <xdr:col>7</xdr:col>
          <xdr:colOff>581025</xdr:colOff>
          <xdr:row>30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19</xdr:row>
          <xdr:rowOff>180975</xdr:rowOff>
        </xdr:from>
        <xdr:to>
          <xdr:col>7</xdr:col>
          <xdr:colOff>581025</xdr:colOff>
          <xdr:row>21</xdr:row>
          <xdr:rowOff>9525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19</xdr:row>
          <xdr:rowOff>180975</xdr:rowOff>
        </xdr:from>
        <xdr:to>
          <xdr:col>7</xdr:col>
          <xdr:colOff>581025</xdr:colOff>
          <xdr:row>21</xdr:row>
          <xdr:rowOff>9525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20</xdr:row>
          <xdr:rowOff>180975</xdr:rowOff>
        </xdr:from>
        <xdr:to>
          <xdr:col>7</xdr:col>
          <xdr:colOff>581025</xdr:colOff>
          <xdr:row>22</xdr:row>
          <xdr:rowOff>9525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20</xdr:row>
          <xdr:rowOff>180975</xdr:rowOff>
        </xdr:from>
        <xdr:to>
          <xdr:col>7</xdr:col>
          <xdr:colOff>581025</xdr:colOff>
          <xdr:row>22</xdr:row>
          <xdr:rowOff>9525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21</xdr:row>
          <xdr:rowOff>180975</xdr:rowOff>
        </xdr:from>
        <xdr:to>
          <xdr:col>7</xdr:col>
          <xdr:colOff>581025</xdr:colOff>
          <xdr:row>23</xdr:row>
          <xdr:rowOff>9525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21</xdr:row>
          <xdr:rowOff>180975</xdr:rowOff>
        </xdr:from>
        <xdr:to>
          <xdr:col>7</xdr:col>
          <xdr:colOff>581025</xdr:colOff>
          <xdr:row>23</xdr:row>
          <xdr:rowOff>9525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22</xdr:row>
          <xdr:rowOff>180975</xdr:rowOff>
        </xdr:from>
        <xdr:to>
          <xdr:col>7</xdr:col>
          <xdr:colOff>581025</xdr:colOff>
          <xdr:row>24</xdr:row>
          <xdr:rowOff>9525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22</xdr:row>
          <xdr:rowOff>180975</xdr:rowOff>
        </xdr:from>
        <xdr:to>
          <xdr:col>7</xdr:col>
          <xdr:colOff>581025</xdr:colOff>
          <xdr:row>24</xdr:row>
          <xdr:rowOff>9525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23</xdr:row>
          <xdr:rowOff>180975</xdr:rowOff>
        </xdr:from>
        <xdr:to>
          <xdr:col>7</xdr:col>
          <xdr:colOff>581025</xdr:colOff>
          <xdr:row>25</xdr:row>
          <xdr:rowOff>9525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23</xdr:row>
          <xdr:rowOff>180975</xdr:rowOff>
        </xdr:from>
        <xdr:to>
          <xdr:col>7</xdr:col>
          <xdr:colOff>581025</xdr:colOff>
          <xdr:row>25</xdr:row>
          <xdr:rowOff>9525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24</xdr:row>
          <xdr:rowOff>180975</xdr:rowOff>
        </xdr:from>
        <xdr:to>
          <xdr:col>7</xdr:col>
          <xdr:colOff>581025</xdr:colOff>
          <xdr:row>26</xdr:row>
          <xdr:rowOff>9525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24</xdr:row>
          <xdr:rowOff>180975</xdr:rowOff>
        </xdr:from>
        <xdr:to>
          <xdr:col>7</xdr:col>
          <xdr:colOff>581025</xdr:colOff>
          <xdr:row>26</xdr:row>
          <xdr:rowOff>9525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25</xdr:row>
          <xdr:rowOff>180975</xdr:rowOff>
        </xdr:from>
        <xdr:to>
          <xdr:col>7</xdr:col>
          <xdr:colOff>581025</xdr:colOff>
          <xdr:row>27</xdr:row>
          <xdr:rowOff>9525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25</xdr:row>
          <xdr:rowOff>180975</xdr:rowOff>
        </xdr:from>
        <xdr:to>
          <xdr:col>7</xdr:col>
          <xdr:colOff>581025</xdr:colOff>
          <xdr:row>27</xdr:row>
          <xdr:rowOff>9525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26</xdr:row>
          <xdr:rowOff>180975</xdr:rowOff>
        </xdr:from>
        <xdr:to>
          <xdr:col>7</xdr:col>
          <xdr:colOff>581025</xdr:colOff>
          <xdr:row>28</xdr:row>
          <xdr:rowOff>9525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26</xdr:row>
          <xdr:rowOff>180975</xdr:rowOff>
        </xdr:from>
        <xdr:to>
          <xdr:col>7</xdr:col>
          <xdr:colOff>581025</xdr:colOff>
          <xdr:row>28</xdr:row>
          <xdr:rowOff>9525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27</xdr:row>
          <xdr:rowOff>180975</xdr:rowOff>
        </xdr:from>
        <xdr:to>
          <xdr:col>7</xdr:col>
          <xdr:colOff>581025</xdr:colOff>
          <xdr:row>29</xdr:row>
          <xdr:rowOff>9525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27</xdr:row>
          <xdr:rowOff>180975</xdr:rowOff>
        </xdr:from>
        <xdr:to>
          <xdr:col>7</xdr:col>
          <xdr:colOff>581025</xdr:colOff>
          <xdr:row>29</xdr:row>
          <xdr:rowOff>9525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28</xdr:row>
          <xdr:rowOff>180975</xdr:rowOff>
        </xdr:from>
        <xdr:to>
          <xdr:col>7</xdr:col>
          <xdr:colOff>581025</xdr:colOff>
          <xdr:row>30</xdr:row>
          <xdr:rowOff>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28</xdr:row>
          <xdr:rowOff>180975</xdr:rowOff>
        </xdr:from>
        <xdr:to>
          <xdr:col>7</xdr:col>
          <xdr:colOff>581025</xdr:colOff>
          <xdr:row>30</xdr:row>
          <xdr:rowOff>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18</xdr:row>
          <xdr:rowOff>180975</xdr:rowOff>
        </xdr:from>
        <xdr:to>
          <xdr:col>7</xdr:col>
          <xdr:colOff>581025</xdr:colOff>
          <xdr:row>20</xdr:row>
          <xdr:rowOff>9525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19</xdr:row>
          <xdr:rowOff>180975</xdr:rowOff>
        </xdr:from>
        <xdr:to>
          <xdr:col>7</xdr:col>
          <xdr:colOff>581025</xdr:colOff>
          <xdr:row>21</xdr:row>
          <xdr:rowOff>9525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20</xdr:row>
          <xdr:rowOff>180975</xdr:rowOff>
        </xdr:from>
        <xdr:to>
          <xdr:col>7</xdr:col>
          <xdr:colOff>581025</xdr:colOff>
          <xdr:row>22</xdr:row>
          <xdr:rowOff>9525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21</xdr:row>
          <xdr:rowOff>180975</xdr:rowOff>
        </xdr:from>
        <xdr:to>
          <xdr:col>7</xdr:col>
          <xdr:colOff>581025</xdr:colOff>
          <xdr:row>23</xdr:row>
          <xdr:rowOff>9525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22</xdr:row>
          <xdr:rowOff>180975</xdr:rowOff>
        </xdr:from>
        <xdr:to>
          <xdr:col>7</xdr:col>
          <xdr:colOff>581025</xdr:colOff>
          <xdr:row>24</xdr:row>
          <xdr:rowOff>9525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23</xdr:row>
          <xdr:rowOff>180975</xdr:rowOff>
        </xdr:from>
        <xdr:to>
          <xdr:col>7</xdr:col>
          <xdr:colOff>581025</xdr:colOff>
          <xdr:row>25</xdr:row>
          <xdr:rowOff>9525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24</xdr:row>
          <xdr:rowOff>180975</xdr:rowOff>
        </xdr:from>
        <xdr:to>
          <xdr:col>7</xdr:col>
          <xdr:colOff>581025</xdr:colOff>
          <xdr:row>26</xdr:row>
          <xdr:rowOff>9525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25</xdr:row>
          <xdr:rowOff>180975</xdr:rowOff>
        </xdr:from>
        <xdr:to>
          <xdr:col>7</xdr:col>
          <xdr:colOff>581025</xdr:colOff>
          <xdr:row>27</xdr:row>
          <xdr:rowOff>9525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26</xdr:row>
          <xdr:rowOff>180975</xdr:rowOff>
        </xdr:from>
        <xdr:to>
          <xdr:col>7</xdr:col>
          <xdr:colOff>581025</xdr:colOff>
          <xdr:row>28</xdr:row>
          <xdr:rowOff>9525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27</xdr:row>
          <xdr:rowOff>180975</xdr:rowOff>
        </xdr:from>
        <xdr:to>
          <xdr:col>7</xdr:col>
          <xdr:colOff>581025</xdr:colOff>
          <xdr:row>29</xdr:row>
          <xdr:rowOff>9525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28</xdr:row>
          <xdr:rowOff>180975</xdr:rowOff>
        </xdr:from>
        <xdr:to>
          <xdr:col>7</xdr:col>
          <xdr:colOff>581025</xdr:colOff>
          <xdr:row>30</xdr:row>
          <xdr:rowOff>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74</xdr:row>
          <xdr:rowOff>0</xdr:rowOff>
        </xdr:from>
        <xdr:to>
          <xdr:col>8</xdr:col>
          <xdr:colOff>161925</xdr:colOff>
          <xdr:row>75</xdr:row>
          <xdr:rowOff>9525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2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80</xdr:row>
          <xdr:rowOff>0</xdr:rowOff>
        </xdr:from>
        <xdr:to>
          <xdr:col>7</xdr:col>
          <xdr:colOff>581025</xdr:colOff>
          <xdr:row>81</xdr:row>
          <xdr:rowOff>47625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2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600075</xdr:colOff>
          <xdr:row>0</xdr:row>
          <xdr:rowOff>0</xdr:rowOff>
        </xdr:from>
        <xdr:to>
          <xdr:col>2</xdr:col>
          <xdr:colOff>904875</xdr:colOff>
          <xdr:row>0</xdr:row>
          <xdr:rowOff>228600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2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600075</xdr:colOff>
          <xdr:row>1</xdr:row>
          <xdr:rowOff>0</xdr:rowOff>
        </xdr:from>
        <xdr:to>
          <xdr:col>2</xdr:col>
          <xdr:colOff>990600</xdr:colOff>
          <xdr:row>1</xdr:row>
          <xdr:rowOff>238125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2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17</xdr:row>
          <xdr:rowOff>180975</xdr:rowOff>
        </xdr:from>
        <xdr:to>
          <xdr:col>7</xdr:col>
          <xdr:colOff>581025</xdr:colOff>
          <xdr:row>19</xdr:row>
          <xdr:rowOff>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18</xdr:row>
          <xdr:rowOff>180975</xdr:rowOff>
        </xdr:from>
        <xdr:to>
          <xdr:col>7</xdr:col>
          <xdr:colOff>581025</xdr:colOff>
          <xdr:row>20</xdr:row>
          <xdr:rowOff>9525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19</xdr:row>
          <xdr:rowOff>180975</xdr:rowOff>
        </xdr:from>
        <xdr:to>
          <xdr:col>7</xdr:col>
          <xdr:colOff>581025</xdr:colOff>
          <xdr:row>21</xdr:row>
          <xdr:rowOff>9525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20</xdr:row>
          <xdr:rowOff>180975</xdr:rowOff>
        </xdr:from>
        <xdr:to>
          <xdr:col>7</xdr:col>
          <xdr:colOff>581025</xdr:colOff>
          <xdr:row>22</xdr:row>
          <xdr:rowOff>9525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21</xdr:row>
          <xdr:rowOff>180975</xdr:rowOff>
        </xdr:from>
        <xdr:to>
          <xdr:col>7</xdr:col>
          <xdr:colOff>581025</xdr:colOff>
          <xdr:row>23</xdr:row>
          <xdr:rowOff>9525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22</xdr:row>
          <xdr:rowOff>180975</xdr:rowOff>
        </xdr:from>
        <xdr:to>
          <xdr:col>7</xdr:col>
          <xdr:colOff>581025</xdr:colOff>
          <xdr:row>24</xdr:row>
          <xdr:rowOff>9525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23</xdr:row>
          <xdr:rowOff>180975</xdr:rowOff>
        </xdr:from>
        <xdr:to>
          <xdr:col>7</xdr:col>
          <xdr:colOff>581025</xdr:colOff>
          <xdr:row>25</xdr:row>
          <xdr:rowOff>9525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24</xdr:row>
          <xdr:rowOff>180975</xdr:rowOff>
        </xdr:from>
        <xdr:to>
          <xdr:col>7</xdr:col>
          <xdr:colOff>581025</xdr:colOff>
          <xdr:row>26</xdr:row>
          <xdr:rowOff>9525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25</xdr:row>
          <xdr:rowOff>180975</xdr:rowOff>
        </xdr:from>
        <xdr:to>
          <xdr:col>7</xdr:col>
          <xdr:colOff>581025</xdr:colOff>
          <xdr:row>27</xdr:row>
          <xdr:rowOff>9525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26</xdr:row>
          <xdr:rowOff>180975</xdr:rowOff>
        </xdr:from>
        <xdr:to>
          <xdr:col>7</xdr:col>
          <xdr:colOff>581025</xdr:colOff>
          <xdr:row>28</xdr:row>
          <xdr:rowOff>9525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27</xdr:row>
          <xdr:rowOff>180975</xdr:rowOff>
        </xdr:from>
        <xdr:to>
          <xdr:col>7</xdr:col>
          <xdr:colOff>581025</xdr:colOff>
          <xdr:row>29</xdr:row>
          <xdr:rowOff>9525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28</xdr:row>
          <xdr:rowOff>180975</xdr:rowOff>
        </xdr:from>
        <xdr:to>
          <xdr:col>7</xdr:col>
          <xdr:colOff>581025</xdr:colOff>
          <xdr:row>30</xdr:row>
          <xdr:rowOff>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18</xdr:row>
          <xdr:rowOff>180975</xdr:rowOff>
        </xdr:from>
        <xdr:to>
          <xdr:col>7</xdr:col>
          <xdr:colOff>581025</xdr:colOff>
          <xdr:row>20</xdr:row>
          <xdr:rowOff>9525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19</xdr:row>
          <xdr:rowOff>180975</xdr:rowOff>
        </xdr:from>
        <xdr:to>
          <xdr:col>7</xdr:col>
          <xdr:colOff>581025</xdr:colOff>
          <xdr:row>21</xdr:row>
          <xdr:rowOff>9525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20</xdr:row>
          <xdr:rowOff>180975</xdr:rowOff>
        </xdr:from>
        <xdr:to>
          <xdr:col>7</xdr:col>
          <xdr:colOff>581025</xdr:colOff>
          <xdr:row>22</xdr:row>
          <xdr:rowOff>9525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21</xdr:row>
          <xdr:rowOff>180975</xdr:rowOff>
        </xdr:from>
        <xdr:to>
          <xdr:col>7</xdr:col>
          <xdr:colOff>581025</xdr:colOff>
          <xdr:row>23</xdr:row>
          <xdr:rowOff>9525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22</xdr:row>
          <xdr:rowOff>180975</xdr:rowOff>
        </xdr:from>
        <xdr:to>
          <xdr:col>7</xdr:col>
          <xdr:colOff>581025</xdr:colOff>
          <xdr:row>24</xdr:row>
          <xdr:rowOff>9525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23</xdr:row>
          <xdr:rowOff>180975</xdr:rowOff>
        </xdr:from>
        <xdr:to>
          <xdr:col>7</xdr:col>
          <xdr:colOff>581025</xdr:colOff>
          <xdr:row>25</xdr:row>
          <xdr:rowOff>9525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24</xdr:row>
          <xdr:rowOff>180975</xdr:rowOff>
        </xdr:from>
        <xdr:to>
          <xdr:col>7</xdr:col>
          <xdr:colOff>581025</xdr:colOff>
          <xdr:row>26</xdr:row>
          <xdr:rowOff>9525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25</xdr:row>
          <xdr:rowOff>180975</xdr:rowOff>
        </xdr:from>
        <xdr:to>
          <xdr:col>7</xdr:col>
          <xdr:colOff>581025</xdr:colOff>
          <xdr:row>27</xdr:row>
          <xdr:rowOff>9525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26</xdr:row>
          <xdr:rowOff>180975</xdr:rowOff>
        </xdr:from>
        <xdr:to>
          <xdr:col>7</xdr:col>
          <xdr:colOff>581025</xdr:colOff>
          <xdr:row>28</xdr:row>
          <xdr:rowOff>9525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27</xdr:row>
          <xdr:rowOff>180975</xdr:rowOff>
        </xdr:from>
        <xdr:to>
          <xdr:col>7</xdr:col>
          <xdr:colOff>581025</xdr:colOff>
          <xdr:row>29</xdr:row>
          <xdr:rowOff>9525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3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28</xdr:row>
          <xdr:rowOff>180975</xdr:rowOff>
        </xdr:from>
        <xdr:to>
          <xdr:col>7</xdr:col>
          <xdr:colOff>581025</xdr:colOff>
          <xdr:row>30</xdr:row>
          <xdr:rowOff>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3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19</xdr:row>
          <xdr:rowOff>180975</xdr:rowOff>
        </xdr:from>
        <xdr:to>
          <xdr:col>7</xdr:col>
          <xdr:colOff>581025</xdr:colOff>
          <xdr:row>21</xdr:row>
          <xdr:rowOff>9525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3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19</xdr:row>
          <xdr:rowOff>180975</xdr:rowOff>
        </xdr:from>
        <xdr:to>
          <xdr:col>7</xdr:col>
          <xdr:colOff>581025</xdr:colOff>
          <xdr:row>21</xdr:row>
          <xdr:rowOff>9525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3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20</xdr:row>
          <xdr:rowOff>180975</xdr:rowOff>
        </xdr:from>
        <xdr:to>
          <xdr:col>7</xdr:col>
          <xdr:colOff>581025</xdr:colOff>
          <xdr:row>22</xdr:row>
          <xdr:rowOff>9525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20</xdr:row>
          <xdr:rowOff>180975</xdr:rowOff>
        </xdr:from>
        <xdr:to>
          <xdr:col>7</xdr:col>
          <xdr:colOff>581025</xdr:colOff>
          <xdr:row>22</xdr:row>
          <xdr:rowOff>9525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21</xdr:row>
          <xdr:rowOff>180975</xdr:rowOff>
        </xdr:from>
        <xdr:to>
          <xdr:col>7</xdr:col>
          <xdr:colOff>581025</xdr:colOff>
          <xdr:row>23</xdr:row>
          <xdr:rowOff>9525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21</xdr:row>
          <xdr:rowOff>180975</xdr:rowOff>
        </xdr:from>
        <xdr:to>
          <xdr:col>7</xdr:col>
          <xdr:colOff>581025</xdr:colOff>
          <xdr:row>23</xdr:row>
          <xdr:rowOff>9525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22</xdr:row>
          <xdr:rowOff>180975</xdr:rowOff>
        </xdr:from>
        <xdr:to>
          <xdr:col>7</xdr:col>
          <xdr:colOff>581025</xdr:colOff>
          <xdr:row>24</xdr:row>
          <xdr:rowOff>9525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3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22</xdr:row>
          <xdr:rowOff>180975</xdr:rowOff>
        </xdr:from>
        <xdr:to>
          <xdr:col>7</xdr:col>
          <xdr:colOff>581025</xdr:colOff>
          <xdr:row>24</xdr:row>
          <xdr:rowOff>9525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3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23</xdr:row>
          <xdr:rowOff>180975</xdr:rowOff>
        </xdr:from>
        <xdr:to>
          <xdr:col>7</xdr:col>
          <xdr:colOff>581025</xdr:colOff>
          <xdr:row>25</xdr:row>
          <xdr:rowOff>9525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3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23</xdr:row>
          <xdr:rowOff>180975</xdr:rowOff>
        </xdr:from>
        <xdr:to>
          <xdr:col>7</xdr:col>
          <xdr:colOff>581025</xdr:colOff>
          <xdr:row>25</xdr:row>
          <xdr:rowOff>9525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3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24</xdr:row>
          <xdr:rowOff>180975</xdr:rowOff>
        </xdr:from>
        <xdr:to>
          <xdr:col>7</xdr:col>
          <xdr:colOff>581025</xdr:colOff>
          <xdr:row>26</xdr:row>
          <xdr:rowOff>9525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3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24</xdr:row>
          <xdr:rowOff>180975</xdr:rowOff>
        </xdr:from>
        <xdr:to>
          <xdr:col>7</xdr:col>
          <xdr:colOff>581025</xdr:colOff>
          <xdr:row>26</xdr:row>
          <xdr:rowOff>9525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3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25</xdr:row>
          <xdr:rowOff>180975</xdr:rowOff>
        </xdr:from>
        <xdr:to>
          <xdr:col>7</xdr:col>
          <xdr:colOff>581025</xdr:colOff>
          <xdr:row>27</xdr:row>
          <xdr:rowOff>9525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3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25</xdr:row>
          <xdr:rowOff>180975</xdr:rowOff>
        </xdr:from>
        <xdr:to>
          <xdr:col>7</xdr:col>
          <xdr:colOff>581025</xdr:colOff>
          <xdr:row>27</xdr:row>
          <xdr:rowOff>9525</xdr:rowOff>
        </xdr:to>
        <xdr:sp macro="" textlink="">
          <xdr:nvSpPr>
            <xdr:cNvPr id="9253" name="Check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3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26</xdr:row>
          <xdr:rowOff>180975</xdr:rowOff>
        </xdr:from>
        <xdr:to>
          <xdr:col>7</xdr:col>
          <xdr:colOff>581025</xdr:colOff>
          <xdr:row>28</xdr:row>
          <xdr:rowOff>9525</xdr:rowOff>
        </xdr:to>
        <xdr:sp macro="" textlink="">
          <xdr:nvSpPr>
            <xdr:cNvPr id="9254" name="Check Box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3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26</xdr:row>
          <xdr:rowOff>180975</xdr:rowOff>
        </xdr:from>
        <xdr:to>
          <xdr:col>7</xdr:col>
          <xdr:colOff>581025</xdr:colOff>
          <xdr:row>28</xdr:row>
          <xdr:rowOff>9525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3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27</xdr:row>
          <xdr:rowOff>180975</xdr:rowOff>
        </xdr:from>
        <xdr:to>
          <xdr:col>7</xdr:col>
          <xdr:colOff>581025</xdr:colOff>
          <xdr:row>29</xdr:row>
          <xdr:rowOff>9525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3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27</xdr:row>
          <xdr:rowOff>180975</xdr:rowOff>
        </xdr:from>
        <xdr:to>
          <xdr:col>7</xdr:col>
          <xdr:colOff>581025</xdr:colOff>
          <xdr:row>29</xdr:row>
          <xdr:rowOff>9525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3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28</xdr:row>
          <xdr:rowOff>180975</xdr:rowOff>
        </xdr:from>
        <xdr:to>
          <xdr:col>7</xdr:col>
          <xdr:colOff>581025</xdr:colOff>
          <xdr:row>30</xdr:row>
          <xdr:rowOff>0</xdr:rowOff>
        </xdr:to>
        <xdr:sp macro="" textlink="">
          <xdr:nvSpPr>
            <xdr:cNvPr id="9258" name="Check Box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3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28</xdr:row>
          <xdr:rowOff>180975</xdr:rowOff>
        </xdr:from>
        <xdr:to>
          <xdr:col>7</xdr:col>
          <xdr:colOff>581025</xdr:colOff>
          <xdr:row>30</xdr:row>
          <xdr:rowOff>0</xdr:rowOff>
        </xdr:to>
        <xdr:sp macro="" textlink="">
          <xdr:nvSpPr>
            <xdr:cNvPr id="9259" name="Check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3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18</xdr:row>
          <xdr:rowOff>180975</xdr:rowOff>
        </xdr:from>
        <xdr:to>
          <xdr:col>7</xdr:col>
          <xdr:colOff>581025</xdr:colOff>
          <xdr:row>20</xdr:row>
          <xdr:rowOff>9525</xdr:rowOff>
        </xdr:to>
        <xdr:sp macro="" textlink="">
          <xdr:nvSpPr>
            <xdr:cNvPr id="9260" name="Check Box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3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19</xdr:row>
          <xdr:rowOff>180975</xdr:rowOff>
        </xdr:from>
        <xdr:to>
          <xdr:col>7</xdr:col>
          <xdr:colOff>581025</xdr:colOff>
          <xdr:row>21</xdr:row>
          <xdr:rowOff>9525</xdr:rowOff>
        </xdr:to>
        <xdr:sp macro="" textlink="">
          <xdr:nvSpPr>
            <xdr:cNvPr id="9261" name="Check Box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3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20</xdr:row>
          <xdr:rowOff>180975</xdr:rowOff>
        </xdr:from>
        <xdr:to>
          <xdr:col>7</xdr:col>
          <xdr:colOff>581025</xdr:colOff>
          <xdr:row>22</xdr:row>
          <xdr:rowOff>9525</xdr:rowOff>
        </xdr:to>
        <xdr:sp macro="" textlink="">
          <xdr:nvSpPr>
            <xdr:cNvPr id="9262" name="Check Box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3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21</xdr:row>
          <xdr:rowOff>180975</xdr:rowOff>
        </xdr:from>
        <xdr:to>
          <xdr:col>7</xdr:col>
          <xdr:colOff>581025</xdr:colOff>
          <xdr:row>23</xdr:row>
          <xdr:rowOff>9525</xdr:rowOff>
        </xdr:to>
        <xdr:sp macro="" textlink="">
          <xdr:nvSpPr>
            <xdr:cNvPr id="9263" name="Check Box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3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22</xdr:row>
          <xdr:rowOff>180975</xdr:rowOff>
        </xdr:from>
        <xdr:to>
          <xdr:col>7</xdr:col>
          <xdr:colOff>581025</xdr:colOff>
          <xdr:row>24</xdr:row>
          <xdr:rowOff>9525</xdr:rowOff>
        </xdr:to>
        <xdr:sp macro="" textlink="">
          <xdr:nvSpPr>
            <xdr:cNvPr id="9264" name="Check Box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3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23</xdr:row>
          <xdr:rowOff>180975</xdr:rowOff>
        </xdr:from>
        <xdr:to>
          <xdr:col>7</xdr:col>
          <xdr:colOff>581025</xdr:colOff>
          <xdr:row>25</xdr:row>
          <xdr:rowOff>9525</xdr:rowOff>
        </xdr:to>
        <xdr:sp macro="" textlink="">
          <xdr:nvSpPr>
            <xdr:cNvPr id="9265" name="Check Box 49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3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24</xdr:row>
          <xdr:rowOff>180975</xdr:rowOff>
        </xdr:from>
        <xdr:to>
          <xdr:col>7</xdr:col>
          <xdr:colOff>581025</xdr:colOff>
          <xdr:row>26</xdr:row>
          <xdr:rowOff>9525</xdr:rowOff>
        </xdr:to>
        <xdr:sp macro="" textlink="">
          <xdr:nvSpPr>
            <xdr:cNvPr id="9266" name="Check Box 50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3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25</xdr:row>
          <xdr:rowOff>180975</xdr:rowOff>
        </xdr:from>
        <xdr:to>
          <xdr:col>7</xdr:col>
          <xdr:colOff>581025</xdr:colOff>
          <xdr:row>27</xdr:row>
          <xdr:rowOff>9525</xdr:rowOff>
        </xdr:to>
        <xdr:sp macro="" textlink="">
          <xdr:nvSpPr>
            <xdr:cNvPr id="9267" name="Check Box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3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26</xdr:row>
          <xdr:rowOff>180975</xdr:rowOff>
        </xdr:from>
        <xdr:to>
          <xdr:col>7</xdr:col>
          <xdr:colOff>581025</xdr:colOff>
          <xdr:row>28</xdr:row>
          <xdr:rowOff>9525</xdr:rowOff>
        </xdr:to>
        <xdr:sp macro="" textlink="">
          <xdr:nvSpPr>
            <xdr:cNvPr id="9268" name="Check Box 52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id="{00000000-0008-0000-0300-00003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27</xdr:row>
          <xdr:rowOff>180975</xdr:rowOff>
        </xdr:from>
        <xdr:to>
          <xdr:col>7</xdr:col>
          <xdr:colOff>581025</xdr:colOff>
          <xdr:row>29</xdr:row>
          <xdr:rowOff>9525</xdr:rowOff>
        </xdr:to>
        <xdr:sp macro="" textlink="">
          <xdr:nvSpPr>
            <xdr:cNvPr id="9269" name="Check Box 53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id="{00000000-0008-0000-0300-00003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28</xdr:row>
          <xdr:rowOff>180975</xdr:rowOff>
        </xdr:from>
        <xdr:to>
          <xdr:col>7</xdr:col>
          <xdr:colOff>581025</xdr:colOff>
          <xdr:row>30</xdr:row>
          <xdr:rowOff>0</xdr:rowOff>
        </xdr:to>
        <xdr:sp macro="" textlink="">
          <xdr:nvSpPr>
            <xdr:cNvPr id="9270" name="Check Box 54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00000000-0008-0000-0300-00003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74</xdr:row>
          <xdr:rowOff>0</xdr:rowOff>
        </xdr:from>
        <xdr:to>
          <xdr:col>8</xdr:col>
          <xdr:colOff>161925</xdr:colOff>
          <xdr:row>75</xdr:row>
          <xdr:rowOff>9525</xdr:rowOff>
        </xdr:to>
        <xdr:sp macro="" textlink="">
          <xdr:nvSpPr>
            <xdr:cNvPr id="9271" name="Check Box 55" hidden="1">
              <a:extLst>
                <a:ext uri="{63B3BB69-23CF-44E3-9099-C40C66FF867C}">
                  <a14:compatExt spid="_x0000_s9271"/>
                </a:ext>
                <a:ext uri="{FF2B5EF4-FFF2-40B4-BE49-F238E27FC236}">
                  <a16:creationId xmlns:a16="http://schemas.microsoft.com/office/drawing/2014/main" id="{00000000-0008-0000-0300-00003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80</xdr:row>
          <xdr:rowOff>0</xdr:rowOff>
        </xdr:from>
        <xdr:to>
          <xdr:col>7</xdr:col>
          <xdr:colOff>581025</xdr:colOff>
          <xdr:row>81</xdr:row>
          <xdr:rowOff>47625</xdr:rowOff>
        </xdr:to>
        <xdr:sp macro="" textlink="">
          <xdr:nvSpPr>
            <xdr:cNvPr id="9272" name="Check Box 56" hidden="1">
              <a:extLst>
                <a:ext uri="{63B3BB69-23CF-44E3-9099-C40C66FF867C}">
                  <a14:compatExt spid="_x0000_s9272"/>
                </a:ext>
                <a:ext uri="{FF2B5EF4-FFF2-40B4-BE49-F238E27FC236}">
                  <a16:creationId xmlns:a16="http://schemas.microsoft.com/office/drawing/2014/main" id="{00000000-0008-0000-0300-00003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600075</xdr:colOff>
          <xdr:row>0</xdr:row>
          <xdr:rowOff>0</xdr:rowOff>
        </xdr:from>
        <xdr:to>
          <xdr:col>2</xdr:col>
          <xdr:colOff>904875</xdr:colOff>
          <xdr:row>0</xdr:row>
          <xdr:rowOff>228600</xdr:rowOff>
        </xdr:to>
        <xdr:sp macro="" textlink="">
          <xdr:nvSpPr>
            <xdr:cNvPr id="9273" name="Check Box 57" hidden="1">
              <a:extLst>
                <a:ext uri="{63B3BB69-23CF-44E3-9099-C40C66FF867C}">
                  <a14:compatExt spid="_x0000_s9273"/>
                </a:ext>
                <a:ext uri="{FF2B5EF4-FFF2-40B4-BE49-F238E27FC236}">
                  <a16:creationId xmlns:a16="http://schemas.microsoft.com/office/drawing/2014/main" id="{00000000-0008-0000-0300-00003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600075</xdr:colOff>
          <xdr:row>1</xdr:row>
          <xdr:rowOff>0</xdr:rowOff>
        </xdr:from>
        <xdr:to>
          <xdr:col>2</xdr:col>
          <xdr:colOff>990600</xdr:colOff>
          <xdr:row>1</xdr:row>
          <xdr:rowOff>238125</xdr:rowOff>
        </xdr:to>
        <xdr:sp macro="" textlink="">
          <xdr:nvSpPr>
            <xdr:cNvPr id="9274" name="Check Box 58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3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8.xml"/><Relationship Id="rId18" Type="http://schemas.openxmlformats.org/officeDocument/2006/relationships/ctrlProp" Target="../ctrlProps/ctrlProp73.xml"/><Relationship Id="rId26" Type="http://schemas.openxmlformats.org/officeDocument/2006/relationships/ctrlProp" Target="../ctrlProps/ctrlProp81.xml"/><Relationship Id="rId39" Type="http://schemas.openxmlformats.org/officeDocument/2006/relationships/ctrlProp" Target="../ctrlProps/ctrlProp94.xml"/><Relationship Id="rId21" Type="http://schemas.openxmlformats.org/officeDocument/2006/relationships/ctrlProp" Target="../ctrlProps/ctrlProp76.xml"/><Relationship Id="rId34" Type="http://schemas.openxmlformats.org/officeDocument/2006/relationships/ctrlProp" Target="../ctrlProps/ctrlProp89.xml"/><Relationship Id="rId42" Type="http://schemas.openxmlformats.org/officeDocument/2006/relationships/ctrlProp" Target="../ctrlProps/ctrlProp97.xml"/><Relationship Id="rId47" Type="http://schemas.openxmlformats.org/officeDocument/2006/relationships/ctrlProp" Target="../ctrlProps/ctrlProp102.xml"/><Relationship Id="rId50" Type="http://schemas.openxmlformats.org/officeDocument/2006/relationships/ctrlProp" Target="../ctrlProps/ctrlProp105.xml"/><Relationship Id="rId55" Type="http://schemas.openxmlformats.org/officeDocument/2006/relationships/ctrlProp" Target="../ctrlProps/ctrlProp110.xml"/><Relationship Id="rId7" Type="http://schemas.openxmlformats.org/officeDocument/2006/relationships/ctrlProp" Target="../ctrlProps/ctrlProp6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71.xml"/><Relationship Id="rId20" Type="http://schemas.openxmlformats.org/officeDocument/2006/relationships/ctrlProp" Target="../ctrlProps/ctrlProp75.xml"/><Relationship Id="rId29" Type="http://schemas.openxmlformats.org/officeDocument/2006/relationships/ctrlProp" Target="../ctrlProps/ctrlProp84.xml"/><Relationship Id="rId41" Type="http://schemas.openxmlformats.org/officeDocument/2006/relationships/ctrlProp" Target="../ctrlProps/ctrlProp96.xml"/><Relationship Id="rId54" Type="http://schemas.openxmlformats.org/officeDocument/2006/relationships/ctrlProp" Target="../ctrlProps/ctrlProp109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61.xml"/><Relationship Id="rId11" Type="http://schemas.openxmlformats.org/officeDocument/2006/relationships/ctrlProp" Target="../ctrlProps/ctrlProp66.xml"/><Relationship Id="rId24" Type="http://schemas.openxmlformats.org/officeDocument/2006/relationships/ctrlProp" Target="../ctrlProps/ctrlProp79.xml"/><Relationship Id="rId32" Type="http://schemas.openxmlformats.org/officeDocument/2006/relationships/ctrlProp" Target="../ctrlProps/ctrlProp87.xml"/><Relationship Id="rId37" Type="http://schemas.openxmlformats.org/officeDocument/2006/relationships/ctrlProp" Target="../ctrlProps/ctrlProp92.xml"/><Relationship Id="rId40" Type="http://schemas.openxmlformats.org/officeDocument/2006/relationships/ctrlProp" Target="../ctrlProps/ctrlProp95.xml"/><Relationship Id="rId45" Type="http://schemas.openxmlformats.org/officeDocument/2006/relationships/ctrlProp" Target="../ctrlProps/ctrlProp100.xml"/><Relationship Id="rId53" Type="http://schemas.openxmlformats.org/officeDocument/2006/relationships/ctrlProp" Target="../ctrlProps/ctrlProp108.xml"/><Relationship Id="rId58" Type="http://schemas.openxmlformats.org/officeDocument/2006/relationships/ctrlProp" Target="../ctrlProps/ctrlProp113.xml"/><Relationship Id="rId5" Type="http://schemas.openxmlformats.org/officeDocument/2006/relationships/ctrlProp" Target="../ctrlProps/ctrlProp60.xml"/><Relationship Id="rId15" Type="http://schemas.openxmlformats.org/officeDocument/2006/relationships/ctrlProp" Target="../ctrlProps/ctrlProp70.xml"/><Relationship Id="rId23" Type="http://schemas.openxmlformats.org/officeDocument/2006/relationships/ctrlProp" Target="../ctrlProps/ctrlProp78.xml"/><Relationship Id="rId28" Type="http://schemas.openxmlformats.org/officeDocument/2006/relationships/ctrlProp" Target="../ctrlProps/ctrlProp83.xml"/><Relationship Id="rId36" Type="http://schemas.openxmlformats.org/officeDocument/2006/relationships/ctrlProp" Target="../ctrlProps/ctrlProp91.xml"/><Relationship Id="rId49" Type="http://schemas.openxmlformats.org/officeDocument/2006/relationships/ctrlProp" Target="../ctrlProps/ctrlProp104.xml"/><Relationship Id="rId57" Type="http://schemas.openxmlformats.org/officeDocument/2006/relationships/ctrlProp" Target="../ctrlProps/ctrlProp112.xml"/><Relationship Id="rId61" Type="http://schemas.openxmlformats.org/officeDocument/2006/relationships/ctrlProp" Target="../ctrlProps/ctrlProp116.xml"/><Relationship Id="rId10" Type="http://schemas.openxmlformats.org/officeDocument/2006/relationships/ctrlProp" Target="../ctrlProps/ctrlProp65.xml"/><Relationship Id="rId19" Type="http://schemas.openxmlformats.org/officeDocument/2006/relationships/ctrlProp" Target="../ctrlProps/ctrlProp74.xml"/><Relationship Id="rId31" Type="http://schemas.openxmlformats.org/officeDocument/2006/relationships/ctrlProp" Target="../ctrlProps/ctrlProp86.xml"/><Relationship Id="rId44" Type="http://schemas.openxmlformats.org/officeDocument/2006/relationships/ctrlProp" Target="../ctrlProps/ctrlProp99.xml"/><Relationship Id="rId52" Type="http://schemas.openxmlformats.org/officeDocument/2006/relationships/ctrlProp" Target="../ctrlProps/ctrlProp107.xml"/><Relationship Id="rId60" Type="http://schemas.openxmlformats.org/officeDocument/2006/relationships/ctrlProp" Target="../ctrlProps/ctrlProp115.xml"/><Relationship Id="rId4" Type="http://schemas.openxmlformats.org/officeDocument/2006/relationships/ctrlProp" Target="../ctrlProps/ctrlProp59.xml"/><Relationship Id="rId9" Type="http://schemas.openxmlformats.org/officeDocument/2006/relationships/ctrlProp" Target="../ctrlProps/ctrlProp64.xml"/><Relationship Id="rId14" Type="http://schemas.openxmlformats.org/officeDocument/2006/relationships/ctrlProp" Target="../ctrlProps/ctrlProp69.xml"/><Relationship Id="rId22" Type="http://schemas.openxmlformats.org/officeDocument/2006/relationships/ctrlProp" Target="../ctrlProps/ctrlProp77.xml"/><Relationship Id="rId27" Type="http://schemas.openxmlformats.org/officeDocument/2006/relationships/ctrlProp" Target="../ctrlProps/ctrlProp82.xml"/><Relationship Id="rId30" Type="http://schemas.openxmlformats.org/officeDocument/2006/relationships/ctrlProp" Target="../ctrlProps/ctrlProp85.xml"/><Relationship Id="rId35" Type="http://schemas.openxmlformats.org/officeDocument/2006/relationships/ctrlProp" Target="../ctrlProps/ctrlProp90.xml"/><Relationship Id="rId43" Type="http://schemas.openxmlformats.org/officeDocument/2006/relationships/ctrlProp" Target="../ctrlProps/ctrlProp98.xml"/><Relationship Id="rId48" Type="http://schemas.openxmlformats.org/officeDocument/2006/relationships/ctrlProp" Target="../ctrlProps/ctrlProp103.xml"/><Relationship Id="rId56" Type="http://schemas.openxmlformats.org/officeDocument/2006/relationships/ctrlProp" Target="../ctrlProps/ctrlProp111.xml"/><Relationship Id="rId8" Type="http://schemas.openxmlformats.org/officeDocument/2006/relationships/ctrlProp" Target="../ctrlProps/ctrlProp63.xml"/><Relationship Id="rId51" Type="http://schemas.openxmlformats.org/officeDocument/2006/relationships/ctrlProp" Target="../ctrlProps/ctrlProp106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7.xml"/><Relationship Id="rId17" Type="http://schemas.openxmlformats.org/officeDocument/2006/relationships/ctrlProp" Target="../ctrlProps/ctrlProp72.xml"/><Relationship Id="rId25" Type="http://schemas.openxmlformats.org/officeDocument/2006/relationships/ctrlProp" Target="../ctrlProps/ctrlProp80.xml"/><Relationship Id="rId33" Type="http://schemas.openxmlformats.org/officeDocument/2006/relationships/ctrlProp" Target="../ctrlProps/ctrlProp88.xml"/><Relationship Id="rId38" Type="http://schemas.openxmlformats.org/officeDocument/2006/relationships/ctrlProp" Target="../ctrlProps/ctrlProp93.xml"/><Relationship Id="rId46" Type="http://schemas.openxmlformats.org/officeDocument/2006/relationships/ctrlProp" Target="../ctrlProps/ctrlProp101.xml"/><Relationship Id="rId59" Type="http://schemas.openxmlformats.org/officeDocument/2006/relationships/ctrlProp" Target="../ctrlProps/ctrlProp1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B26" sqref="B26"/>
    </sheetView>
  </sheetViews>
  <sheetFormatPr baseColWidth="10" defaultColWidth="11.42578125" defaultRowHeight="15" x14ac:dyDescent="0.25"/>
  <cols>
    <col min="1" max="1" width="6.42578125" customWidth="1"/>
    <col min="2" max="2" width="25.140625" bestFit="1" customWidth="1"/>
    <col min="3" max="3" width="29" bestFit="1" customWidth="1"/>
    <col min="4" max="4" width="11.85546875" bestFit="1" customWidth="1"/>
    <col min="5" max="5" width="17.42578125" bestFit="1" customWidth="1"/>
    <col min="6" max="6" width="12" bestFit="1" customWidth="1"/>
    <col min="7" max="7" width="14" customWidth="1"/>
    <col min="8" max="8" width="6.42578125" bestFit="1" customWidth="1"/>
    <col min="9" max="9" width="20.28515625" bestFit="1" customWidth="1"/>
    <col min="10" max="10" width="29" bestFit="1" customWidth="1"/>
    <col min="11" max="11" width="12" bestFit="1" customWidth="1"/>
  </cols>
  <sheetData>
    <row r="1" spans="1:6" ht="22.5" customHeight="1" x14ac:dyDescent="0.25">
      <c r="A1" s="84" t="s">
        <v>0</v>
      </c>
      <c r="B1" s="4" t="s">
        <v>1</v>
      </c>
      <c r="C1" s="22">
        <v>240</v>
      </c>
      <c r="E1" t="s">
        <v>145</v>
      </c>
      <c r="F1" t="s">
        <v>146</v>
      </c>
    </row>
    <row r="2" spans="1:6" ht="22.5" customHeight="1" x14ac:dyDescent="0.25">
      <c r="A2" s="85"/>
      <c r="B2" t="s">
        <v>2</v>
      </c>
      <c r="C2" s="47">
        <v>0.15</v>
      </c>
    </row>
    <row r="3" spans="1:6" ht="22.5" customHeight="1" thickBot="1" x14ac:dyDescent="0.3">
      <c r="A3" s="86"/>
      <c r="B3" s="5" t="s">
        <v>88</v>
      </c>
      <c r="C3" s="3">
        <v>130</v>
      </c>
    </row>
    <row r="4" spans="1:6" ht="15.95" thickBot="1" x14ac:dyDescent="0.25"/>
    <row r="5" spans="1:6" x14ac:dyDescent="0.25">
      <c r="A5" s="81" t="s">
        <v>3</v>
      </c>
      <c r="B5" s="4" t="s">
        <v>4</v>
      </c>
      <c r="C5" s="4" t="s">
        <v>4</v>
      </c>
      <c r="D5" s="14">
        <v>0</v>
      </c>
    </row>
    <row r="6" spans="1:6" x14ac:dyDescent="0.25">
      <c r="A6" s="82"/>
      <c r="B6" t="s">
        <v>67</v>
      </c>
      <c r="C6" t="s">
        <v>75</v>
      </c>
      <c r="D6" s="15">
        <v>600</v>
      </c>
    </row>
    <row r="7" spans="1:6" x14ac:dyDescent="0.25">
      <c r="A7" s="82"/>
      <c r="C7" t="s">
        <v>76</v>
      </c>
      <c r="D7" s="2">
        <v>1200</v>
      </c>
    </row>
    <row r="8" spans="1:6" x14ac:dyDescent="0.25">
      <c r="A8" s="82"/>
      <c r="B8" t="s">
        <v>77</v>
      </c>
      <c r="C8" t="s">
        <v>6</v>
      </c>
      <c r="D8" s="2">
        <v>4000</v>
      </c>
    </row>
    <row r="9" spans="1:6" x14ac:dyDescent="0.25">
      <c r="A9" s="82"/>
      <c r="B9" t="s">
        <v>78</v>
      </c>
      <c r="C9" t="s">
        <v>81</v>
      </c>
      <c r="D9" s="2">
        <v>0</v>
      </c>
    </row>
    <row r="10" spans="1:6" x14ac:dyDescent="0.25">
      <c r="A10" s="82"/>
      <c r="B10" t="s">
        <v>5</v>
      </c>
      <c r="C10" s="17" t="s">
        <v>79</v>
      </c>
      <c r="D10" s="2">
        <v>500</v>
      </c>
    </row>
    <row r="11" spans="1:6" x14ac:dyDescent="0.25">
      <c r="A11" s="82"/>
      <c r="C11" s="17" t="s">
        <v>116</v>
      </c>
      <c r="D11" s="2">
        <v>7350</v>
      </c>
      <c r="F11" s="35"/>
    </row>
    <row r="12" spans="1:6" x14ac:dyDescent="0.25">
      <c r="A12" s="82"/>
      <c r="C12" s="17" t="s">
        <v>96</v>
      </c>
      <c r="D12" s="2">
        <v>1000</v>
      </c>
      <c r="F12" s="35"/>
    </row>
    <row r="13" spans="1:6" x14ac:dyDescent="0.25">
      <c r="A13" s="82"/>
      <c r="C13" s="17" t="s">
        <v>82</v>
      </c>
      <c r="D13" s="2">
        <f>3800/2</f>
        <v>1900</v>
      </c>
      <c r="F13" s="35"/>
    </row>
    <row r="14" spans="1:6" x14ac:dyDescent="0.25">
      <c r="A14" s="82"/>
      <c r="C14" s="17" t="s">
        <v>144</v>
      </c>
      <c r="D14" s="2">
        <f>5300/2</f>
        <v>2650</v>
      </c>
      <c r="F14" s="35"/>
    </row>
    <row r="15" spans="1:6" x14ac:dyDescent="0.25">
      <c r="A15" s="82"/>
      <c r="C15" s="17" t="s">
        <v>152</v>
      </c>
      <c r="D15" s="2">
        <v>7700</v>
      </c>
      <c r="F15" s="35"/>
    </row>
    <row r="16" spans="1:6" x14ac:dyDescent="0.25">
      <c r="A16" s="82"/>
      <c r="B16" t="s">
        <v>7</v>
      </c>
      <c r="D16" s="20">
        <f>(Equipos!D26/36)+(Equipos!C2+Equipos!C3+Equipos!C10+Equipos!C18)/36</f>
        <v>22152.777777777777</v>
      </c>
    </row>
    <row r="17" spans="1:7" x14ac:dyDescent="0.25">
      <c r="A17" s="82"/>
      <c r="B17" t="s">
        <v>80</v>
      </c>
      <c r="C17" t="s">
        <v>66</v>
      </c>
      <c r="D17" s="2">
        <v>3200</v>
      </c>
    </row>
    <row r="18" spans="1:7" x14ac:dyDescent="0.25">
      <c r="A18" s="82"/>
      <c r="B18" t="s">
        <v>8</v>
      </c>
      <c r="C18" t="s">
        <v>97</v>
      </c>
      <c r="D18" s="15">
        <v>100000</v>
      </c>
    </row>
    <row r="19" spans="1:7" x14ac:dyDescent="0.25">
      <c r="A19" s="82"/>
      <c r="C19" t="s">
        <v>98</v>
      </c>
      <c r="D19" s="15">
        <v>10000</v>
      </c>
    </row>
    <row r="20" spans="1:7" ht="15.75" thickBot="1" x14ac:dyDescent="0.3">
      <c r="A20" s="82"/>
      <c r="B20" t="s">
        <v>9</v>
      </c>
      <c r="D20" s="20">
        <f>SUM(D5:D19)*0.1</f>
        <v>16225.277777777779</v>
      </c>
    </row>
    <row r="21" spans="1:7" ht="15.75" thickBot="1" x14ac:dyDescent="0.3">
      <c r="A21" s="31"/>
      <c r="B21" s="8" t="s">
        <v>84</v>
      </c>
      <c r="C21" s="8"/>
      <c r="D21" s="25">
        <f>SUM(D5:D20)</f>
        <v>178478.05555555556</v>
      </c>
    </row>
    <row r="22" spans="1:7" ht="15.95" thickBot="1" x14ac:dyDescent="0.25"/>
    <row r="23" spans="1:7" ht="33" customHeight="1" thickBot="1" x14ac:dyDescent="0.25">
      <c r="C23" s="40" t="s">
        <v>101</v>
      </c>
      <c r="D23" s="41" t="s">
        <v>99</v>
      </c>
      <c r="E23" s="46"/>
    </row>
    <row r="24" spans="1:7" ht="95.25" thickBot="1" x14ac:dyDescent="0.3">
      <c r="A24" s="31" t="s">
        <v>11</v>
      </c>
      <c r="B24" s="32" t="s">
        <v>12</v>
      </c>
      <c r="C24" s="33">
        <f>D21</f>
        <v>178478.05555555556</v>
      </c>
      <c r="D24" s="34">
        <f>C24/C1</f>
        <v>743.65856481481489</v>
      </c>
      <c r="E24" s="50"/>
    </row>
    <row r="25" spans="1:7" ht="30.75" thickBot="1" x14ac:dyDescent="0.3">
      <c r="A25" s="31"/>
      <c r="B25" s="32"/>
      <c r="C25" s="40" t="s">
        <v>20</v>
      </c>
      <c r="D25" s="41" t="s">
        <v>99</v>
      </c>
      <c r="E25" s="46" t="s">
        <v>159</v>
      </c>
    </row>
    <row r="26" spans="1:7" ht="15" customHeight="1" x14ac:dyDescent="0.25">
      <c r="A26" s="81" t="s">
        <v>100</v>
      </c>
      <c r="B26" s="4" t="s">
        <v>53</v>
      </c>
      <c r="C26" s="16">
        <v>13000</v>
      </c>
      <c r="D26" s="24">
        <f>C26/8</f>
        <v>1625</v>
      </c>
      <c r="E26" t="s">
        <v>156</v>
      </c>
      <c r="G26" s="17"/>
    </row>
    <row r="27" spans="1:7" x14ac:dyDescent="0.25">
      <c r="A27" s="82"/>
      <c r="B27" t="s">
        <v>55</v>
      </c>
      <c r="C27" s="17">
        <v>27000</v>
      </c>
      <c r="D27" s="20">
        <f>C27/12</f>
        <v>2250</v>
      </c>
      <c r="E27" t="s">
        <v>157</v>
      </c>
      <c r="G27" s="17"/>
    </row>
    <row r="28" spans="1:7" x14ac:dyDescent="0.25">
      <c r="A28" s="82"/>
      <c r="B28" t="s">
        <v>56</v>
      </c>
      <c r="C28" s="17">
        <v>27000</v>
      </c>
      <c r="D28" s="20">
        <f>C28/12</f>
        <v>2250</v>
      </c>
      <c r="E28" s="50"/>
      <c r="G28" s="17"/>
    </row>
    <row r="29" spans="1:7" x14ac:dyDescent="0.25">
      <c r="A29" s="82"/>
      <c r="B29" t="s">
        <v>57</v>
      </c>
      <c r="C29" s="17">
        <v>27000</v>
      </c>
      <c r="D29" s="20">
        <f>C29/12</f>
        <v>2250</v>
      </c>
      <c r="E29" s="50"/>
      <c r="G29" s="17"/>
    </row>
    <row r="30" spans="1:7" x14ac:dyDescent="0.25">
      <c r="A30" s="82"/>
      <c r="B30" t="s">
        <v>54</v>
      </c>
      <c r="C30" s="17">
        <v>27000</v>
      </c>
      <c r="D30" s="20">
        <f>C30/12</f>
        <v>2250</v>
      </c>
      <c r="E30" s="50"/>
      <c r="G30" s="17"/>
    </row>
    <row r="31" spans="1:7" x14ac:dyDescent="0.25">
      <c r="A31" s="82"/>
      <c r="B31" t="s">
        <v>14</v>
      </c>
      <c r="C31" s="17">
        <v>23000</v>
      </c>
      <c r="D31" s="20">
        <f>C31/8</f>
        <v>2875</v>
      </c>
      <c r="E31" t="s">
        <v>158</v>
      </c>
      <c r="G31" s="17"/>
    </row>
    <row r="32" spans="1:7" x14ac:dyDescent="0.25">
      <c r="A32" s="82"/>
      <c r="B32" t="s">
        <v>13</v>
      </c>
      <c r="C32" s="17">
        <v>28000</v>
      </c>
      <c r="D32" s="20">
        <f>C32/8</f>
        <v>3500</v>
      </c>
      <c r="E32" s="50"/>
      <c r="G32" s="17"/>
    </row>
    <row r="33" spans="1:7" x14ac:dyDescent="0.25">
      <c r="A33" s="82"/>
      <c r="B33" t="s">
        <v>15</v>
      </c>
      <c r="C33" s="17">
        <v>12650</v>
      </c>
      <c r="D33" s="20">
        <f>C33/8</f>
        <v>1581.25</v>
      </c>
      <c r="E33" s="50"/>
      <c r="G33" s="17"/>
    </row>
    <row r="34" spans="1:7" x14ac:dyDescent="0.25">
      <c r="A34" s="82"/>
      <c r="B34" t="s">
        <v>16</v>
      </c>
      <c r="C34" s="17">
        <v>19000</v>
      </c>
      <c r="D34" s="20">
        <f>C34/8</f>
        <v>2375</v>
      </c>
      <c r="E34" s="50"/>
      <c r="G34" s="17"/>
    </row>
    <row r="35" spans="1:7" ht="15.75" thickBot="1" x14ac:dyDescent="0.3">
      <c r="A35" s="83"/>
      <c r="B35" s="5" t="s">
        <v>17</v>
      </c>
      <c r="C35" s="18">
        <v>12650</v>
      </c>
      <c r="D35" s="21">
        <f>C35/8</f>
        <v>1581.25</v>
      </c>
      <c r="E35" s="50"/>
      <c r="G35" s="17"/>
    </row>
  </sheetData>
  <mergeCells count="3">
    <mergeCell ref="A26:A35"/>
    <mergeCell ref="A5:A20"/>
    <mergeCell ref="A1:A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tabSelected="1" workbookViewId="0">
      <selection activeCell="D18" sqref="D18"/>
    </sheetView>
  </sheetViews>
  <sheetFormatPr baseColWidth="10" defaultColWidth="11.42578125" defaultRowHeight="15" x14ac:dyDescent="0.25"/>
  <cols>
    <col min="2" max="2" width="19.7109375" bestFit="1" customWidth="1"/>
    <col min="8" max="9" width="13.85546875" bestFit="1" customWidth="1"/>
    <col min="10" max="10" width="18.85546875" customWidth="1"/>
  </cols>
  <sheetData>
    <row r="1" spans="1:11" ht="15.95" thickBot="1" x14ac:dyDescent="0.25">
      <c r="A1" s="10"/>
      <c r="B1" s="39" t="s">
        <v>18</v>
      </c>
      <c r="C1" s="37" t="s">
        <v>19</v>
      </c>
      <c r="D1" s="38" t="s">
        <v>20</v>
      </c>
      <c r="F1" s="36" t="s">
        <v>87</v>
      </c>
      <c r="H1" s="36" t="s">
        <v>147</v>
      </c>
      <c r="I1" s="36" t="s">
        <v>153</v>
      </c>
      <c r="J1" s="36" t="s">
        <v>160</v>
      </c>
    </row>
    <row r="2" spans="1:11" ht="15" customHeight="1" x14ac:dyDescent="0.25">
      <c r="A2" s="87" t="s">
        <v>22</v>
      </c>
      <c r="B2" s="4" t="s">
        <v>70</v>
      </c>
      <c r="C2" s="16">
        <v>400000</v>
      </c>
      <c r="D2" s="77">
        <f>J2*0.75</f>
        <v>10125</v>
      </c>
      <c r="F2">
        <v>3000</v>
      </c>
      <c r="H2">
        <v>6100</v>
      </c>
      <c r="I2">
        <v>12500</v>
      </c>
      <c r="J2" s="17">
        <v>13500</v>
      </c>
      <c r="K2" s="17" t="s">
        <v>154</v>
      </c>
    </row>
    <row r="3" spans="1:11" ht="15" customHeight="1" x14ac:dyDescent="0.25">
      <c r="A3" s="88"/>
      <c r="B3" t="s">
        <v>74</v>
      </c>
      <c r="C3" s="17">
        <v>200000</v>
      </c>
      <c r="D3" s="78">
        <f>+J3*0.75</f>
        <v>8625</v>
      </c>
      <c r="F3">
        <v>1600</v>
      </c>
      <c r="H3">
        <v>5100</v>
      </c>
      <c r="I3">
        <v>10500</v>
      </c>
      <c r="J3" s="17">
        <v>11500</v>
      </c>
      <c r="K3" s="17"/>
    </row>
    <row r="4" spans="1:11" ht="15" customHeight="1" x14ac:dyDescent="0.25">
      <c r="A4" s="88"/>
      <c r="B4" t="s">
        <v>68</v>
      </c>
      <c r="C4" s="17">
        <f>F4*'Valor Hora'!$C$3</f>
        <v>117000</v>
      </c>
      <c r="D4" s="15">
        <v>5000</v>
      </c>
      <c r="F4">
        <v>900</v>
      </c>
      <c r="J4" s="17"/>
      <c r="K4" s="17"/>
    </row>
    <row r="5" spans="1:11" ht="15" customHeight="1" x14ac:dyDescent="0.25">
      <c r="A5" s="88"/>
      <c r="B5" t="s">
        <v>148</v>
      </c>
      <c r="C5" s="17">
        <f>F5*'Valor Hora'!$C$3</f>
        <v>58500</v>
      </c>
      <c r="D5" s="15">
        <v>4000</v>
      </c>
      <c r="F5">
        <v>450</v>
      </c>
      <c r="J5" s="17"/>
      <c r="K5" s="17"/>
    </row>
    <row r="6" spans="1:11" ht="17.25" customHeight="1" x14ac:dyDescent="0.25">
      <c r="A6" s="88"/>
      <c r="B6" t="s">
        <v>149</v>
      </c>
      <c r="C6" s="17">
        <f>F6*'Valor Hora'!$C$3</f>
        <v>58500</v>
      </c>
      <c r="D6" s="15">
        <v>4000</v>
      </c>
      <c r="F6">
        <v>450</v>
      </c>
      <c r="J6" s="17"/>
      <c r="K6" s="17"/>
    </row>
    <row r="7" spans="1:11" ht="17.25" customHeight="1" x14ac:dyDescent="0.25">
      <c r="A7" s="88"/>
      <c r="B7" t="s">
        <v>28</v>
      </c>
      <c r="C7" s="17">
        <f>F7*'Valor Hora'!$C$3</f>
        <v>19500</v>
      </c>
      <c r="D7" s="15"/>
      <c r="F7">
        <v>150</v>
      </c>
      <c r="J7" s="17"/>
      <c r="K7" s="17"/>
    </row>
    <row r="8" spans="1:11" ht="17.25" customHeight="1" x14ac:dyDescent="0.25">
      <c r="A8" s="88"/>
      <c r="B8" t="s">
        <v>58</v>
      </c>
      <c r="C8" s="17">
        <f>F8*'Valor Hora'!$C$3</f>
        <v>65000</v>
      </c>
      <c r="D8" s="15"/>
      <c r="F8">
        <v>500</v>
      </c>
      <c r="J8" s="17"/>
      <c r="K8" s="17"/>
    </row>
    <row r="9" spans="1:11" ht="17.25" customHeight="1" x14ac:dyDescent="0.25">
      <c r="A9" s="88"/>
      <c r="B9" t="s">
        <v>59</v>
      </c>
      <c r="C9" s="17">
        <f>F9*'Valor Hora'!$C$3</f>
        <v>117000</v>
      </c>
      <c r="D9" s="78">
        <f>+J9*0.75</f>
        <v>5250</v>
      </c>
      <c r="F9">
        <v>900</v>
      </c>
      <c r="H9">
        <v>3000</v>
      </c>
      <c r="I9">
        <v>6000</v>
      </c>
      <c r="J9" s="17">
        <v>7000</v>
      </c>
      <c r="K9" s="17"/>
    </row>
    <row r="10" spans="1:11" ht="17.25" customHeight="1" x14ac:dyDescent="0.25">
      <c r="A10" s="88"/>
      <c r="B10" t="s">
        <v>72</v>
      </c>
      <c r="C10" s="17">
        <v>180000</v>
      </c>
      <c r="D10" s="78">
        <f>+J10*0.75</f>
        <v>5625</v>
      </c>
      <c r="F10">
        <v>1250</v>
      </c>
      <c r="H10">
        <v>3300</v>
      </c>
      <c r="I10">
        <v>6500</v>
      </c>
      <c r="J10" s="17">
        <v>7500</v>
      </c>
      <c r="K10" s="17"/>
    </row>
    <row r="11" spans="1:11" ht="17.25" customHeight="1" x14ac:dyDescent="0.25">
      <c r="A11" s="88"/>
      <c r="B11" t="s">
        <v>60</v>
      </c>
      <c r="C11" s="17">
        <f>F11*'Valor Hora'!$C$3</f>
        <v>22750</v>
      </c>
      <c r="D11" s="78">
        <f>+J11*0.75</f>
        <v>2250</v>
      </c>
      <c r="F11">
        <v>175</v>
      </c>
      <c r="H11">
        <v>1250</v>
      </c>
      <c r="I11">
        <v>2500</v>
      </c>
      <c r="J11" s="17">
        <v>3000</v>
      </c>
      <c r="K11" s="17"/>
    </row>
    <row r="12" spans="1:11" ht="17.25" customHeight="1" x14ac:dyDescent="0.25">
      <c r="A12" s="88"/>
      <c r="B12" t="s">
        <v>61</v>
      </c>
      <c r="C12" s="17">
        <f>F12*'Valor Hora'!$C$3</f>
        <v>22750</v>
      </c>
      <c r="D12" s="78">
        <f>+J12*0.75</f>
        <v>2250</v>
      </c>
      <c r="F12">
        <v>175</v>
      </c>
      <c r="H12">
        <v>1250</v>
      </c>
      <c r="I12">
        <v>2500</v>
      </c>
      <c r="J12" s="17">
        <v>3000</v>
      </c>
      <c r="K12" s="17"/>
    </row>
    <row r="13" spans="1:11" ht="15" customHeight="1" x14ac:dyDescent="0.25">
      <c r="A13" s="88"/>
      <c r="B13" t="s">
        <v>23</v>
      </c>
      <c r="C13" s="17">
        <f>F13*'Valor Hora'!$C$3</f>
        <v>91000</v>
      </c>
      <c r="D13" s="80">
        <f>+J13*0.75</f>
        <v>4500</v>
      </c>
      <c r="F13">
        <v>700</v>
      </c>
      <c r="H13">
        <v>2100</v>
      </c>
      <c r="I13" s="76">
        <v>6000</v>
      </c>
      <c r="J13" s="17">
        <v>6000</v>
      </c>
      <c r="K13" t="s">
        <v>155</v>
      </c>
    </row>
    <row r="14" spans="1:11" ht="15" customHeight="1" x14ac:dyDescent="0.25">
      <c r="A14" s="88"/>
      <c r="B14" t="s">
        <v>24</v>
      </c>
      <c r="C14" s="17">
        <f>F14*'Valor Hora'!$C$3</f>
        <v>91000</v>
      </c>
      <c r="D14" s="80">
        <f>+J14*0.75</f>
        <v>4500</v>
      </c>
      <c r="F14">
        <v>700</v>
      </c>
      <c r="H14">
        <v>2100</v>
      </c>
      <c r="I14" s="76">
        <v>6000</v>
      </c>
      <c r="J14" s="17">
        <v>6000</v>
      </c>
      <c r="K14" t="s">
        <v>155</v>
      </c>
    </row>
    <row r="15" spans="1:11" ht="15" customHeight="1" x14ac:dyDescent="0.25">
      <c r="A15" s="88"/>
      <c r="B15" t="s">
        <v>150</v>
      </c>
      <c r="C15" s="17">
        <f>F15*'Valor Hora'!$C$3</f>
        <v>7150</v>
      </c>
      <c r="D15" s="79">
        <v>4500</v>
      </c>
      <c r="F15">
        <v>55</v>
      </c>
      <c r="J15" s="17"/>
    </row>
    <row r="16" spans="1:11" ht="15" customHeight="1" x14ac:dyDescent="0.25">
      <c r="A16" s="88"/>
      <c r="B16" t="s">
        <v>62</v>
      </c>
      <c r="C16" s="17">
        <v>5500</v>
      </c>
      <c r="D16" s="15"/>
      <c r="J16" s="17"/>
    </row>
    <row r="17" spans="1:10" ht="15" customHeight="1" x14ac:dyDescent="0.25">
      <c r="A17" s="88"/>
      <c r="B17" t="s">
        <v>29</v>
      </c>
      <c r="C17" s="17">
        <f>F17*'Valor Hora'!$C$3</f>
        <v>58500</v>
      </c>
      <c r="D17" s="78">
        <f>+J17*0.75</f>
        <v>3750</v>
      </c>
      <c r="F17">
        <v>450</v>
      </c>
      <c r="H17">
        <v>2200</v>
      </c>
      <c r="I17">
        <v>4500</v>
      </c>
      <c r="J17" s="17">
        <v>5000</v>
      </c>
    </row>
    <row r="18" spans="1:10" ht="15" customHeight="1" x14ac:dyDescent="0.25">
      <c r="A18" s="88"/>
      <c r="B18" t="s">
        <v>85</v>
      </c>
      <c r="C18" s="17">
        <v>17500</v>
      </c>
      <c r="D18" s="15">
        <v>1500</v>
      </c>
      <c r="F18">
        <v>350</v>
      </c>
      <c r="J18" s="17"/>
    </row>
    <row r="19" spans="1:10" ht="15" customHeight="1" x14ac:dyDescent="0.25">
      <c r="A19" s="88"/>
      <c r="B19" t="s">
        <v>86</v>
      </c>
      <c r="C19" s="17">
        <f>F19*'Valor Hora'!$C$3</f>
        <v>26000</v>
      </c>
      <c r="D19" s="15">
        <v>1500</v>
      </c>
      <c r="F19">
        <v>200</v>
      </c>
      <c r="J19" s="17"/>
    </row>
    <row r="20" spans="1:10" ht="15" customHeight="1" x14ac:dyDescent="0.25">
      <c r="A20" s="88"/>
      <c r="B20" t="s">
        <v>63</v>
      </c>
      <c r="C20" s="17">
        <f>F20*'Valor Hora'!$C$3</f>
        <v>11050</v>
      </c>
      <c r="D20" s="15"/>
      <c r="F20">
        <v>85</v>
      </c>
      <c r="J20" s="17"/>
    </row>
    <row r="21" spans="1:10" x14ac:dyDescent="0.25">
      <c r="A21" s="88"/>
      <c r="B21" t="s">
        <v>25</v>
      </c>
      <c r="C21" s="17">
        <f>F21*'Valor Hora'!$C$3</f>
        <v>8450</v>
      </c>
      <c r="D21" s="15">
        <v>400</v>
      </c>
      <c r="F21">
        <v>65</v>
      </c>
      <c r="J21" s="17"/>
    </row>
    <row r="22" spans="1:10" x14ac:dyDescent="0.25">
      <c r="A22" s="88"/>
      <c r="B22" t="s">
        <v>26</v>
      </c>
      <c r="C22" s="17">
        <f>F22*'Valor Hora'!$C$3</f>
        <v>8450</v>
      </c>
      <c r="D22" s="15">
        <v>400</v>
      </c>
      <c r="F22">
        <v>65</v>
      </c>
      <c r="J22" s="17"/>
    </row>
    <row r="23" spans="1:10" ht="15.75" thickBot="1" x14ac:dyDescent="0.3">
      <c r="A23" s="89"/>
      <c r="B23" s="5" t="s">
        <v>27</v>
      </c>
      <c r="C23" s="18">
        <f>F23*'Valor Hora'!$C$3</f>
        <v>22750</v>
      </c>
      <c r="D23" s="30">
        <v>2000</v>
      </c>
      <c r="F23">
        <v>175</v>
      </c>
      <c r="J23" s="17"/>
    </row>
    <row r="24" spans="1:10" x14ac:dyDescent="0.25">
      <c r="A24" s="70"/>
      <c r="C24" s="17"/>
      <c r="D24" s="17"/>
      <c r="J24" s="17"/>
    </row>
    <row r="25" spans="1:10" ht="15.95" thickBot="1" x14ac:dyDescent="0.25"/>
    <row r="26" spans="1:10" ht="28.5" customHeight="1" x14ac:dyDescent="0.25">
      <c r="A26" s="87" t="s">
        <v>30</v>
      </c>
      <c r="B26" s="4" t="s">
        <v>140</v>
      </c>
      <c r="C26" s="16">
        <f>F26*'Valor Hora'!$C$3</f>
        <v>97500</v>
      </c>
      <c r="D26" s="71"/>
      <c r="F26">
        <v>750</v>
      </c>
    </row>
    <row r="27" spans="1:10" ht="28.5" customHeight="1" x14ac:dyDescent="0.25">
      <c r="A27" s="88"/>
      <c r="B27" t="s">
        <v>139</v>
      </c>
      <c r="C27" s="17">
        <f>F27*'Valor Hora'!$C$3</f>
        <v>130000</v>
      </c>
      <c r="D27" s="90">
        <f>SUM(C27:C28)</f>
        <v>325000</v>
      </c>
      <c r="F27">
        <v>1000</v>
      </c>
    </row>
    <row r="28" spans="1:10" ht="28.5" customHeight="1" thickBot="1" x14ac:dyDescent="0.3">
      <c r="A28" s="89"/>
      <c r="B28" s="5" t="s">
        <v>141</v>
      </c>
      <c r="C28" s="18">
        <f>F28*'Valor Hora'!$C$3</f>
        <v>195000</v>
      </c>
      <c r="D28" s="91"/>
      <c r="F28">
        <v>1500</v>
      </c>
    </row>
  </sheetData>
  <mergeCells count="3">
    <mergeCell ref="A2:A23"/>
    <mergeCell ref="A26:A28"/>
    <mergeCell ref="D27:D28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93"/>
  <sheetViews>
    <sheetView topLeftCell="A7" zoomScaleNormal="100" workbookViewId="0">
      <selection activeCell="E51" sqref="E51"/>
    </sheetView>
  </sheetViews>
  <sheetFormatPr baseColWidth="10" defaultColWidth="11.42578125" defaultRowHeight="15" x14ac:dyDescent="0.25"/>
  <cols>
    <col min="2" max="2" width="15.28515625" bestFit="1" customWidth="1"/>
    <col min="3" max="3" width="19.7109375" bestFit="1" customWidth="1"/>
    <col min="4" max="4" width="11.28515625" customWidth="1"/>
    <col min="5" max="5" width="13.140625" bestFit="1" customWidth="1"/>
    <col min="6" max="6" width="11.42578125" bestFit="1" customWidth="1"/>
    <col min="7" max="7" width="6" hidden="1" customWidth="1"/>
    <col min="8" max="9" width="11.85546875" bestFit="1" customWidth="1"/>
    <col min="23" max="23" width="11.85546875" bestFit="1" customWidth="1"/>
  </cols>
  <sheetData>
    <row r="1" spans="2:11" ht="20.100000000000001" customHeight="1" x14ac:dyDescent="0.2">
      <c r="B1" t="s">
        <v>51</v>
      </c>
      <c r="C1" t="b">
        <v>1</v>
      </c>
    </row>
    <row r="2" spans="2:11" ht="21" customHeight="1" x14ac:dyDescent="0.2">
      <c r="B2" t="s">
        <v>111</v>
      </c>
      <c r="C2" t="b">
        <v>1</v>
      </c>
    </row>
    <row r="3" spans="2:11" ht="15.95" thickBot="1" x14ac:dyDescent="0.25"/>
    <row r="4" spans="2:11" ht="15.95" thickBot="1" x14ac:dyDescent="0.25">
      <c r="B4" s="92" t="s">
        <v>31</v>
      </c>
      <c r="C4" s="93"/>
      <c r="D4" s="93"/>
      <c r="E4" s="93"/>
      <c r="F4" s="94"/>
      <c r="G4" s="35"/>
    </row>
    <row r="5" spans="2:11" ht="15.95" thickBot="1" x14ac:dyDescent="0.25">
      <c r="B5" s="13"/>
      <c r="C5" s="10" t="s">
        <v>32</v>
      </c>
      <c r="D5" s="8" t="s">
        <v>33</v>
      </c>
      <c r="E5" s="8" t="s">
        <v>109</v>
      </c>
      <c r="F5" s="9" t="s">
        <v>47</v>
      </c>
      <c r="H5" s="13" t="s">
        <v>106</v>
      </c>
    </row>
    <row r="6" spans="2:11" x14ac:dyDescent="0.25">
      <c r="B6" s="96" t="s">
        <v>107</v>
      </c>
      <c r="C6" s="6" t="s">
        <v>53</v>
      </c>
      <c r="D6" s="4">
        <v>0</v>
      </c>
      <c r="E6" s="16">
        <f>'Valor Hora'!D26</f>
        <v>1625</v>
      </c>
      <c r="F6" s="24">
        <f>D6*'Valor Hora'!D26</f>
        <v>0</v>
      </c>
      <c r="G6" s="23"/>
      <c r="H6" s="51">
        <v>0</v>
      </c>
    </row>
    <row r="7" spans="2:11" x14ac:dyDescent="0.25">
      <c r="B7" s="96"/>
      <c r="C7" s="27" t="s">
        <v>55</v>
      </c>
      <c r="E7" s="17">
        <f>'Valor Hora'!D27</f>
        <v>2250</v>
      </c>
      <c r="F7" s="20">
        <f>D7*'Valor Hora'!D27</f>
        <v>0</v>
      </c>
      <c r="G7" s="23"/>
      <c r="H7" s="51">
        <v>0</v>
      </c>
    </row>
    <row r="8" spans="2:11" x14ac:dyDescent="0.25">
      <c r="B8" s="96"/>
      <c r="C8" s="27" t="s">
        <v>56</v>
      </c>
      <c r="D8">
        <v>0</v>
      </c>
      <c r="E8" s="17">
        <f>'Valor Hora'!D28</f>
        <v>2250</v>
      </c>
      <c r="F8" s="20">
        <f>D8*'Valor Hora'!D28</f>
        <v>0</v>
      </c>
      <c r="G8" s="23"/>
      <c r="H8" s="51">
        <v>0</v>
      </c>
    </row>
    <row r="9" spans="2:11" x14ac:dyDescent="0.25">
      <c r="B9" s="96"/>
      <c r="C9" s="27" t="s">
        <v>57</v>
      </c>
      <c r="D9">
        <v>0</v>
      </c>
      <c r="E9" s="17">
        <f>'Valor Hora'!D29</f>
        <v>2250</v>
      </c>
      <c r="F9" s="20">
        <f>D9*'Valor Hora'!D29</f>
        <v>0</v>
      </c>
      <c r="G9" s="23"/>
      <c r="H9" s="51">
        <v>0</v>
      </c>
    </row>
    <row r="10" spans="2:11" x14ac:dyDescent="0.25">
      <c r="B10" s="96"/>
      <c r="C10" s="27" t="s">
        <v>54</v>
      </c>
      <c r="D10">
        <v>0</v>
      </c>
      <c r="E10" s="17">
        <f>'Valor Hora'!D30</f>
        <v>2250</v>
      </c>
      <c r="F10" s="20">
        <f>D10*'Valor Hora'!D30</f>
        <v>0</v>
      </c>
      <c r="G10" s="23"/>
      <c r="H10" s="51">
        <v>0</v>
      </c>
    </row>
    <row r="11" spans="2:11" x14ac:dyDescent="0.25">
      <c r="B11" s="96"/>
      <c r="C11" s="27" t="s">
        <v>14</v>
      </c>
      <c r="D11">
        <v>0</v>
      </c>
      <c r="E11" s="17">
        <f>'Valor Hora'!D31</f>
        <v>2875</v>
      </c>
      <c r="F11" s="20">
        <f>D11*'Valor Hora'!D31</f>
        <v>0</v>
      </c>
      <c r="G11" s="23"/>
      <c r="H11" s="51">
        <v>0</v>
      </c>
      <c r="K11" s="17"/>
    </row>
    <row r="12" spans="2:11" x14ac:dyDescent="0.25">
      <c r="B12" s="96"/>
      <c r="C12" s="27" t="s">
        <v>13</v>
      </c>
      <c r="D12">
        <v>0</v>
      </c>
      <c r="E12" s="17">
        <f>'Valor Hora'!D32</f>
        <v>3500</v>
      </c>
      <c r="F12" s="20">
        <f>D12*'Valor Hora'!D32</f>
        <v>0</v>
      </c>
      <c r="G12" s="23"/>
      <c r="H12" s="51">
        <v>0</v>
      </c>
      <c r="K12" s="17"/>
    </row>
    <row r="13" spans="2:11" x14ac:dyDescent="0.25">
      <c r="B13" s="96"/>
      <c r="C13" s="27" t="s">
        <v>15</v>
      </c>
      <c r="D13">
        <v>0</v>
      </c>
      <c r="E13" s="17">
        <f>'Valor Hora'!D33</f>
        <v>1581.25</v>
      </c>
      <c r="F13" s="20">
        <f>D13*'Valor Hora'!D33</f>
        <v>0</v>
      </c>
      <c r="G13" s="23"/>
      <c r="H13" s="51">
        <v>0</v>
      </c>
      <c r="K13" s="17"/>
    </row>
    <row r="14" spans="2:11" x14ac:dyDescent="0.25">
      <c r="B14" s="96"/>
      <c r="C14" s="27" t="s">
        <v>16</v>
      </c>
      <c r="D14">
        <v>0</v>
      </c>
      <c r="E14" s="17">
        <f>'Valor Hora'!D34</f>
        <v>2375</v>
      </c>
      <c r="F14" s="20">
        <f>D14*'Valor Hora'!D34</f>
        <v>0</v>
      </c>
      <c r="G14" s="23"/>
      <c r="H14" s="51">
        <v>0</v>
      </c>
    </row>
    <row r="15" spans="2:11" ht="15.75" thickBot="1" x14ac:dyDescent="0.3">
      <c r="B15" s="97"/>
      <c r="C15" s="28" t="s">
        <v>17</v>
      </c>
      <c r="D15" s="5">
        <v>0</v>
      </c>
      <c r="E15" s="18">
        <f>'Valor Hora'!D35</f>
        <v>1581.25</v>
      </c>
      <c r="F15" s="21">
        <f>D15*'Valor Hora'!D35</f>
        <v>0</v>
      </c>
      <c r="G15" s="23"/>
      <c r="H15" s="52">
        <v>0</v>
      </c>
    </row>
    <row r="16" spans="2:11" ht="15.95" thickBot="1" x14ac:dyDescent="0.25">
      <c r="B16" s="46"/>
      <c r="E16" t="s">
        <v>36</v>
      </c>
      <c r="F16" s="45">
        <f>SUM(F6:F15)</f>
        <v>0</v>
      </c>
      <c r="G16" s="23"/>
    </row>
    <row r="17" spans="2:8" ht="15.95" thickBot="1" x14ac:dyDescent="0.25">
      <c r="B17" s="46"/>
      <c r="E17" s="23"/>
      <c r="F17" s="23"/>
      <c r="G17" s="23"/>
    </row>
    <row r="18" spans="2:8" ht="15.75" thickBot="1" x14ac:dyDescent="0.3">
      <c r="B18" s="13"/>
      <c r="C18" s="10" t="s">
        <v>45</v>
      </c>
      <c r="D18" s="8" t="s">
        <v>37</v>
      </c>
      <c r="E18" s="8" t="s">
        <v>46</v>
      </c>
      <c r="F18" s="9" t="s">
        <v>47</v>
      </c>
      <c r="H18" t="s">
        <v>5</v>
      </c>
    </row>
    <row r="19" spans="2:8" x14ac:dyDescent="0.25">
      <c r="B19" s="95" t="s">
        <v>48</v>
      </c>
      <c r="C19" s="27" t="s">
        <v>151</v>
      </c>
      <c r="D19" s="72">
        <v>0</v>
      </c>
      <c r="E19" s="73">
        <v>20000</v>
      </c>
      <c r="F19" s="20">
        <f t="shared" ref="F19:F30" si="0">(D19*E19)+G19</f>
        <v>0</v>
      </c>
      <c r="G19" s="23">
        <f>IF(H19=TRUE,(D19*E19*(MAX(Impuestos!$E$2:$E$4))),0)</f>
        <v>0</v>
      </c>
      <c r="H19" t="b">
        <v>1</v>
      </c>
    </row>
    <row r="20" spans="2:8" x14ac:dyDescent="0.25">
      <c r="B20" s="96"/>
      <c r="C20" s="27" t="s">
        <v>131</v>
      </c>
      <c r="D20" s="74">
        <v>0</v>
      </c>
      <c r="E20" s="43">
        <v>0</v>
      </c>
      <c r="F20" s="20">
        <f t="shared" si="0"/>
        <v>0</v>
      </c>
      <c r="G20" s="23">
        <f>IF(H20=TRUE,(D20*E20*(MAX(Impuestos!$E$2:$E$4))),0)</f>
        <v>0</v>
      </c>
      <c r="H20" t="b">
        <v>1</v>
      </c>
    </row>
    <row r="21" spans="2:8" x14ac:dyDescent="0.25">
      <c r="B21" s="96"/>
      <c r="C21" s="27" t="s">
        <v>134</v>
      </c>
      <c r="D21">
        <v>0</v>
      </c>
      <c r="E21" s="17">
        <v>0</v>
      </c>
      <c r="F21" s="20">
        <f t="shared" si="0"/>
        <v>0</v>
      </c>
      <c r="G21" s="23">
        <f>IF(H21=TRUE,(D21*E21*(MAX(Impuestos!$E$2:$E$4))),0)</f>
        <v>0</v>
      </c>
      <c r="H21" t="b">
        <v>0</v>
      </c>
    </row>
    <row r="22" spans="2:8" x14ac:dyDescent="0.25">
      <c r="B22" s="96"/>
      <c r="C22" s="27" t="s">
        <v>132</v>
      </c>
      <c r="D22">
        <v>0</v>
      </c>
      <c r="E22" s="17">
        <v>0</v>
      </c>
      <c r="F22" s="20">
        <f t="shared" si="0"/>
        <v>0</v>
      </c>
      <c r="G22" s="23">
        <f>IF(H22=TRUE,(D22*E22*(MAX(Impuestos!$E$2:$E$4))),0)</f>
        <v>0</v>
      </c>
      <c r="H22" t="b">
        <v>1</v>
      </c>
    </row>
    <row r="23" spans="2:8" x14ac:dyDescent="0.25">
      <c r="B23" s="96"/>
      <c r="C23" s="27" t="s">
        <v>66</v>
      </c>
      <c r="D23">
        <v>0</v>
      </c>
      <c r="E23" s="17">
        <v>4000</v>
      </c>
      <c r="F23" s="20">
        <f t="shared" si="0"/>
        <v>0</v>
      </c>
      <c r="G23" s="23">
        <f>IF(H23=TRUE,(D23*E23*(MAX(Impuestos!$E$2:$E$4))),0)</f>
        <v>0</v>
      </c>
      <c r="H23" t="b">
        <v>1</v>
      </c>
    </row>
    <row r="24" spans="2:8" x14ac:dyDescent="0.25">
      <c r="B24" s="96"/>
      <c r="C24" s="27" t="s">
        <v>133</v>
      </c>
      <c r="D24">
        <v>0</v>
      </c>
      <c r="E24" s="17">
        <v>0</v>
      </c>
      <c r="F24" s="20">
        <f t="shared" si="0"/>
        <v>0</v>
      </c>
      <c r="G24" s="23">
        <f>IF(H24=TRUE,(D24*E24*(MAX(Impuestos!$E$2:$E$4))),0)</f>
        <v>0</v>
      </c>
      <c r="H24" t="b">
        <v>0</v>
      </c>
    </row>
    <row r="25" spans="2:8" x14ac:dyDescent="0.25">
      <c r="B25" s="96"/>
      <c r="C25" s="27" t="s">
        <v>135</v>
      </c>
      <c r="D25">
        <v>0</v>
      </c>
      <c r="E25" s="17">
        <v>0</v>
      </c>
      <c r="F25" s="20">
        <f t="shared" si="0"/>
        <v>0</v>
      </c>
      <c r="G25" s="23">
        <f>IF(H25=TRUE,(D25*E25*(MAX(Impuestos!$E$2:$E$4))),0)</f>
        <v>0</v>
      </c>
      <c r="H25" t="b">
        <v>0</v>
      </c>
    </row>
    <row r="26" spans="2:8" x14ac:dyDescent="0.25">
      <c r="B26" s="96"/>
      <c r="C26" s="27" t="s">
        <v>136</v>
      </c>
      <c r="D26">
        <v>0</v>
      </c>
      <c r="E26" s="17">
        <v>0</v>
      </c>
      <c r="F26" s="20">
        <f t="shared" si="0"/>
        <v>0</v>
      </c>
      <c r="G26" s="23">
        <f>IF(H26=TRUE,(D26*E26*(MAX(Impuestos!$E$2:$E$4))),0)</f>
        <v>0</v>
      </c>
      <c r="H26" t="b">
        <v>0</v>
      </c>
    </row>
    <row r="27" spans="2:8" x14ac:dyDescent="0.25">
      <c r="B27" s="96"/>
      <c r="C27" s="27" t="s">
        <v>137</v>
      </c>
      <c r="D27">
        <v>0</v>
      </c>
      <c r="E27" s="17">
        <v>0</v>
      </c>
      <c r="F27" s="20">
        <f t="shared" si="0"/>
        <v>0</v>
      </c>
      <c r="G27" s="23">
        <f>IF(H27=TRUE,(D27*E27*(MAX(Impuestos!$E$2:$E$4))),0)</f>
        <v>0</v>
      </c>
      <c r="H27" t="b">
        <v>0</v>
      </c>
    </row>
    <row r="28" spans="2:8" x14ac:dyDescent="0.25">
      <c r="B28" s="96"/>
      <c r="C28" s="27" t="s">
        <v>138</v>
      </c>
      <c r="D28">
        <v>0</v>
      </c>
      <c r="E28" s="17">
        <v>0</v>
      </c>
      <c r="F28" s="20">
        <f t="shared" si="0"/>
        <v>0</v>
      </c>
      <c r="G28" s="23">
        <f>IF(H28=TRUE,(D28*E28*(MAX(Impuestos!$E$2:$E$4))),0)</f>
        <v>0</v>
      </c>
      <c r="H28" t="b">
        <v>0</v>
      </c>
    </row>
    <row r="29" spans="2:8" x14ac:dyDescent="0.25">
      <c r="B29" s="96"/>
      <c r="C29" s="27"/>
      <c r="D29">
        <v>0</v>
      </c>
      <c r="E29" s="17">
        <v>0</v>
      </c>
      <c r="F29" s="20">
        <f t="shared" si="0"/>
        <v>0</v>
      </c>
      <c r="G29" s="23">
        <f>IF(H29=TRUE,(D29*E29*(MAX(Impuestos!$E$2:$E$4))),0)</f>
        <v>0</v>
      </c>
      <c r="H29" t="b">
        <v>0</v>
      </c>
    </row>
    <row r="30" spans="2:8" ht="15.75" thickBot="1" x14ac:dyDescent="0.3">
      <c r="B30" s="97"/>
      <c r="C30" s="28"/>
      <c r="D30" s="5">
        <v>0</v>
      </c>
      <c r="E30" s="18">
        <v>0</v>
      </c>
      <c r="F30" s="20">
        <f t="shared" si="0"/>
        <v>0</v>
      </c>
      <c r="G30" s="23">
        <f>IF(H30=TRUE,(D30*E30*(MAX(Impuestos!$E$2:$E$4))),0)</f>
        <v>0</v>
      </c>
      <c r="H30" t="b">
        <v>0</v>
      </c>
    </row>
    <row r="31" spans="2:8" ht="15.95" thickBot="1" x14ac:dyDescent="0.25">
      <c r="B31" s="46"/>
      <c r="E31" t="s">
        <v>36</v>
      </c>
      <c r="F31" s="45">
        <f>SUM(F19:F30)</f>
        <v>0</v>
      </c>
      <c r="G31" s="23"/>
    </row>
    <row r="32" spans="2:8" ht="15.95" thickBot="1" x14ac:dyDescent="0.25"/>
    <row r="33" spans="2:13" ht="15.95" thickBot="1" x14ac:dyDescent="0.25">
      <c r="B33" s="11"/>
      <c r="C33" s="6"/>
      <c r="D33" s="4" t="s">
        <v>37</v>
      </c>
      <c r="E33" s="4"/>
      <c r="F33" s="1" t="s">
        <v>38</v>
      </c>
      <c r="M33" s="29"/>
    </row>
    <row r="34" spans="2:13" x14ac:dyDescent="0.25">
      <c r="B34" s="95" t="s">
        <v>39</v>
      </c>
      <c r="C34" s="6" t="s">
        <v>71</v>
      </c>
      <c r="D34" s="4">
        <v>0</v>
      </c>
      <c r="E34" s="16"/>
      <c r="F34" s="24">
        <f>D34*Equipos!D2</f>
        <v>0</v>
      </c>
      <c r="G34" s="23"/>
    </row>
    <row r="35" spans="2:13" x14ac:dyDescent="0.25">
      <c r="B35" s="96"/>
      <c r="C35" s="27" t="s">
        <v>83</v>
      </c>
      <c r="D35">
        <v>0</v>
      </c>
      <c r="E35" s="17"/>
      <c r="F35" s="20">
        <f>D35*Equipos!D3</f>
        <v>0</v>
      </c>
      <c r="G35" s="23"/>
    </row>
    <row r="36" spans="2:13" x14ac:dyDescent="0.25">
      <c r="B36" s="96"/>
      <c r="C36" s="27" t="s">
        <v>69</v>
      </c>
      <c r="D36">
        <v>0</v>
      </c>
      <c r="E36" s="17"/>
      <c r="F36" s="20">
        <f>D36*Equipos!D4</f>
        <v>0</v>
      </c>
      <c r="G36" s="23"/>
    </row>
    <row r="37" spans="2:13" x14ac:dyDescent="0.25">
      <c r="B37" s="96"/>
      <c r="C37" s="27" t="s">
        <v>64</v>
      </c>
      <c r="D37">
        <v>0</v>
      </c>
      <c r="E37" s="17"/>
      <c r="F37" s="20">
        <f>D37*Equipos!D5</f>
        <v>0</v>
      </c>
      <c r="G37" s="23"/>
      <c r="M37" s="7"/>
    </row>
    <row r="38" spans="2:13" x14ac:dyDescent="0.25">
      <c r="B38" s="96"/>
      <c r="C38" s="27" t="s">
        <v>65</v>
      </c>
      <c r="D38">
        <v>0</v>
      </c>
      <c r="E38" s="17"/>
      <c r="F38" s="20">
        <f>D38*Equipos!D6</f>
        <v>0</v>
      </c>
      <c r="G38" s="23"/>
      <c r="M38" s="7"/>
    </row>
    <row r="39" spans="2:13" x14ac:dyDescent="0.25">
      <c r="B39" s="96"/>
      <c r="C39" s="27" t="s">
        <v>28</v>
      </c>
      <c r="D39">
        <v>0</v>
      </c>
      <c r="E39" s="17"/>
      <c r="F39" s="20">
        <f>D39*Equipos!D7</f>
        <v>0</v>
      </c>
      <c r="G39" s="23"/>
      <c r="M39" s="7"/>
    </row>
    <row r="40" spans="2:13" x14ac:dyDescent="0.25">
      <c r="B40" s="96"/>
      <c r="C40" s="27" t="s">
        <v>58</v>
      </c>
      <c r="D40">
        <v>0</v>
      </c>
      <c r="E40" s="17"/>
      <c r="F40" s="20">
        <f>D40*Equipos!D8</f>
        <v>0</v>
      </c>
      <c r="G40" s="23"/>
      <c r="M40" s="7"/>
    </row>
    <row r="41" spans="2:13" x14ac:dyDescent="0.25">
      <c r="B41" s="96"/>
      <c r="C41" s="27" t="s">
        <v>59</v>
      </c>
      <c r="D41">
        <v>0</v>
      </c>
      <c r="E41" s="17"/>
      <c r="F41" s="20">
        <f>D41*Equipos!D9</f>
        <v>0</v>
      </c>
      <c r="G41" s="23"/>
      <c r="M41" s="7"/>
    </row>
    <row r="42" spans="2:13" x14ac:dyDescent="0.25">
      <c r="B42" s="96"/>
      <c r="C42" s="27" t="s">
        <v>73</v>
      </c>
      <c r="D42">
        <v>0</v>
      </c>
      <c r="E42" s="17"/>
      <c r="F42" s="20">
        <f>D42*Equipos!D10</f>
        <v>0</v>
      </c>
      <c r="G42" s="23"/>
      <c r="M42" s="7"/>
    </row>
    <row r="43" spans="2:13" x14ac:dyDescent="0.25">
      <c r="B43" s="96"/>
      <c r="C43" s="27" t="s">
        <v>60</v>
      </c>
      <c r="D43">
        <v>0</v>
      </c>
      <c r="E43" s="17"/>
      <c r="F43" s="20">
        <f>D43*Equipos!D11</f>
        <v>0</v>
      </c>
      <c r="G43" s="23"/>
      <c r="M43" s="7"/>
    </row>
    <row r="44" spans="2:13" x14ac:dyDescent="0.25">
      <c r="B44" s="96"/>
      <c r="C44" s="27" t="s">
        <v>61</v>
      </c>
      <c r="D44">
        <v>0</v>
      </c>
      <c r="E44" s="17"/>
      <c r="F44" s="20">
        <f>D44*Equipos!D12</f>
        <v>0</v>
      </c>
      <c r="G44" s="23"/>
      <c r="M44" s="7"/>
    </row>
    <row r="45" spans="2:13" x14ac:dyDescent="0.25">
      <c r="B45" s="96"/>
      <c r="C45" s="27" t="s">
        <v>40</v>
      </c>
      <c r="D45">
        <v>0</v>
      </c>
      <c r="E45" s="17"/>
      <c r="F45" s="20">
        <f>D45*Equipos!D13</f>
        <v>0</v>
      </c>
      <c r="G45" s="23"/>
    </row>
    <row r="46" spans="2:13" x14ac:dyDescent="0.25">
      <c r="B46" s="96"/>
      <c r="C46" s="27" t="s">
        <v>41</v>
      </c>
      <c r="D46">
        <v>0</v>
      </c>
      <c r="E46" s="17"/>
      <c r="F46" s="20">
        <f>D46*Equipos!D14</f>
        <v>0</v>
      </c>
      <c r="G46" s="23"/>
      <c r="M46" s="7"/>
    </row>
    <row r="47" spans="2:13" x14ac:dyDescent="0.25">
      <c r="B47" s="96"/>
      <c r="C47" s="27" t="s">
        <v>150</v>
      </c>
      <c r="D47">
        <v>0</v>
      </c>
      <c r="E47" s="17"/>
      <c r="F47" s="20">
        <f>D47*Equipos!D15</f>
        <v>0</v>
      </c>
      <c r="G47" s="23"/>
    </row>
    <row r="48" spans="2:13" x14ac:dyDescent="0.25">
      <c r="B48" s="96"/>
      <c r="C48" s="27" t="s">
        <v>62</v>
      </c>
      <c r="D48">
        <v>0</v>
      </c>
      <c r="E48" s="17"/>
      <c r="F48" s="20">
        <f>D48*Equipos!D16</f>
        <v>0</v>
      </c>
      <c r="G48" s="23"/>
    </row>
    <row r="49" spans="2:7" x14ac:dyDescent="0.25">
      <c r="B49" s="96"/>
      <c r="C49" s="27" t="s">
        <v>42</v>
      </c>
      <c r="D49">
        <v>0</v>
      </c>
      <c r="E49" s="17"/>
      <c r="F49" s="20">
        <f>D49*Equipos!D17</f>
        <v>0</v>
      </c>
      <c r="G49" s="23"/>
    </row>
    <row r="50" spans="2:7" x14ac:dyDescent="0.25">
      <c r="B50" s="96"/>
      <c r="C50" s="27" t="s">
        <v>85</v>
      </c>
      <c r="D50">
        <v>0</v>
      </c>
      <c r="E50" s="17"/>
      <c r="F50" s="20">
        <f>D50*Equipos!D18</f>
        <v>0</v>
      </c>
      <c r="G50" s="23"/>
    </row>
    <row r="51" spans="2:7" x14ac:dyDescent="0.25">
      <c r="B51" s="96"/>
      <c r="C51" s="27" t="s">
        <v>86</v>
      </c>
      <c r="D51">
        <v>0</v>
      </c>
      <c r="E51" s="17"/>
      <c r="F51" s="20">
        <f>D51*Equipos!D19</f>
        <v>0</v>
      </c>
      <c r="G51" s="23"/>
    </row>
    <row r="52" spans="2:7" x14ac:dyDescent="0.25">
      <c r="B52" s="96"/>
      <c r="C52" s="27" t="s">
        <v>63</v>
      </c>
      <c r="D52">
        <v>0</v>
      </c>
      <c r="E52" s="17"/>
      <c r="F52" s="20">
        <f>D52*Equipos!D20</f>
        <v>0</v>
      </c>
      <c r="G52" s="23"/>
    </row>
    <row r="53" spans="2:7" x14ac:dyDescent="0.25">
      <c r="B53" s="96"/>
      <c r="C53" s="27" t="s">
        <v>43</v>
      </c>
      <c r="D53">
        <v>0</v>
      </c>
      <c r="E53" s="17"/>
      <c r="F53" s="20">
        <f>D53*Equipos!D21</f>
        <v>0</v>
      </c>
      <c r="G53" s="23"/>
    </row>
    <row r="54" spans="2:7" x14ac:dyDescent="0.25">
      <c r="B54" s="96"/>
      <c r="C54" s="27" t="s">
        <v>44</v>
      </c>
      <c r="D54">
        <v>0</v>
      </c>
      <c r="E54" s="17"/>
      <c r="F54" s="20">
        <f>D54*Equipos!D22</f>
        <v>0</v>
      </c>
      <c r="G54" s="23"/>
    </row>
    <row r="55" spans="2:7" ht="15.75" thickBot="1" x14ac:dyDescent="0.3">
      <c r="B55" s="97"/>
      <c r="C55" s="28" t="s">
        <v>27</v>
      </c>
      <c r="D55" s="5">
        <v>0</v>
      </c>
      <c r="E55" s="18"/>
      <c r="F55" s="21">
        <f>D55*Equipos!D23</f>
        <v>0</v>
      </c>
      <c r="G55" s="23"/>
    </row>
    <row r="56" spans="2:7" ht="15.75" thickBot="1" x14ac:dyDescent="0.3">
      <c r="E56" t="s">
        <v>36</v>
      </c>
      <c r="F56" s="45">
        <f>SUM(F34:F55)</f>
        <v>0</v>
      </c>
      <c r="G56" s="23"/>
    </row>
    <row r="57" spans="2:7" ht="15.75" thickBot="1" x14ac:dyDescent="0.3">
      <c r="F57" s="23"/>
      <c r="G57" s="23"/>
    </row>
    <row r="58" spans="2:7" ht="30.75" thickBot="1" x14ac:dyDescent="0.3">
      <c r="B58" s="12" t="s">
        <v>34</v>
      </c>
      <c r="C58" s="10" t="s">
        <v>35</v>
      </c>
      <c r="D58" s="26">
        <f>SUM(D6:D15)</f>
        <v>0</v>
      </c>
      <c r="E58" s="62">
        <f>'Valor Hora'!D24</f>
        <v>743.65856481481489</v>
      </c>
      <c r="F58" s="25">
        <f>IF(C2=TRUE,(D58*E58)-(F56*0.25),0)</f>
        <v>0</v>
      </c>
      <c r="G58" s="23"/>
    </row>
    <row r="59" spans="2:7" ht="15" customHeight="1" thickBot="1" x14ac:dyDescent="0.3">
      <c r="E59" t="s">
        <v>36</v>
      </c>
      <c r="F59" s="45">
        <f>IF(F58&lt;0,0,F58)</f>
        <v>0</v>
      </c>
      <c r="G59" s="23"/>
    </row>
    <row r="60" spans="2:7" ht="15.75" thickBot="1" x14ac:dyDescent="0.3">
      <c r="F60" s="17"/>
    </row>
    <row r="61" spans="2:7" ht="15.75" thickBot="1" x14ac:dyDescent="0.3">
      <c r="E61" s="55" t="s">
        <v>36</v>
      </c>
      <c r="F61" s="56">
        <f>SUM(F16,F31,F56,F59)</f>
        <v>0</v>
      </c>
      <c r="G61" s="43"/>
    </row>
    <row r="62" spans="2:7" ht="15.75" thickBot="1" x14ac:dyDescent="0.3">
      <c r="F62" s="43"/>
      <c r="G62" s="43"/>
    </row>
    <row r="63" spans="2:7" ht="15.75" thickBot="1" x14ac:dyDescent="0.3">
      <c r="E63" s="48" t="s">
        <v>110</v>
      </c>
      <c r="F63" s="49">
        <f>IF(C1=TRUE,F61*'Valor Hora'!C2,0)</f>
        <v>0</v>
      </c>
    </row>
    <row r="64" spans="2:7" ht="15.75" thickBot="1" x14ac:dyDescent="0.3">
      <c r="E64" s="17"/>
      <c r="F64" s="17"/>
    </row>
    <row r="65" spans="4:13" ht="15.75" thickBot="1" x14ac:dyDescent="0.3">
      <c r="E65" s="48" t="s">
        <v>36</v>
      </c>
      <c r="F65" s="49">
        <f>F61+F63</f>
        <v>0</v>
      </c>
    </row>
    <row r="66" spans="4:13" ht="15.75" thickBot="1" x14ac:dyDescent="0.3">
      <c r="E66" s="17"/>
    </row>
    <row r="67" spans="4:13" ht="15.75" thickBot="1" x14ac:dyDescent="0.3">
      <c r="D67" s="10" t="s">
        <v>117</v>
      </c>
      <c r="E67" s="53"/>
      <c r="F67" s="54">
        <f>F65*E67</f>
        <v>0</v>
      </c>
    </row>
    <row r="68" spans="4:13" ht="15.75" thickBot="1" x14ac:dyDescent="0.3">
      <c r="E68" s="17"/>
    </row>
    <row r="69" spans="4:13" ht="15.75" thickBot="1" x14ac:dyDescent="0.3">
      <c r="E69" s="48" t="s">
        <v>36</v>
      </c>
      <c r="F69" s="57">
        <f>F65+F67</f>
        <v>0</v>
      </c>
    </row>
    <row r="70" spans="4:13" ht="15.75" thickBot="1" x14ac:dyDescent="0.3">
      <c r="E70" s="17"/>
      <c r="F70" s="17"/>
    </row>
    <row r="71" spans="4:13" ht="15.75" thickBot="1" x14ac:dyDescent="0.3">
      <c r="D71" s="10" t="s">
        <v>129</v>
      </c>
      <c r="E71" s="62"/>
      <c r="F71" s="9"/>
    </row>
    <row r="72" spans="4:13" ht="15.75" thickBot="1" x14ac:dyDescent="0.3">
      <c r="E72" s="17"/>
    </row>
    <row r="73" spans="4:13" ht="15.75" thickBot="1" x14ac:dyDescent="0.3">
      <c r="E73" s="48" t="s">
        <v>36</v>
      </c>
      <c r="F73" s="49">
        <f>F69+F71</f>
        <v>0</v>
      </c>
    </row>
    <row r="74" spans="4:13" ht="15.75" thickBot="1" x14ac:dyDescent="0.3">
      <c r="E74" s="17"/>
    </row>
    <row r="75" spans="4:13" ht="15.75" thickBot="1" x14ac:dyDescent="0.3">
      <c r="E75" s="42" t="s">
        <v>102</v>
      </c>
      <c r="F75" s="25">
        <f>IF(H75=TRUE,F73*0.03,0)</f>
        <v>0</v>
      </c>
      <c r="G75" s="23"/>
      <c r="H75" t="b">
        <v>0</v>
      </c>
    </row>
    <row r="76" spans="4:13" ht="15.75" thickBot="1" x14ac:dyDescent="0.3">
      <c r="E76" s="17"/>
    </row>
    <row r="77" spans="4:13" ht="15.75" thickBot="1" x14ac:dyDescent="0.3">
      <c r="E77" s="10" t="s">
        <v>36</v>
      </c>
      <c r="F77" s="19">
        <f>F73+F75</f>
        <v>0</v>
      </c>
      <c r="G77" s="44"/>
      <c r="I77" s="17"/>
      <c r="J77" s="17"/>
      <c r="M77" s="17"/>
    </row>
    <row r="78" spans="4:13" ht="15.75" thickBot="1" x14ac:dyDescent="0.3"/>
    <row r="79" spans="4:13" ht="15.75" thickBot="1" x14ac:dyDescent="0.3">
      <c r="D79" s="10" t="s">
        <v>115</v>
      </c>
      <c r="E79" s="58"/>
      <c r="F79" s="49">
        <f>F77*E79</f>
        <v>0</v>
      </c>
    </row>
    <row r="80" spans="4:13" ht="15.75" thickBot="1" x14ac:dyDescent="0.3">
      <c r="H80" t="s">
        <v>103</v>
      </c>
    </row>
    <row r="81" spans="4:10" ht="15.75" thickBot="1" x14ac:dyDescent="0.3">
      <c r="E81" s="10" t="s">
        <v>10</v>
      </c>
      <c r="F81" s="59">
        <f>F77+F79+G81</f>
        <v>0</v>
      </c>
      <c r="G81">
        <f>IF(H81=TRUE,((F77+F79)*0.001)+((F77+F79)*0.012),0)</f>
        <v>0</v>
      </c>
      <c r="H81" t="b">
        <v>0</v>
      </c>
      <c r="J81" s="17"/>
    </row>
    <row r="86" spans="4:10" x14ac:dyDescent="0.25">
      <c r="D86" s="60"/>
      <c r="I86" s="17"/>
    </row>
    <row r="87" spans="4:10" x14ac:dyDescent="0.25">
      <c r="D87" s="60"/>
      <c r="E87" s="17"/>
    </row>
    <row r="88" spans="4:10" x14ac:dyDescent="0.25">
      <c r="D88" s="60"/>
      <c r="F88" s="17"/>
    </row>
    <row r="89" spans="4:10" x14ac:dyDescent="0.25">
      <c r="D89" s="61"/>
    </row>
    <row r="92" spans="4:10" x14ac:dyDescent="0.25">
      <c r="D92" s="17"/>
    </row>
    <row r="93" spans="4:10" x14ac:dyDescent="0.25">
      <c r="D93" s="17"/>
    </row>
  </sheetData>
  <mergeCells count="4">
    <mergeCell ref="B4:F4"/>
    <mergeCell ref="B19:B30"/>
    <mergeCell ref="B34:B55"/>
    <mergeCell ref="B6:B15"/>
  </mergeCells>
  <phoneticPr fontId="5" type="noConversion"/>
  <pageMargins left="0.7" right="0.7" top="0.75" bottom="0.75" header="0.3" footer="0.3"/>
  <pageSetup paperSize="9" orientation="portrait" horizontalDpi="200" verticalDpi="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276225</xdr:colOff>
                    <xdr:row>17</xdr:row>
                    <xdr:rowOff>180975</xdr:rowOff>
                  </from>
                  <to>
                    <xdr:col>7</xdr:col>
                    <xdr:colOff>581025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276225</xdr:colOff>
                    <xdr:row>18</xdr:row>
                    <xdr:rowOff>180975</xdr:rowOff>
                  </from>
                  <to>
                    <xdr:col>7</xdr:col>
                    <xdr:colOff>581025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276225</xdr:colOff>
                    <xdr:row>19</xdr:row>
                    <xdr:rowOff>180975</xdr:rowOff>
                  </from>
                  <to>
                    <xdr:col>7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276225</xdr:colOff>
                    <xdr:row>20</xdr:row>
                    <xdr:rowOff>180975</xdr:rowOff>
                  </from>
                  <to>
                    <xdr:col>7</xdr:col>
                    <xdr:colOff>581025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276225</xdr:colOff>
                    <xdr:row>21</xdr:row>
                    <xdr:rowOff>180975</xdr:rowOff>
                  </from>
                  <to>
                    <xdr:col>7</xdr:col>
                    <xdr:colOff>581025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276225</xdr:colOff>
                    <xdr:row>22</xdr:row>
                    <xdr:rowOff>180975</xdr:rowOff>
                  </from>
                  <to>
                    <xdr:col>7</xdr:col>
                    <xdr:colOff>581025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276225</xdr:colOff>
                    <xdr:row>23</xdr:row>
                    <xdr:rowOff>180975</xdr:rowOff>
                  </from>
                  <to>
                    <xdr:col>7</xdr:col>
                    <xdr:colOff>581025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276225</xdr:colOff>
                    <xdr:row>24</xdr:row>
                    <xdr:rowOff>180975</xdr:rowOff>
                  </from>
                  <to>
                    <xdr:col>7</xdr:col>
                    <xdr:colOff>581025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276225</xdr:colOff>
                    <xdr:row>25</xdr:row>
                    <xdr:rowOff>180975</xdr:rowOff>
                  </from>
                  <to>
                    <xdr:col>7</xdr:col>
                    <xdr:colOff>581025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276225</xdr:colOff>
                    <xdr:row>26</xdr:row>
                    <xdr:rowOff>180975</xdr:rowOff>
                  </from>
                  <to>
                    <xdr:col>7</xdr:col>
                    <xdr:colOff>581025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276225</xdr:colOff>
                    <xdr:row>27</xdr:row>
                    <xdr:rowOff>180975</xdr:rowOff>
                  </from>
                  <to>
                    <xdr:col>7</xdr:col>
                    <xdr:colOff>581025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276225</xdr:colOff>
                    <xdr:row>28</xdr:row>
                    <xdr:rowOff>180975</xdr:rowOff>
                  </from>
                  <to>
                    <xdr:col>7</xdr:col>
                    <xdr:colOff>581025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276225</xdr:colOff>
                    <xdr:row>18</xdr:row>
                    <xdr:rowOff>180975</xdr:rowOff>
                  </from>
                  <to>
                    <xdr:col>7</xdr:col>
                    <xdr:colOff>581025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276225</xdr:colOff>
                    <xdr:row>19</xdr:row>
                    <xdr:rowOff>180975</xdr:rowOff>
                  </from>
                  <to>
                    <xdr:col>7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276225</xdr:colOff>
                    <xdr:row>20</xdr:row>
                    <xdr:rowOff>180975</xdr:rowOff>
                  </from>
                  <to>
                    <xdr:col>7</xdr:col>
                    <xdr:colOff>581025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276225</xdr:colOff>
                    <xdr:row>21</xdr:row>
                    <xdr:rowOff>180975</xdr:rowOff>
                  </from>
                  <to>
                    <xdr:col>7</xdr:col>
                    <xdr:colOff>581025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276225</xdr:colOff>
                    <xdr:row>22</xdr:row>
                    <xdr:rowOff>180975</xdr:rowOff>
                  </from>
                  <to>
                    <xdr:col>7</xdr:col>
                    <xdr:colOff>581025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276225</xdr:colOff>
                    <xdr:row>23</xdr:row>
                    <xdr:rowOff>180975</xdr:rowOff>
                  </from>
                  <to>
                    <xdr:col>7</xdr:col>
                    <xdr:colOff>581025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276225</xdr:colOff>
                    <xdr:row>24</xdr:row>
                    <xdr:rowOff>180975</xdr:rowOff>
                  </from>
                  <to>
                    <xdr:col>7</xdr:col>
                    <xdr:colOff>581025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276225</xdr:colOff>
                    <xdr:row>25</xdr:row>
                    <xdr:rowOff>180975</xdr:rowOff>
                  </from>
                  <to>
                    <xdr:col>7</xdr:col>
                    <xdr:colOff>581025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276225</xdr:colOff>
                    <xdr:row>26</xdr:row>
                    <xdr:rowOff>180975</xdr:rowOff>
                  </from>
                  <to>
                    <xdr:col>7</xdr:col>
                    <xdr:colOff>581025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276225</xdr:colOff>
                    <xdr:row>27</xdr:row>
                    <xdr:rowOff>180975</xdr:rowOff>
                  </from>
                  <to>
                    <xdr:col>7</xdr:col>
                    <xdr:colOff>581025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276225</xdr:colOff>
                    <xdr:row>28</xdr:row>
                    <xdr:rowOff>180975</xdr:rowOff>
                  </from>
                  <to>
                    <xdr:col>7</xdr:col>
                    <xdr:colOff>581025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276225</xdr:colOff>
                    <xdr:row>19</xdr:row>
                    <xdr:rowOff>180975</xdr:rowOff>
                  </from>
                  <to>
                    <xdr:col>7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276225</xdr:colOff>
                    <xdr:row>19</xdr:row>
                    <xdr:rowOff>180975</xdr:rowOff>
                  </from>
                  <to>
                    <xdr:col>7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276225</xdr:colOff>
                    <xdr:row>20</xdr:row>
                    <xdr:rowOff>180975</xdr:rowOff>
                  </from>
                  <to>
                    <xdr:col>7</xdr:col>
                    <xdr:colOff>581025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276225</xdr:colOff>
                    <xdr:row>20</xdr:row>
                    <xdr:rowOff>180975</xdr:rowOff>
                  </from>
                  <to>
                    <xdr:col>7</xdr:col>
                    <xdr:colOff>581025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276225</xdr:colOff>
                    <xdr:row>21</xdr:row>
                    <xdr:rowOff>180975</xdr:rowOff>
                  </from>
                  <to>
                    <xdr:col>7</xdr:col>
                    <xdr:colOff>581025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276225</xdr:colOff>
                    <xdr:row>21</xdr:row>
                    <xdr:rowOff>180975</xdr:rowOff>
                  </from>
                  <to>
                    <xdr:col>7</xdr:col>
                    <xdr:colOff>581025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276225</xdr:colOff>
                    <xdr:row>22</xdr:row>
                    <xdr:rowOff>180975</xdr:rowOff>
                  </from>
                  <to>
                    <xdr:col>7</xdr:col>
                    <xdr:colOff>581025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276225</xdr:colOff>
                    <xdr:row>22</xdr:row>
                    <xdr:rowOff>180975</xdr:rowOff>
                  </from>
                  <to>
                    <xdr:col>7</xdr:col>
                    <xdr:colOff>581025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276225</xdr:colOff>
                    <xdr:row>23</xdr:row>
                    <xdr:rowOff>180975</xdr:rowOff>
                  </from>
                  <to>
                    <xdr:col>7</xdr:col>
                    <xdr:colOff>581025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276225</xdr:colOff>
                    <xdr:row>23</xdr:row>
                    <xdr:rowOff>180975</xdr:rowOff>
                  </from>
                  <to>
                    <xdr:col>7</xdr:col>
                    <xdr:colOff>581025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276225</xdr:colOff>
                    <xdr:row>24</xdr:row>
                    <xdr:rowOff>180975</xdr:rowOff>
                  </from>
                  <to>
                    <xdr:col>7</xdr:col>
                    <xdr:colOff>581025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276225</xdr:colOff>
                    <xdr:row>24</xdr:row>
                    <xdr:rowOff>180975</xdr:rowOff>
                  </from>
                  <to>
                    <xdr:col>7</xdr:col>
                    <xdr:colOff>581025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276225</xdr:colOff>
                    <xdr:row>25</xdr:row>
                    <xdr:rowOff>180975</xdr:rowOff>
                  </from>
                  <to>
                    <xdr:col>7</xdr:col>
                    <xdr:colOff>581025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276225</xdr:colOff>
                    <xdr:row>25</xdr:row>
                    <xdr:rowOff>180975</xdr:rowOff>
                  </from>
                  <to>
                    <xdr:col>7</xdr:col>
                    <xdr:colOff>581025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276225</xdr:colOff>
                    <xdr:row>26</xdr:row>
                    <xdr:rowOff>180975</xdr:rowOff>
                  </from>
                  <to>
                    <xdr:col>7</xdr:col>
                    <xdr:colOff>581025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276225</xdr:colOff>
                    <xdr:row>26</xdr:row>
                    <xdr:rowOff>180975</xdr:rowOff>
                  </from>
                  <to>
                    <xdr:col>7</xdr:col>
                    <xdr:colOff>581025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276225</xdr:colOff>
                    <xdr:row>27</xdr:row>
                    <xdr:rowOff>180975</xdr:rowOff>
                  </from>
                  <to>
                    <xdr:col>7</xdr:col>
                    <xdr:colOff>581025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276225</xdr:colOff>
                    <xdr:row>27</xdr:row>
                    <xdr:rowOff>180975</xdr:rowOff>
                  </from>
                  <to>
                    <xdr:col>7</xdr:col>
                    <xdr:colOff>581025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276225</xdr:colOff>
                    <xdr:row>28</xdr:row>
                    <xdr:rowOff>180975</xdr:rowOff>
                  </from>
                  <to>
                    <xdr:col>7</xdr:col>
                    <xdr:colOff>581025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276225</xdr:colOff>
                    <xdr:row>28</xdr:row>
                    <xdr:rowOff>180975</xdr:rowOff>
                  </from>
                  <to>
                    <xdr:col>7</xdr:col>
                    <xdr:colOff>581025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276225</xdr:colOff>
                    <xdr:row>18</xdr:row>
                    <xdr:rowOff>180975</xdr:rowOff>
                  </from>
                  <to>
                    <xdr:col>7</xdr:col>
                    <xdr:colOff>581025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276225</xdr:colOff>
                    <xdr:row>19</xdr:row>
                    <xdr:rowOff>180975</xdr:rowOff>
                  </from>
                  <to>
                    <xdr:col>7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276225</xdr:colOff>
                    <xdr:row>20</xdr:row>
                    <xdr:rowOff>180975</xdr:rowOff>
                  </from>
                  <to>
                    <xdr:col>7</xdr:col>
                    <xdr:colOff>581025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276225</xdr:colOff>
                    <xdr:row>21</xdr:row>
                    <xdr:rowOff>180975</xdr:rowOff>
                  </from>
                  <to>
                    <xdr:col>7</xdr:col>
                    <xdr:colOff>581025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276225</xdr:colOff>
                    <xdr:row>22</xdr:row>
                    <xdr:rowOff>180975</xdr:rowOff>
                  </from>
                  <to>
                    <xdr:col>7</xdr:col>
                    <xdr:colOff>581025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276225</xdr:colOff>
                    <xdr:row>23</xdr:row>
                    <xdr:rowOff>180975</xdr:rowOff>
                  </from>
                  <to>
                    <xdr:col>7</xdr:col>
                    <xdr:colOff>581025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276225</xdr:colOff>
                    <xdr:row>24</xdr:row>
                    <xdr:rowOff>180975</xdr:rowOff>
                  </from>
                  <to>
                    <xdr:col>7</xdr:col>
                    <xdr:colOff>581025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276225</xdr:colOff>
                    <xdr:row>25</xdr:row>
                    <xdr:rowOff>180975</xdr:rowOff>
                  </from>
                  <to>
                    <xdr:col>7</xdr:col>
                    <xdr:colOff>581025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276225</xdr:colOff>
                    <xdr:row>26</xdr:row>
                    <xdr:rowOff>180975</xdr:rowOff>
                  </from>
                  <to>
                    <xdr:col>7</xdr:col>
                    <xdr:colOff>581025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276225</xdr:colOff>
                    <xdr:row>27</xdr:row>
                    <xdr:rowOff>180975</xdr:rowOff>
                  </from>
                  <to>
                    <xdr:col>7</xdr:col>
                    <xdr:colOff>581025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276225</xdr:colOff>
                    <xdr:row>28</xdr:row>
                    <xdr:rowOff>180975</xdr:rowOff>
                  </from>
                  <to>
                    <xdr:col>7</xdr:col>
                    <xdr:colOff>581025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58" name="Check Box 62">
              <controlPr defaultSize="0" autoFill="0" autoLine="0" autoPict="0">
                <anchor moveWithCells="1">
                  <from>
                    <xdr:col>7</xdr:col>
                    <xdr:colOff>276225</xdr:colOff>
                    <xdr:row>74</xdr:row>
                    <xdr:rowOff>0</xdr:rowOff>
                  </from>
                  <to>
                    <xdr:col>8</xdr:col>
                    <xdr:colOff>161925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59" name="Check Box 86">
              <controlPr defaultSize="0" autoFill="0" autoLine="0" autoPict="0">
                <anchor moveWithCells="1">
                  <from>
                    <xdr:col>7</xdr:col>
                    <xdr:colOff>276225</xdr:colOff>
                    <xdr:row>80</xdr:row>
                    <xdr:rowOff>0</xdr:rowOff>
                  </from>
                  <to>
                    <xdr:col>7</xdr:col>
                    <xdr:colOff>581025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60" name="Check Box 88">
              <controlPr defaultSize="0" autoFill="0" autoLine="0" autoPict="0">
                <anchor moveWithCells="1">
                  <from>
                    <xdr:col>2</xdr:col>
                    <xdr:colOff>600075</xdr:colOff>
                    <xdr:row>0</xdr:row>
                    <xdr:rowOff>0</xdr:rowOff>
                  </from>
                  <to>
                    <xdr:col>2</xdr:col>
                    <xdr:colOff>904875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61" name="Check Box 89">
              <controlPr defaultSize="0" autoFill="0" autoLine="0" autoPict="0">
                <anchor moveWithCells="1">
                  <from>
                    <xdr:col>2</xdr:col>
                    <xdr:colOff>600075</xdr:colOff>
                    <xdr:row>1</xdr:row>
                    <xdr:rowOff>0</xdr:rowOff>
                  </from>
                  <to>
                    <xdr:col>2</xdr:col>
                    <xdr:colOff>990600</xdr:colOff>
                    <xdr:row>1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93"/>
  <sheetViews>
    <sheetView zoomScaleNormal="100" workbookViewId="0">
      <selection activeCell="L24" sqref="L24"/>
    </sheetView>
  </sheetViews>
  <sheetFormatPr baseColWidth="10" defaultColWidth="11.42578125" defaultRowHeight="15" x14ac:dyDescent="0.25"/>
  <cols>
    <col min="2" max="2" width="15.28515625" bestFit="1" customWidth="1"/>
    <col min="3" max="3" width="19.7109375" bestFit="1" customWidth="1"/>
    <col min="4" max="4" width="11.28515625" customWidth="1"/>
    <col min="5" max="5" width="13.140625" bestFit="1" customWidth="1"/>
    <col min="6" max="6" width="11.42578125" bestFit="1" customWidth="1"/>
    <col min="7" max="7" width="6" hidden="1" customWidth="1"/>
    <col min="8" max="8" width="11.85546875" bestFit="1" customWidth="1"/>
    <col min="9" max="9" width="3" bestFit="1" customWidth="1"/>
    <col min="23" max="23" width="11.85546875" bestFit="1" customWidth="1"/>
  </cols>
  <sheetData>
    <row r="1" spans="2:11" ht="20.100000000000001" customHeight="1" x14ac:dyDescent="0.2">
      <c r="B1" t="s">
        <v>51</v>
      </c>
      <c r="C1" t="b">
        <v>1</v>
      </c>
    </row>
    <row r="2" spans="2:11" ht="21" customHeight="1" x14ac:dyDescent="0.2">
      <c r="B2" t="s">
        <v>111</v>
      </c>
      <c r="C2" t="b">
        <v>1</v>
      </c>
    </row>
    <row r="3" spans="2:11" ht="15.95" thickBot="1" x14ac:dyDescent="0.25"/>
    <row r="4" spans="2:11" ht="15.95" thickBot="1" x14ac:dyDescent="0.25">
      <c r="B4" s="92" t="s">
        <v>31</v>
      </c>
      <c r="C4" s="93"/>
      <c r="D4" s="93"/>
      <c r="E4" s="93"/>
      <c r="F4" s="94"/>
      <c r="G4" s="35"/>
    </row>
    <row r="5" spans="2:11" ht="15.95" thickBot="1" x14ac:dyDescent="0.25">
      <c r="B5" s="13"/>
      <c r="C5" s="10" t="s">
        <v>32</v>
      </c>
      <c r="D5" s="8" t="s">
        <v>33</v>
      </c>
      <c r="E5" s="8" t="s">
        <v>109</v>
      </c>
      <c r="F5" s="9" t="s">
        <v>47</v>
      </c>
      <c r="H5" s="13" t="s">
        <v>106</v>
      </c>
    </row>
    <row r="6" spans="2:11" x14ac:dyDescent="0.25">
      <c r="B6" s="96" t="s">
        <v>107</v>
      </c>
      <c r="C6" s="6" t="s">
        <v>53</v>
      </c>
      <c r="D6" s="4">
        <v>0</v>
      </c>
      <c r="E6" s="16">
        <f>'Valor Hora'!D26</f>
        <v>1625</v>
      </c>
      <c r="F6" s="24">
        <f>D6*'Valor Hora'!D26</f>
        <v>0</v>
      </c>
      <c r="G6" s="23"/>
      <c r="H6" s="51">
        <v>0</v>
      </c>
    </row>
    <row r="7" spans="2:11" x14ac:dyDescent="0.25">
      <c r="B7" s="96"/>
      <c r="C7" s="27" t="s">
        <v>55</v>
      </c>
      <c r="D7">
        <v>0</v>
      </c>
      <c r="E7" s="17">
        <f>'Valor Hora'!D27</f>
        <v>2250</v>
      </c>
      <c r="F7" s="20">
        <f>D7*'Valor Hora'!D27</f>
        <v>0</v>
      </c>
      <c r="G7" s="23"/>
      <c r="H7" s="51">
        <v>0</v>
      </c>
    </row>
    <row r="8" spans="2:11" x14ac:dyDescent="0.25">
      <c r="B8" s="96"/>
      <c r="C8" s="27" t="s">
        <v>56</v>
      </c>
      <c r="D8">
        <v>0</v>
      </c>
      <c r="E8" s="17">
        <f>'Valor Hora'!D28</f>
        <v>2250</v>
      </c>
      <c r="F8" s="20">
        <f>D8*'Valor Hora'!D28</f>
        <v>0</v>
      </c>
      <c r="G8" s="23"/>
      <c r="H8" s="51">
        <v>0</v>
      </c>
    </row>
    <row r="9" spans="2:11" x14ac:dyDescent="0.25">
      <c r="B9" s="96"/>
      <c r="C9" s="27" t="s">
        <v>57</v>
      </c>
      <c r="D9">
        <v>0</v>
      </c>
      <c r="E9" s="17">
        <f>'Valor Hora'!D29</f>
        <v>2250</v>
      </c>
      <c r="F9" s="20">
        <f>D9*'Valor Hora'!D29</f>
        <v>0</v>
      </c>
      <c r="G9" s="23"/>
      <c r="H9" s="51">
        <v>0</v>
      </c>
    </row>
    <row r="10" spans="2:11" x14ac:dyDescent="0.25">
      <c r="B10" s="96"/>
      <c r="C10" s="27" t="s">
        <v>54</v>
      </c>
      <c r="D10">
        <v>0</v>
      </c>
      <c r="E10" s="17">
        <f>'Valor Hora'!D30</f>
        <v>2250</v>
      </c>
      <c r="F10" s="20">
        <f>D10*'Valor Hora'!D30</f>
        <v>0</v>
      </c>
      <c r="G10" s="23"/>
      <c r="H10" s="51">
        <v>0</v>
      </c>
    </row>
    <row r="11" spans="2:11" x14ac:dyDescent="0.25">
      <c r="B11" s="96"/>
      <c r="C11" s="27" t="s">
        <v>14</v>
      </c>
      <c r="D11">
        <v>0</v>
      </c>
      <c r="E11" s="17">
        <f>'Valor Hora'!D31</f>
        <v>2875</v>
      </c>
      <c r="F11" s="20">
        <f>D11*'Valor Hora'!D31</f>
        <v>0</v>
      </c>
      <c r="G11" s="23"/>
      <c r="H11" s="51">
        <v>0</v>
      </c>
      <c r="I11" s="75">
        <v>10</v>
      </c>
      <c r="K11" s="17"/>
    </row>
    <row r="12" spans="2:11" x14ac:dyDescent="0.25">
      <c r="B12" s="96"/>
      <c r="C12" s="27" t="s">
        <v>13</v>
      </c>
      <c r="D12">
        <v>0</v>
      </c>
      <c r="E12" s="17">
        <f>'Valor Hora'!D32</f>
        <v>3500</v>
      </c>
      <c r="F12" s="20">
        <f>D12*'Valor Hora'!D32</f>
        <v>0</v>
      </c>
      <c r="G12" s="23"/>
      <c r="H12" s="51">
        <v>0</v>
      </c>
      <c r="I12" s="75">
        <v>2</v>
      </c>
      <c r="K12" s="17"/>
    </row>
    <row r="13" spans="2:11" x14ac:dyDescent="0.25">
      <c r="B13" s="96"/>
      <c r="C13" s="27" t="s">
        <v>15</v>
      </c>
      <c r="D13">
        <v>0</v>
      </c>
      <c r="E13" s="17">
        <f>'Valor Hora'!D33</f>
        <v>1581.25</v>
      </c>
      <c r="F13" s="20">
        <f>D13*'Valor Hora'!D33</f>
        <v>0</v>
      </c>
      <c r="G13" s="23"/>
      <c r="H13" s="51">
        <v>0</v>
      </c>
      <c r="I13" s="75">
        <v>2</v>
      </c>
      <c r="K13" s="17"/>
    </row>
    <row r="14" spans="2:11" x14ac:dyDescent="0.25">
      <c r="B14" s="96"/>
      <c r="C14" s="27" t="s">
        <v>16</v>
      </c>
      <c r="D14">
        <v>0</v>
      </c>
      <c r="E14" s="17">
        <f>'Valor Hora'!D34</f>
        <v>2375</v>
      </c>
      <c r="F14" s="20">
        <f>D14*'Valor Hora'!D34</f>
        <v>0</v>
      </c>
      <c r="G14" s="23"/>
      <c r="H14" s="51">
        <v>0</v>
      </c>
    </row>
    <row r="15" spans="2:11" ht="15.75" thickBot="1" x14ac:dyDescent="0.3">
      <c r="B15" s="97"/>
      <c r="C15" s="28" t="s">
        <v>17</v>
      </c>
      <c r="D15" s="5">
        <v>0</v>
      </c>
      <c r="E15" s="18">
        <f>'Valor Hora'!D35</f>
        <v>1581.25</v>
      </c>
      <c r="F15" s="21">
        <f>D15*'Valor Hora'!D35</f>
        <v>0</v>
      </c>
      <c r="G15" s="23"/>
      <c r="H15" s="52">
        <v>0</v>
      </c>
    </row>
    <row r="16" spans="2:11" ht="15.95" thickBot="1" x14ac:dyDescent="0.25">
      <c r="B16" s="46"/>
      <c r="E16" t="s">
        <v>36</v>
      </c>
      <c r="F16" s="45">
        <f>SUM(F6:F15)</f>
        <v>0</v>
      </c>
      <c r="G16" s="23"/>
    </row>
    <row r="17" spans="2:8" ht="15.95" thickBot="1" x14ac:dyDescent="0.25">
      <c r="B17" s="46"/>
      <c r="E17" s="23"/>
      <c r="F17" s="23"/>
      <c r="G17" s="23"/>
    </row>
    <row r="18" spans="2:8" ht="15.75" thickBot="1" x14ac:dyDescent="0.3">
      <c r="B18" s="13"/>
      <c r="C18" s="10" t="s">
        <v>45</v>
      </c>
      <c r="D18" s="8" t="s">
        <v>37</v>
      </c>
      <c r="E18" s="8" t="s">
        <v>46</v>
      </c>
      <c r="F18" s="9" t="s">
        <v>47</v>
      </c>
      <c r="H18" t="s">
        <v>5</v>
      </c>
    </row>
    <row r="19" spans="2:8" x14ac:dyDescent="0.25">
      <c r="B19" s="95" t="s">
        <v>48</v>
      </c>
      <c r="C19" s="27" t="s">
        <v>130</v>
      </c>
      <c r="D19" s="4">
        <v>0</v>
      </c>
      <c r="E19" s="16">
        <v>0</v>
      </c>
      <c r="F19" s="20">
        <f t="shared" ref="F19:F30" si="0">(D19*E19)+G19</f>
        <v>0</v>
      </c>
      <c r="G19" s="23">
        <f>IF(H19=TRUE,(D19*E19*(MAX(Impuestos!$E$2:$E$4))),0)</f>
        <v>0</v>
      </c>
      <c r="H19" t="b">
        <v>0</v>
      </c>
    </row>
    <row r="20" spans="2:8" x14ac:dyDescent="0.25">
      <c r="B20" s="96"/>
      <c r="C20" s="27" t="s">
        <v>131</v>
      </c>
      <c r="D20">
        <v>0</v>
      </c>
      <c r="E20" s="17">
        <v>0</v>
      </c>
      <c r="F20" s="20">
        <f t="shared" si="0"/>
        <v>0</v>
      </c>
      <c r="G20" s="23">
        <f>IF(H20=TRUE,(D20*E20*(MAX(Impuestos!$E$2:$E$4))),0)</f>
        <v>0</v>
      </c>
      <c r="H20" t="b">
        <v>0</v>
      </c>
    </row>
    <row r="21" spans="2:8" x14ac:dyDescent="0.25">
      <c r="B21" s="96"/>
      <c r="C21" s="27" t="s">
        <v>134</v>
      </c>
      <c r="D21">
        <v>0</v>
      </c>
      <c r="E21" s="17">
        <v>0</v>
      </c>
      <c r="F21" s="20">
        <f t="shared" si="0"/>
        <v>0</v>
      </c>
      <c r="G21" s="23">
        <f>IF(H21=TRUE,(D21*E21*(MAX(Impuestos!$E$2:$E$4))),0)</f>
        <v>0</v>
      </c>
      <c r="H21" t="b">
        <v>0</v>
      </c>
    </row>
    <row r="22" spans="2:8" x14ac:dyDescent="0.25">
      <c r="B22" s="96"/>
      <c r="C22" s="27" t="s">
        <v>132</v>
      </c>
      <c r="D22">
        <v>0</v>
      </c>
      <c r="E22" s="17">
        <v>0</v>
      </c>
      <c r="F22" s="20">
        <f t="shared" si="0"/>
        <v>0</v>
      </c>
      <c r="G22" s="23">
        <f>IF(H22=TRUE,(D22*E22*(MAX(Impuestos!$E$2:$E$4))),0)</f>
        <v>0</v>
      </c>
      <c r="H22" t="b">
        <v>0</v>
      </c>
    </row>
    <row r="23" spans="2:8" x14ac:dyDescent="0.25">
      <c r="B23" s="96"/>
      <c r="C23" s="27" t="s">
        <v>66</v>
      </c>
      <c r="D23">
        <v>0</v>
      </c>
      <c r="E23" s="17">
        <v>800</v>
      </c>
      <c r="F23" s="20">
        <f t="shared" si="0"/>
        <v>0</v>
      </c>
      <c r="G23" s="23">
        <f>IF(H23=TRUE,(D23*E23*(MAX(Impuestos!$E$2:$E$4))),0)</f>
        <v>0</v>
      </c>
      <c r="H23" t="b">
        <v>1</v>
      </c>
    </row>
    <row r="24" spans="2:8" x14ac:dyDescent="0.25">
      <c r="B24" s="96"/>
      <c r="C24" s="27" t="s">
        <v>133</v>
      </c>
      <c r="D24">
        <v>0</v>
      </c>
      <c r="E24" s="17">
        <v>0</v>
      </c>
      <c r="F24" s="20">
        <f t="shared" si="0"/>
        <v>0</v>
      </c>
      <c r="G24" s="23">
        <f>IF(H24=TRUE,(D24*E24*(MAX(Impuestos!$E$2:$E$4))),0)</f>
        <v>0</v>
      </c>
      <c r="H24" t="b">
        <v>0</v>
      </c>
    </row>
    <row r="25" spans="2:8" x14ac:dyDescent="0.25">
      <c r="B25" s="96"/>
      <c r="C25" s="27" t="s">
        <v>135</v>
      </c>
      <c r="D25">
        <v>0</v>
      </c>
      <c r="E25" s="17">
        <v>0</v>
      </c>
      <c r="F25" s="20">
        <f t="shared" si="0"/>
        <v>0</v>
      </c>
      <c r="G25" s="23">
        <f>IF(H25=TRUE,(D25*E25*(MAX(Impuestos!$E$2:$E$4))),0)</f>
        <v>0</v>
      </c>
      <c r="H25" t="b">
        <v>0</v>
      </c>
    </row>
    <row r="26" spans="2:8" x14ac:dyDescent="0.25">
      <c r="B26" s="96"/>
      <c r="C26" s="27" t="s">
        <v>136</v>
      </c>
      <c r="D26">
        <v>0</v>
      </c>
      <c r="E26" s="17">
        <v>0</v>
      </c>
      <c r="F26" s="20">
        <f t="shared" si="0"/>
        <v>0</v>
      </c>
      <c r="G26" s="23">
        <f>IF(H26=TRUE,(D26*E26*(MAX(Impuestos!$E$2:$E$4))),0)</f>
        <v>0</v>
      </c>
      <c r="H26" t="b">
        <v>0</v>
      </c>
    </row>
    <row r="27" spans="2:8" x14ac:dyDescent="0.25">
      <c r="B27" s="96"/>
      <c r="C27" s="27" t="s">
        <v>137</v>
      </c>
      <c r="D27">
        <v>0</v>
      </c>
      <c r="E27" s="17">
        <v>0</v>
      </c>
      <c r="F27" s="20">
        <f t="shared" si="0"/>
        <v>0</v>
      </c>
      <c r="G27" s="23">
        <f>IF(H27=TRUE,(D27*E27*(MAX(Impuestos!$E$2:$E$4))),0)</f>
        <v>0</v>
      </c>
      <c r="H27" t="b">
        <v>0</v>
      </c>
    </row>
    <row r="28" spans="2:8" x14ac:dyDescent="0.25">
      <c r="B28" s="96"/>
      <c r="C28" s="27" t="s">
        <v>138</v>
      </c>
      <c r="D28">
        <v>0</v>
      </c>
      <c r="E28" s="17">
        <v>0</v>
      </c>
      <c r="F28" s="20">
        <f t="shared" si="0"/>
        <v>0</v>
      </c>
      <c r="G28" s="23">
        <f>IF(H28=TRUE,(D28*E28*(MAX(Impuestos!$E$2:$E$4))),0)</f>
        <v>0</v>
      </c>
      <c r="H28" t="b">
        <v>0</v>
      </c>
    </row>
    <row r="29" spans="2:8" x14ac:dyDescent="0.25">
      <c r="B29" s="96"/>
      <c r="C29" s="27"/>
      <c r="D29">
        <v>0</v>
      </c>
      <c r="E29" s="17">
        <v>0</v>
      </c>
      <c r="F29" s="20">
        <f t="shared" si="0"/>
        <v>0</v>
      </c>
      <c r="G29" s="23">
        <f>IF(H29=TRUE,(D29*E29*(MAX(Impuestos!$E$2:$E$4))),0)</f>
        <v>0</v>
      </c>
      <c r="H29" t="b">
        <v>0</v>
      </c>
    </row>
    <row r="30" spans="2:8" ht="15.75" thickBot="1" x14ac:dyDescent="0.3">
      <c r="B30" s="97"/>
      <c r="C30" s="28"/>
      <c r="D30" s="5">
        <v>0</v>
      </c>
      <c r="E30" s="18">
        <v>0</v>
      </c>
      <c r="F30" s="20">
        <f t="shared" si="0"/>
        <v>0</v>
      </c>
      <c r="G30" s="23">
        <f>IF(H30=TRUE,(D30*E30*(MAX(Impuestos!$E$2:$E$4))),0)</f>
        <v>0</v>
      </c>
      <c r="H30" t="b">
        <v>0</v>
      </c>
    </row>
    <row r="31" spans="2:8" ht="15.95" thickBot="1" x14ac:dyDescent="0.25">
      <c r="B31" s="46"/>
      <c r="E31" t="s">
        <v>36</v>
      </c>
      <c r="F31" s="45">
        <f>SUM(F19:F30)</f>
        <v>0</v>
      </c>
      <c r="G31" s="23"/>
    </row>
    <row r="32" spans="2:8" ht="15.95" thickBot="1" x14ac:dyDescent="0.25"/>
    <row r="33" spans="2:13" ht="15.95" thickBot="1" x14ac:dyDescent="0.25">
      <c r="B33" s="11"/>
      <c r="C33" s="6"/>
      <c r="D33" s="4" t="s">
        <v>37</v>
      </c>
      <c r="E33" s="4"/>
      <c r="F33" s="1" t="s">
        <v>38</v>
      </c>
      <c r="M33" s="29"/>
    </row>
    <row r="34" spans="2:13" x14ac:dyDescent="0.25">
      <c r="B34" s="95" t="s">
        <v>39</v>
      </c>
      <c r="C34" s="6" t="s">
        <v>71</v>
      </c>
      <c r="D34" s="4">
        <v>0</v>
      </c>
      <c r="E34" s="16"/>
      <c r="F34" s="24">
        <f>D34*Equipos!D2</f>
        <v>0</v>
      </c>
      <c r="G34" s="23"/>
    </row>
    <row r="35" spans="2:13" x14ac:dyDescent="0.25">
      <c r="B35" s="96"/>
      <c r="C35" s="27" t="s">
        <v>83</v>
      </c>
      <c r="D35">
        <v>0</v>
      </c>
      <c r="E35" s="17"/>
      <c r="F35" s="20">
        <f>D35*Equipos!D3</f>
        <v>0</v>
      </c>
      <c r="G35" s="23"/>
    </row>
    <row r="36" spans="2:13" x14ac:dyDescent="0.25">
      <c r="B36" s="96"/>
      <c r="C36" s="27" t="s">
        <v>69</v>
      </c>
      <c r="D36">
        <v>0</v>
      </c>
      <c r="E36" s="17"/>
      <c r="F36" s="20">
        <f>D36*Equipos!D4</f>
        <v>0</v>
      </c>
      <c r="G36" s="23"/>
    </row>
    <row r="37" spans="2:13" x14ac:dyDescent="0.25">
      <c r="B37" s="96"/>
      <c r="C37" s="27" t="s">
        <v>64</v>
      </c>
      <c r="D37">
        <v>0</v>
      </c>
      <c r="E37" s="17"/>
      <c r="F37" s="20">
        <f>D37*Equipos!D5</f>
        <v>0</v>
      </c>
      <c r="G37" s="23"/>
      <c r="M37" s="7"/>
    </row>
    <row r="38" spans="2:13" x14ac:dyDescent="0.25">
      <c r="B38" s="96"/>
      <c r="C38" s="27" t="s">
        <v>65</v>
      </c>
      <c r="D38">
        <v>0</v>
      </c>
      <c r="E38" s="17"/>
      <c r="F38" s="20">
        <f>D38*Equipos!D6</f>
        <v>0</v>
      </c>
      <c r="G38" s="23"/>
      <c r="M38" s="7"/>
    </row>
    <row r="39" spans="2:13" x14ac:dyDescent="0.25">
      <c r="B39" s="96"/>
      <c r="C39" s="27" t="s">
        <v>28</v>
      </c>
      <c r="D39">
        <v>0</v>
      </c>
      <c r="E39" s="17"/>
      <c r="F39" s="20">
        <f>D39*Equipos!D7</f>
        <v>0</v>
      </c>
      <c r="G39" s="23"/>
      <c r="M39" s="7"/>
    </row>
    <row r="40" spans="2:13" x14ac:dyDescent="0.25">
      <c r="B40" s="96"/>
      <c r="C40" s="27" t="s">
        <v>58</v>
      </c>
      <c r="D40">
        <v>0</v>
      </c>
      <c r="E40" s="17"/>
      <c r="F40" s="20">
        <f>D40*Equipos!D8</f>
        <v>0</v>
      </c>
      <c r="G40" s="23"/>
      <c r="M40" s="7"/>
    </row>
    <row r="41" spans="2:13" x14ac:dyDescent="0.25">
      <c r="B41" s="96"/>
      <c r="C41" s="27" t="s">
        <v>59</v>
      </c>
      <c r="D41">
        <v>0</v>
      </c>
      <c r="E41" s="17"/>
      <c r="F41" s="20">
        <f>D41*Equipos!D9</f>
        <v>0</v>
      </c>
      <c r="G41" s="23"/>
      <c r="M41" s="7"/>
    </row>
    <row r="42" spans="2:13" x14ac:dyDescent="0.25">
      <c r="B42" s="96"/>
      <c r="C42" s="27" t="s">
        <v>73</v>
      </c>
      <c r="D42">
        <v>0</v>
      </c>
      <c r="E42" s="17"/>
      <c r="F42" s="20">
        <f>D42*Equipos!D10</f>
        <v>0</v>
      </c>
      <c r="G42" s="23"/>
      <c r="M42" s="7"/>
    </row>
    <row r="43" spans="2:13" x14ac:dyDescent="0.25">
      <c r="B43" s="96"/>
      <c r="C43" s="27" t="s">
        <v>60</v>
      </c>
      <c r="D43">
        <v>0</v>
      </c>
      <c r="E43" s="17"/>
      <c r="F43" s="20">
        <f>D43*Equipos!D11</f>
        <v>0</v>
      </c>
      <c r="G43" s="23"/>
      <c r="M43" s="7"/>
    </row>
    <row r="44" spans="2:13" x14ac:dyDescent="0.25">
      <c r="B44" s="96"/>
      <c r="C44" s="27" t="s">
        <v>61</v>
      </c>
      <c r="D44">
        <v>0</v>
      </c>
      <c r="E44" s="17"/>
      <c r="F44" s="20">
        <f>D44*Equipos!D12</f>
        <v>0</v>
      </c>
      <c r="G44" s="23"/>
      <c r="M44" s="7"/>
    </row>
    <row r="45" spans="2:13" x14ac:dyDescent="0.25">
      <c r="B45" s="96"/>
      <c r="C45" s="27" t="s">
        <v>40</v>
      </c>
      <c r="D45">
        <v>0</v>
      </c>
      <c r="E45" s="17"/>
      <c r="F45" s="20">
        <f>D45*Equipos!D13</f>
        <v>0</v>
      </c>
      <c r="G45" s="23"/>
    </row>
    <row r="46" spans="2:13" x14ac:dyDescent="0.25">
      <c r="B46" s="96"/>
      <c r="C46" s="27" t="s">
        <v>41</v>
      </c>
      <c r="D46">
        <v>0</v>
      </c>
      <c r="E46" s="17"/>
      <c r="F46" s="20">
        <f>D46*Equipos!D14</f>
        <v>0</v>
      </c>
      <c r="G46" s="23"/>
      <c r="M46" s="7"/>
    </row>
    <row r="47" spans="2:13" x14ac:dyDescent="0.25">
      <c r="B47" s="96"/>
      <c r="C47" s="27" t="s">
        <v>150</v>
      </c>
      <c r="D47">
        <v>0</v>
      </c>
      <c r="E47" s="17"/>
      <c r="F47" s="20">
        <f>D47*Equipos!D15</f>
        <v>0</v>
      </c>
      <c r="G47" s="23"/>
    </row>
    <row r="48" spans="2:13" x14ac:dyDescent="0.25">
      <c r="B48" s="96"/>
      <c r="C48" s="27" t="s">
        <v>62</v>
      </c>
      <c r="D48">
        <v>0</v>
      </c>
      <c r="E48" s="17"/>
      <c r="F48" s="20">
        <f>D48*Equipos!D16</f>
        <v>0</v>
      </c>
      <c r="G48" s="23"/>
    </row>
    <row r="49" spans="2:7" x14ac:dyDescent="0.25">
      <c r="B49" s="96"/>
      <c r="C49" s="27" t="s">
        <v>42</v>
      </c>
      <c r="D49">
        <v>0</v>
      </c>
      <c r="E49" s="17"/>
      <c r="F49" s="20">
        <f>D49*Equipos!D17</f>
        <v>0</v>
      </c>
      <c r="G49" s="23"/>
    </row>
    <row r="50" spans="2:7" x14ac:dyDescent="0.25">
      <c r="B50" s="96"/>
      <c r="C50" s="27" t="s">
        <v>85</v>
      </c>
      <c r="D50">
        <v>0</v>
      </c>
      <c r="E50" s="17"/>
      <c r="F50" s="20">
        <f>D50*Equipos!D18</f>
        <v>0</v>
      </c>
      <c r="G50" s="23"/>
    </row>
    <row r="51" spans="2:7" x14ac:dyDescent="0.25">
      <c r="B51" s="96"/>
      <c r="C51" s="27" t="s">
        <v>86</v>
      </c>
      <c r="D51">
        <v>0</v>
      </c>
      <c r="E51" s="17"/>
      <c r="F51" s="20">
        <f>D51*Equipos!D19</f>
        <v>0</v>
      </c>
      <c r="G51" s="23"/>
    </row>
    <row r="52" spans="2:7" x14ac:dyDescent="0.25">
      <c r="B52" s="96"/>
      <c r="C52" s="27" t="s">
        <v>63</v>
      </c>
      <c r="D52">
        <v>0</v>
      </c>
      <c r="E52" s="17"/>
      <c r="F52" s="20">
        <f>D52*Equipos!D20</f>
        <v>0</v>
      </c>
      <c r="G52" s="23"/>
    </row>
    <row r="53" spans="2:7" x14ac:dyDescent="0.25">
      <c r="B53" s="96"/>
      <c r="C53" s="27" t="s">
        <v>43</v>
      </c>
      <c r="D53">
        <v>0</v>
      </c>
      <c r="E53" s="17"/>
      <c r="F53" s="20">
        <f>D53*Equipos!D21</f>
        <v>0</v>
      </c>
      <c r="G53" s="23"/>
    </row>
    <row r="54" spans="2:7" x14ac:dyDescent="0.25">
      <c r="B54" s="96"/>
      <c r="C54" s="27" t="s">
        <v>44</v>
      </c>
      <c r="D54">
        <v>0</v>
      </c>
      <c r="E54" s="17"/>
      <c r="F54" s="20">
        <f>D54*Equipos!D22</f>
        <v>0</v>
      </c>
      <c r="G54" s="23"/>
    </row>
    <row r="55" spans="2:7" ht="15.75" thickBot="1" x14ac:dyDescent="0.3">
      <c r="B55" s="97"/>
      <c r="C55" s="28" t="s">
        <v>27</v>
      </c>
      <c r="D55" s="5">
        <v>0</v>
      </c>
      <c r="E55" s="18"/>
      <c r="F55" s="21">
        <f>D55*Equipos!D23</f>
        <v>0</v>
      </c>
      <c r="G55" s="23"/>
    </row>
    <row r="56" spans="2:7" ht="15.75" thickBot="1" x14ac:dyDescent="0.3">
      <c r="E56" t="s">
        <v>36</v>
      </c>
      <c r="F56" s="45">
        <f>SUM(F34:F55)</f>
        <v>0</v>
      </c>
      <c r="G56" s="23"/>
    </row>
    <row r="57" spans="2:7" ht="15.75" thickBot="1" x14ac:dyDescent="0.3">
      <c r="F57" s="23"/>
      <c r="G57" s="23"/>
    </row>
    <row r="58" spans="2:7" ht="30.75" thickBot="1" x14ac:dyDescent="0.3">
      <c r="B58" s="12" t="s">
        <v>34</v>
      </c>
      <c r="C58" s="10" t="s">
        <v>35</v>
      </c>
      <c r="D58" s="26">
        <f>SUM(D6:D15)</f>
        <v>0</v>
      </c>
      <c r="E58" s="62">
        <f>'Valor Hora'!D24</f>
        <v>743.65856481481489</v>
      </c>
      <c r="F58" s="25">
        <f>IF(C2=TRUE,(D58*E58)-(F56*0.25),0)</f>
        <v>0</v>
      </c>
      <c r="G58" s="23"/>
    </row>
    <row r="59" spans="2:7" ht="15" customHeight="1" thickBot="1" x14ac:dyDescent="0.3">
      <c r="E59" t="s">
        <v>36</v>
      </c>
      <c r="F59" s="45">
        <f>F58</f>
        <v>0</v>
      </c>
      <c r="G59" s="23"/>
    </row>
    <row r="60" spans="2:7" ht="15.75" thickBot="1" x14ac:dyDescent="0.3">
      <c r="F60" s="17"/>
    </row>
    <row r="61" spans="2:7" ht="15.75" thickBot="1" x14ac:dyDescent="0.3">
      <c r="E61" s="55" t="s">
        <v>36</v>
      </c>
      <c r="F61" s="56">
        <f>SUM(F16,F31,F56,F59)</f>
        <v>0</v>
      </c>
      <c r="G61" s="43"/>
    </row>
    <row r="62" spans="2:7" ht="15.75" thickBot="1" x14ac:dyDescent="0.3">
      <c r="F62" s="43"/>
      <c r="G62" s="43"/>
    </row>
    <row r="63" spans="2:7" ht="15.75" thickBot="1" x14ac:dyDescent="0.3">
      <c r="E63" s="48" t="s">
        <v>110</v>
      </c>
      <c r="F63" s="49">
        <f>IF(C1=TRUE,F61*'Valor Hora'!C2,0)</f>
        <v>0</v>
      </c>
    </row>
    <row r="64" spans="2:7" ht="15.75" thickBot="1" x14ac:dyDescent="0.3">
      <c r="E64" s="17"/>
      <c r="F64" s="17"/>
    </row>
    <row r="65" spans="4:13" ht="15.75" thickBot="1" x14ac:dyDescent="0.3">
      <c r="E65" s="48" t="s">
        <v>36</v>
      </c>
      <c r="F65" s="49">
        <f>F61+F63</f>
        <v>0</v>
      </c>
    </row>
    <row r="66" spans="4:13" ht="15.75" thickBot="1" x14ac:dyDescent="0.3">
      <c r="E66" s="17"/>
    </row>
    <row r="67" spans="4:13" ht="15.75" thickBot="1" x14ac:dyDescent="0.3">
      <c r="D67" s="10" t="s">
        <v>117</v>
      </c>
      <c r="E67" s="53"/>
      <c r="F67" s="54">
        <f>F65*E67</f>
        <v>0</v>
      </c>
    </row>
    <row r="68" spans="4:13" ht="15.75" thickBot="1" x14ac:dyDescent="0.3">
      <c r="E68" s="17"/>
    </row>
    <row r="69" spans="4:13" ht="15.75" thickBot="1" x14ac:dyDescent="0.3">
      <c r="E69" s="48" t="s">
        <v>36</v>
      </c>
      <c r="F69" s="57">
        <f>F65+F67</f>
        <v>0</v>
      </c>
    </row>
    <row r="70" spans="4:13" ht="15.75" thickBot="1" x14ac:dyDescent="0.3">
      <c r="E70" s="17"/>
      <c r="F70" s="17"/>
    </row>
    <row r="71" spans="4:13" ht="15.75" thickBot="1" x14ac:dyDescent="0.3">
      <c r="D71" s="10" t="s">
        <v>129</v>
      </c>
      <c r="E71" s="62"/>
      <c r="F71" s="9"/>
    </row>
    <row r="72" spans="4:13" ht="15.75" thickBot="1" x14ac:dyDescent="0.3">
      <c r="E72" s="17"/>
    </row>
    <row r="73" spans="4:13" ht="15.75" thickBot="1" x14ac:dyDescent="0.3">
      <c r="E73" s="48" t="s">
        <v>36</v>
      </c>
      <c r="F73" s="49">
        <f>F69+F71</f>
        <v>0</v>
      </c>
    </row>
    <row r="74" spans="4:13" ht="15.75" thickBot="1" x14ac:dyDescent="0.3">
      <c r="E74" s="17"/>
    </row>
    <row r="75" spans="4:13" ht="15.75" thickBot="1" x14ac:dyDescent="0.3">
      <c r="E75" s="42" t="s">
        <v>102</v>
      </c>
      <c r="F75" s="25">
        <f>IF(H75=TRUE,F73*0.03,0)</f>
        <v>0</v>
      </c>
      <c r="G75" s="23"/>
      <c r="H75" t="b">
        <v>0</v>
      </c>
    </row>
    <row r="76" spans="4:13" ht="15.75" thickBot="1" x14ac:dyDescent="0.3">
      <c r="E76" s="17"/>
    </row>
    <row r="77" spans="4:13" ht="15.75" thickBot="1" x14ac:dyDescent="0.3">
      <c r="E77" s="10" t="s">
        <v>36</v>
      </c>
      <c r="F77" s="19">
        <f>F73+F75</f>
        <v>0</v>
      </c>
      <c r="G77" s="44"/>
      <c r="I77" s="17"/>
      <c r="J77" s="17"/>
      <c r="M77" s="17"/>
    </row>
    <row r="78" spans="4:13" ht="15.75" thickBot="1" x14ac:dyDescent="0.3"/>
    <row r="79" spans="4:13" ht="15.75" thickBot="1" x14ac:dyDescent="0.3">
      <c r="D79" s="10" t="s">
        <v>115</v>
      </c>
      <c r="E79" s="58"/>
      <c r="F79" s="49">
        <f>F77*E79</f>
        <v>0</v>
      </c>
    </row>
    <row r="80" spans="4:13" ht="15.75" thickBot="1" x14ac:dyDescent="0.3">
      <c r="H80" t="s">
        <v>103</v>
      </c>
    </row>
    <row r="81" spans="4:10" ht="15.75" thickBot="1" x14ac:dyDescent="0.3">
      <c r="E81" s="10" t="s">
        <v>10</v>
      </c>
      <c r="F81" s="59">
        <f>F77+F79+G81</f>
        <v>0</v>
      </c>
      <c r="G81">
        <f>IF(H81=TRUE,((F77+F79)*0.001)+((F77+F79)*0.012),0)</f>
        <v>0</v>
      </c>
      <c r="H81" t="b">
        <v>0</v>
      </c>
      <c r="J81" s="17"/>
    </row>
    <row r="86" spans="4:10" x14ac:dyDescent="0.25">
      <c r="D86" s="60"/>
      <c r="I86" s="17"/>
    </row>
    <row r="87" spans="4:10" x14ac:dyDescent="0.25">
      <c r="D87" s="60"/>
      <c r="E87" s="17"/>
    </row>
    <row r="88" spans="4:10" x14ac:dyDescent="0.25">
      <c r="D88" s="60"/>
      <c r="F88" s="17"/>
    </row>
    <row r="89" spans="4:10" x14ac:dyDescent="0.25">
      <c r="D89" s="61"/>
    </row>
    <row r="92" spans="4:10" x14ac:dyDescent="0.25">
      <c r="D92" s="17"/>
    </row>
    <row r="93" spans="4:10" x14ac:dyDescent="0.25">
      <c r="D93" s="17"/>
    </row>
  </sheetData>
  <mergeCells count="4">
    <mergeCell ref="B4:F4"/>
    <mergeCell ref="B6:B15"/>
    <mergeCell ref="B19:B30"/>
    <mergeCell ref="B34:B55"/>
  </mergeCells>
  <pageMargins left="0.7" right="0.7" top="0.75" bottom="0.75" header="0.3" footer="0.3"/>
  <pageSetup paperSize="9" orientation="portrait" horizontalDpi="200" verticalDpi="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7</xdr:col>
                    <xdr:colOff>276225</xdr:colOff>
                    <xdr:row>17</xdr:row>
                    <xdr:rowOff>180975</xdr:rowOff>
                  </from>
                  <to>
                    <xdr:col>7</xdr:col>
                    <xdr:colOff>581025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7</xdr:col>
                    <xdr:colOff>276225</xdr:colOff>
                    <xdr:row>18</xdr:row>
                    <xdr:rowOff>180975</xdr:rowOff>
                  </from>
                  <to>
                    <xdr:col>7</xdr:col>
                    <xdr:colOff>581025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276225</xdr:colOff>
                    <xdr:row>19</xdr:row>
                    <xdr:rowOff>180975</xdr:rowOff>
                  </from>
                  <to>
                    <xdr:col>7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7</xdr:col>
                    <xdr:colOff>276225</xdr:colOff>
                    <xdr:row>20</xdr:row>
                    <xdr:rowOff>180975</xdr:rowOff>
                  </from>
                  <to>
                    <xdr:col>7</xdr:col>
                    <xdr:colOff>581025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7</xdr:col>
                    <xdr:colOff>276225</xdr:colOff>
                    <xdr:row>21</xdr:row>
                    <xdr:rowOff>180975</xdr:rowOff>
                  </from>
                  <to>
                    <xdr:col>7</xdr:col>
                    <xdr:colOff>581025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276225</xdr:colOff>
                    <xdr:row>22</xdr:row>
                    <xdr:rowOff>180975</xdr:rowOff>
                  </from>
                  <to>
                    <xdr:col>7</xdr:col>
                    <xdr:colOff>581025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7</xdr:col>
                    <xdr:colOff>276225</xdr:colOff>
                    <xdr:row>23</xdr:row>
                    <xdr:rowOff>180975</xdr:rowOff>
                  </from>
                  <to>
                    <xdr:col>7</xdr:col>
                    <xdr:colOff>581025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7</xdr:col>
                    <xdr:colOff>276225</xdr:colOff>
                    <xdr:row>24</xdr:row>
                    <xdr:rowOff>180975</xdr:rowOff>
                  </from>
                  <to>
                    <xdr:col>7</xdr:col>
                    <xdr:colOff>581025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7</xdr:col>
                    <xdr:colOff>276225</xdr:colOff>
                    <xdr:row>25</xdr:row>
                    <xdr:rowOff>180975</xdr:rowOff>
                  </from>
                  <to>
                    <xdr:col>7</xdr:col>
                    <xdr:colOff>581025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7</xdr:col>
                    <xdr:colOff>276225</xdr:colOff>
                    <xdr:row>26</xdr:row>
                    <xdr:rowOff>180975</xdr:rowOff>
                  </from>
                  <to>
                    <xdr:col>7</xdr:col>
                    <xdr:colOff>581025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7</xdr:col>
                    <xdr:colOff>276225</xdr:colOff>
                    <xdr:row>27</xdr:row>
                    <xdr:rowOff>180975</xdr:rowOff>
                  </from>
                  <to>
                    <xdr:col>7</xdr:col>
                    <xdr:colOff>581025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7</xdr:col>
                    <xdr:colOff>276225</xdr:colOff>
                    <xdr:row>28</xdr:row>
                    <xdr:rowOff>180975</xdr:rowOff>
                  </from>
                  <to>
                    <xdr:col>7</xdr:col>
                    <xdr:colOff>581025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7</xdr:col>
                    <xdr:colOff>276225</xdr:colOff>
                    <xdr:row>18</xdr:row>
                    <xdr:rowOff>180975</xdr:rowOff>
                  </from>
                  <to>
                    <xdr:col>7</xdr:col>
                    <xdr:colOff>581025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7</xdr:col>
                    <xdr:colOff>276225</xdr:colOff>
                    <xdr:row>19</xdr:row>
                    <xdr:rowOff>180975</xdr:rowOff>
                  </from>
                  <to>
                    <xdr:col>7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7</xdr:col>
                    <xdr:colOff>276225</xdr:colOff>
                    <xdr:row>20</xdr:row>
                    <xdr:rowOff>180975</xdr:rowOff>
                  </from>
                  <to>
                    <xdr:col>7</xdr:col>
                    <xdr:colOff>581025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7</xdr:col>
                    <xdr:colOff>276225</xdr:colOff>
                    <xdr:row>21</xdr:row>
                    <xdr:rowOff>180975</xdr:rowOff>
                  </from>
                  <to>
                    <xdr:col>7</xdr:col>
                    <xdr:colOff>581025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7</xdr:col>
                    <xdr:colOff>276225</xdr:colOff>
                    <xdr:row>22</xdr:row>
                    <xdr:rowOff>180975</xdr:rowOff>
                  </from>
                  <to>
                    <xdr:col>7</xdr:col>
                    <xdr:colOff>581025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7</xdr:col>
                    <xdr:colOff>276225</xdr:colOff>
                    <xdr:row>23</xdr:row>
                    <xdr:rowOff>180975</xdr:rowOff>
                  </from>
                  <to>
                    <xdr:col>7</xdr:col>
                    <xdr:colOff>581025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7</xdr:col>
                    <xdr:colOff>276225</xdr:colOff>
                    <xdr:row>24</xdr:row>
                    <xdr:rowOff>180975</xdr:rowOff>
                  </from>
                  <to>
                    <xdr:col>7</xdr:col>
                    <xdr:colOff>581025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7</xdr:col>
                    <xdr:colOff>276225</xdr:colOff>
                    <xdr:row>25</xdr:row>
                    <xdr:rowOff>180975</xdr:rowOff>
                  </from>
                  <to>
                    <xdr:col>7</xdr:col>
                    <xdr:colOff>581025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7</xdr:col>
                    <xdr:colOff>276225</xdr:colOff>
                    <xdr:row>26</xdr:row>
                    <xdr:rowOff>180975</xdr:rowOff>
                  </from>
                  <to>
                    <xdr:col>7</xdr:col>
                    <xdr:colOff>581025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>
                <anchor moveWithCells="1">
                  <from>
                    <xdr:col>7</xdr:col>
                    <xdr:colOff>276225</xdr:colOff>
                    <xdr:row>27</xdr:row>
                    <xdr:rowOff>180975</xdr:rowOff>
                  </from>
                  <to>
                    <xdr:col>7</xdr:col>
                    <xdr:colOff>581025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Check Box 23">
              <controlPr defaultSize="0" autoFill="0" autoLine="0" autoPict="0">
                <anchor moveWithCells="1">
                  <from>
                    <xdr:col>7</xdr:col>
                    <xdr:colOff>276225</xdr:colOff>
                    <xdr:row>28</xdr:row>
                    <xdr:rowOff>180975</xdr:rowOff>
                  </from>
                  <to>
                    <xdr:col>7</xdr:col>
                    <xdr:colOff>581025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Check Box 24">
              <controlPr defaultSize="0" autoFill="0" autoLine="0" autoPict="0">
                <anchor moveWithCells="1">
                  <from>
                    <xdr:col>7</xdr:col>
                    <xdr:colOff>276225</xdr:colOff>
                    <xdr:row>19</xdr:row>
                    <xdr:rowOff>180975</xdr:rowOff>
                  </from>
                  <to>
                    <xdr:col>7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Check Box 25">
              <controlPr defaultSize="0" autoFill="0" autoLine="0" autoPict="0">
                <anchor moveWithCells="1">
                  <from>
                    <xdr:col>7</xdr:col>
                    <xdr:colOff>276225</xdr:colOff>
                    <xdr:row>19</xdr:row>
                    <xdr:rowOff>180975</xdr:rowOff>
                  </from>
                  <to>
                    <xdr:col>7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Check Box 26">
              <controlPr defaultSize="0" autoFill="0" autoLine="0" autoPict="0">
                <anchor moveWithCells="1">
                  <from>
                    <xdr:col>7</xdr:col>
                    <xdr:colOff>276225</xdr:colOff>
                    <xdr:row>20</xdr:row>
                    <xdr:rowOff>180975</xdr:rowOff>
                  </from>
                  <to>
                    <xdr:col>7</xdr:col>
                    <xdr:colOff>581025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Check Box 27">
              <controlPr defaultSize="0" autoFill="0" autoLine="0" autoPict="0">
                <anchor moveWithCells="1">
                  <from>
                    <xdr:col>7</xdr:col>
                    <xdr:colOff>276225</xdr:colOff>
                    <xdr:row>20</xdr:row>
                    <xdr:rowOff>180975</xdr:rowOff>
                  </from>
                  <to>
                    <xdr:col>7</xdr:col>
                    <xdr:colOff>581025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Check Box 28">
              <controlPr defaultSize="0" autoFill="0" autoLine="0" autoPict="0">
                <anchor moveWithCells="1">
                  <from>
                    <xdr:col>7</xdr:col>
                    <xdr:colOff>276225</xdr:colOff>
                    <xdr:row>21</xdr:row>
                    <xdr:rowOff>180975</xdr:rowOff>
                  </from>
                  <to>
                    <xdr:col>7</xdr:col>
                    <xdr:colOff>581025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Check Box 29">
              <controlPr defaultSize="0" autoFill="0" autoLine="0" autoPict="0">
                <anchor moveWithCells="1">
                  <from>
                    <xdr:col>7</xdr:col>
                    <xdr:colOff>276225</xdr:colOff>
                    <xdr:row>21</xdr:row>
                    <xdr:rowOff>180975</xdr:rowOff>
                  </from>
                  <to>
                    <xdr:col>7</xdr:col>
                    <xdr:colOff>581025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Check Box 30">
              <controlPr defaultSize="0" autoFill="0" autoLine="0" autoPict="0">
                <anchor moveWithCells="1">
                  <from>
                    <xdr:col>7</xdr:col>
                    <xdr:colOff>276225</xdr:colOff>
                    <xdr:row>22</xdr:row>
                    <xdr:rowOff>180975</xdr:rowOff>
                  </from>
                  <to>
                    <xdr:col>7</xdr:col>
                    <xdr:colOff>581025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4" name="Check Box 31">
              <controlPr defaultSize="0" autoFill="0" autoLine="0" autoPict="0">
                <anchor moveWithCells="1">
                  <from>
                    <xdr:col>7</xdr:col>
                    <xdr:colOff>276225</xdr:colOff>
                    <xdr:row>22</xdr:row>
                    <xdr:rowOff>180975</xdr:rowOff>
                  </from>
                  <to>
                    <xdr:col>7</xdr:col>
                    <xdr:colOff>581025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5" name="Check Box 32">
              <controlPr defaultSize="0" autoFill="0" autoLine="0" autoPict="0">
                <anchor moveWithCells="1">
                  <from>
                    <xdr:col>7</xdr:col>
                    <xdr:colOff>276225</xdr:colOff>
                    <xdr:row>23</xdr:row>
                    <xdr:rowOff>180975</xdr:rowOff>
                  </from>
                  <to>
                    <xdr:col>7</xdr:col>
                    <xdr:colOff>581025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6" name="Check Box 33">
              <controlPr defaultSize="0" autoFill="0" autoLine="0" autoPict="0">
                <anchor moveWithCells="1">
                  <from>
                    <xdr:col>7</xdr:col>
                    <xdr:colOff>276225</xdr:colOff>
                    <xdr:row>23</xdr:row>
                    <xdr:rowOff>180975</xdr:rowOff>
                  </from>
                  <to>
                    <xdr:col>7</xdr:col>
                    <xdr:colOff>581025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7" name="Check Box 34">
              <controlPr defaultSize="0" autoFill="0" autoLine="0" autoPict="0">
                <anchor moveWithCells="1">
                  <from>
                    <xdr:col>7</xdr:col>
                    <xdr:colOff>276225</xdr:colOff>
                    <xdr:row>24</xdr:row>
                    <xdr:rowOff>180975</xdr:rowOff>
                  </from>
                  <to>
                    <xdr:col>7</xdr:col>
                    <xdr:colOff>581025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8" name="Check Box 35">
              <controlPr defaultSize="0" autoFill="0" autoLine="0" autoPict="0">
                <anchor moveWithCells="1">
                  <from>
                    <xdr:col>7</xdr:col>
                    <xdr:colOff>276225</xdr:colOff>
                    <xdr:row>24</xdr:row>
                    <xdr:rowOff>180975</xdr:rowOff>
                  </from>
                  <to>
                    <xdr:col>7</xdr:col>
                    <xdr:colOff>581025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39" name="Check Box 36">
              <controlPr defaultSize="0" autoFill="0" autoLine="0" autoPict="0">
                <anchor moveWithCells="1">
                  <from>
                    <xdr:col>7</xdr:col>
                    <xdr:colOff>276225</xdr:colOff>
                    <xdr:row>25</xdr:row>
                    <xdr:rowOff>180975</xdr:rowOff>
                  </from>
                  <to>
                    <xdr:col>7</xdr:col>
                    <xdr:colOff>581025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40" name="Check Box 37">
              <controlPr defaultSize="0" autoFill="0" autoLine="0" autoPict="0">
                <anchor moveWithCells="1">
                  <from>
                    <xdr:col>7</xdr:col>
                    <xdr:colOff>276225</xdr:colOff>
                    <xdr:row>25</xdr:row>
                    <xdr:rowOff>180975</xdr:rowOff>
                  </from>
                  <to>
                    <xdr:col>7</xdr:col>
                    <xdr:colOff>581025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41" name="Check Box 38">
              <controlPr defaultSize="0" autoFill="0" autoLine="0" autoPict="0">
                <anchor moveWithCells="1">
                  <from>
                    <xdr:col>7</xdr:col>
                    <xdr:colOff>276225</xdr:colOff>
                    <xdr:row>26</xdr:row>
                    <xdr:rowOff>180975</xdr:rowOff>
                  </from>
                  <to>
                    <xdr:col>7</xdr:col>
                    <xdr:colOff>581025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42" name="Check Box 39">
              <controlPr defaultSize="0" autoFill="0" autoLine="0" autoPict="0">
                <anchor moveWithCells="1">
                  <from>
                    <xdr:col>7</xdr:col>
                    <xdr:colOff>276225</xdr:colOff>
                    <xdr:row>26</xdr:row>
                    <xdr:rowOff>180975</xdr:rowOff>
                  </from>
                  <to>
                    <xdr:col>7</xdr:col>
                    <xdr:colOff>581025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43" name="Check Box 40">
              <controlPr defaultSize="0" autoFill="0" autoLine="0" autoPict="0">
                <anchor moveWithCells="1">
                  <from>
                    <xdr:col>7</xdr:col>
                    <xdr:colOff>276225</xdr:colOff>
                    <xdr:row>27</xdr:row>
                    <xdr:rowOff>180975</xdr:rowOff>
                  </from>
                  <to>
                    <xdr:col>7</xdr:col>
                    <xdr:colOff>581025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44" name="Check Box 41">
              <controlPr defaultSize="0" autoFill="0" autoLine="0" autoPict="0">
                <anchor moveWithCells="1">
                  <from>
                    <xdr:col>7</xdr:col>
                    <xdr:colOff>276225</xdr:colOff>
                    <xdr:row>27</xdr:row>
                    <xdr:rowOff>180975</xdr:rowOff>
                  </from>
                  <to>
                    <xdr:col>7</xdr:col>
                    <xdr:colOff>581025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45" name="Check Box 42">
              <controlPr defaultSize="0" autoFill="0" autoLine="0" autoPict="0">
                <anchor moveWithCells="1">
                  <from>
                    <xdr:col>7</xdr:col>
                    <xdr:colOff>276225</xdr:colOff>
                    <xdr:row>28</xdr:row>
                    <xdr:rowOff>180975</xdr:rowOff>
                  </from>
                  <to>
                    <xdr:col>7</xdr:col>
                    <xdr:colOff>581025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46" name="Check Box 43">
              <controlPr defaultSize="0" autoFill="0" autoLine="0" autoPict="0">
                <anchor moveWithCells="1">
                  <from>
                    <xdr:col>7</xdr:col>
                    <xdr:colOff>276225</xdr:colOff>
                    <xdr:row>28</xdr:row>
                    <xdr:rowOff>180975</xdr:rowOff>
                  </from>
                  <to>
                    <xdr:col>7</xdr:col>
                    <xdr:colOff>581025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47" name="Check Box 44">
              <controlPr defaultSize="0" autoFill="0" autoLine="0" autoPict="0">
                <anchor moveWithCells="1">
                  <from>
                    <xdr:col>7</xdr:col>
                    <xdr:colOff>276225</xdr:colOff>
                    <xdr:row>18</xdr:row>
                    <xdr:rowOff>180975</xdr:rowOff>
                  </from>
                  <to>
                    <xdr:col>7</xdr:col>
                    <xdr:colOff>581025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48" name="Check Box 45">
              <controlPr defaultSize="0" autoFill="0" autoLine="0" autoPict="0">
                <anchor moveWithCells="1">
                  <from>
                    <xdr:col>7</xdr:col>
                    <xdr:colOff>276225</xdr:colOff>
                    <xdr:row>19</xdr:row>
                    <xdr:rowOff>180975</xdr:rowOff>
                  </from>
                  <to>
                    <xdr:col>7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49" name="Check Box 46">
              <controlPr defaultSize="0" autoFill="0" autoLine="0" autoPict="0">
                <anchor moveWithCells="1">
                  <from>
                    <xdr:col>7</xdr:col>
                    <xdr:colOff>276225</xdr:colOff>
                    <xdr:row>20</xdr:row>
                    <xdr:rowOff>180975</xdr:rowOff>
                  </from>
                  <to>
                    <xdr:col>7</xdr:col>
                    <xdr:colOff>581025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50" name="Check Box 47">
              <controlPr defaultSize="0" autoFill="0" autoLine="0" autoPict="0">
                <anchor moveWithCells="1">
                  <from>
                    <xdr:col>7</xdr:col>
                    <xdr:colOff>276225</xdr:colOff>
                    <xdr:row>21</xdr:row>
                    <xdr:rowOff>180975</xdr:rowOff>
                  </from>
                  <to>
                    <xdr:col>7</xdr:col>
                    <xdr:colOff>581025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51" name="Check Box 48">
              <controlPr defaultSize="0" autoFill="0" autoLine="0" autoPict="0">
                <anchor moveWithCells="1">
                  <from>
                    <xdr:col>7</xdr:col>
                    <xdr:colOff>276225</xdr:colOff>
                    <xdr:row>22</xdr:row>
                    <xdr:rowOff>180975</xdr:rowOff>
                  </from>
                  <to>
                    <xdr:col>7</xdr:col>
                    <xdr:colOff>581025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52" name="Check Box 49">
              <controlPr defaultSize="0" autoFill="0" autoLine="0" autoPict="0">
                <anchor moveWithCells="1">
                  <from>
                    <xdr:col>7</xdr:col>
                    <xdr:colOff>276225</xdr:colOff>
                    <xdr:row>23</xdr:row>
                    <xdr:rowOff>180975</xdr:rowOff>
                  </from>
                  <to>
                    <xdr:col>7</xdr:col>
                    <xdr:colOff>581025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53" name="Check Box 50">
              <controlPr defaultSize="0" autoFill="0" autoLine="0" autoPict="0">
                <anchor moveWithCells="1">
                  <from>
                    <xdr:col>7</xdr:col>
                    <xdr:colOff>276225</xdr:colOff>
                    <xdr:row>24</xdr:row>
                    <xdr:rowOff>180975</xdr:rowOff>
                  </from>
                  <to>
                    <xdr:col>7</xdr:col>
                    <xdr:colOff>581025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54" name="Check Box 51">
              <controlPr defaultSize="0" autoFill="0" autoLine="0" autoPict="0">
                <anchor moveWithCells="1">
                  <from>
                    <xdr:col>7</xdr:col>
                    <xdr:colOff>276225</xdr:colOff>
                    <xdr:row>25</xdr:row>
                    <xdr:rowOff>180975</xdr:rowOff>
                  </from>
                  <to>
                    <xdr:col>7</xdr:col>
                    <xdr:colOff>581025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8" r:id="rId55" name="Check Box 52">
              <controlPr defaultSize="0" autoFill="0" autoLine="0" autoPict="0">
                <anchor moveWithCells="1">
                  <from>
                    <xdr:col>7</xdr:col>
                    <xdr:colOff>276225</xdr:colOff>
                    <xdr:row>26</xdr:row>
                    <xdr:rowOff>180975</xdr:rowOff>
                  </from>
                  <to>
                    <xdr:col>7</xdr:col>
                    <xdr:colOff>581025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9" r:id="rId56" name="Check Box 53">
              <controlPr defaultSize="0" autoFill="0" autoLine="0" autoPict="0">
                <anchor moveWithCells="1">
                  <from>
                    <xdr:col>7</xdr:col>
                    <xdr:colOff>276225</xdr:colOff>
                    <xdr:row>27</xdr:row>
                    <xdr:rowOff>180975</xdr:rowOff>
                  </from>
                  <to>
                    <xdr:col>7</xdr:col>
                    <xdr:colOff>581025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57" name="Check Box 54">
              <controlPr defaultSize="0" autoFill="0" autoLine="0" autoPict="0">
                <anchor moveWithCells="1">
                  <from>
                    <xdr:col>7</xdr:col>
                    <xdr:colOff>276225</xdr:colOff>
                    <xdr:row>28</xdr:row>
                    <xdr:rowOff>180975</xdr:rowOff>
                  </from>
                  <to>
                    <xdr:col>7</xdr:col>
                    <xdr:colOff>581025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1" r:id="rId58" name="Check Box 55">
              <controlPr defaultSize="0" autoFill="0" autoLine="0" autoPict="0">
                <anchor moveWithCells="1">
                  <from>
                    <xdr:col>7</xdr:col>
                    <xdr:colOff>276225</xdr:colOff>
                    <xdr:row>74</xdr:row>
                    <xdr:rowOff>0</xdr:rowOff>
                  </from>
                  <to>
                    <xdr:col>8</xdr:col>
                    <xdr:colOff>161925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2" r:id="rId59" name="Check Box 56">
              <controlPr defaultSize="0" autoFill="0" autoLine="0" autoPict="0">
                <anchor moveWithCells="1">
                  <from>
                    <xdr:col>7</xdr:col>
                    <xdr:colOff>276225</xdr:colOff>
                    <xdr:row>80</xdr:row>
                    <xdr:rowOff>0</xdr:rowOff>
                  </from>
                  <to>
                    <xdr:col>7</xdr:col>
                    <xdr:colOff>581025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3" r:id="rId60" name="Check Box 57">
              <controlPr defaultSize="0" autoFill="0" autoLine="0" autoPict="0">
                <anchor moveWithCells="1">
                  <from>
                    <xdr:col>2</xdr:col>
                    <xdr:colOff>600075</xdr:colOff>
                    <xdr:row>0</xdr:row>
                    <xdr:rowOff>0</xdr:rowOff>
                  </from>
                  <to>
                    <xdr:col>2</xdr:col>
                    <xdr:colOff>904875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61" name="Check Box 58">
              <controlPr defaultSize="0" autoFill="0" autoLine="0" autoPict="0">
                <anchor moveWithCells="1">
                  <from>
                    <xdr:col>2</xdr:col>
                    <xdr:colOff>600075</xdr:colOff>
                    <xdr:row>1</xdr:row>
                    <xdr:rowOff>0</xdr:rowOff>
                  </from>
                  <to>
                    <xdr:col>2</xdr:col>
                    <xdr:colOff>990600</xdr:colOff>
                    <xdr:row>1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18"/>
  <sheetViews>
    <sheetView workbookViewId="0">
      <selection activeCell="G12" sqref="G12"/>
    </sheetView>
  </sheetViews>
  <sheetFormatPr baseColWidth="10" defaultRowHeight="15" x14ac:dyDescent="0.25"/>
  <sheetData>
    <row r="2" spans="2:13" x14ac:dyDescent="0.2">
      <c r="C2" t="s">
        <v>118</v>
      </c>
      <c r="D2" t="s">
        <v>119</v>
      </c>
      <c r="E2" t="s">
        <v>120</v>
      </c>
      <c r="F2" t="s">
        <v>121</v>
      </c>
      <c r="G2" t="s">
        <v>122</v>
      </c>
      <c r="H2" t="s">
        <v>123</v>
      </c>
      <c r="I2" t="s">
        <v>124</v>
      </c>
      <c r="J2" t="s">
        <v>125</v>
      </c>
      <c r="K2" t="s">
        <v>126</v>
      </c>
      <c r="L2" t="s">
        <v>127</v>
      </c>
    </row>
    <row r="3" spans="2:13" x14ac:dyDescent="0.2">
      <c r="B3" t="s">
        <v>118</v>
      </c>
      <c r="D3">
        <f>+Rodaje!F65</f>
        <v>0</v>
      </c>
      <c r="E3">
        <f>D3+D3*0.03</f>
        <v>0</v>
      </c>
      <c r="F3">
        <f>E3+E3*0.03</f>
        <v>0</v>
      </c>
      <c r="G3">
        <f t="shared" ref="G3:M3" si="0">F3+F3*0.03</f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2:13" x14ac:dyDescent="0.2">
      <c r="B4" t="s">
        <v>119</v>
      </c>
    </row>
    <row r="5" spans="2:13" x14ac:dyDescent="0.2">
      <c r="B5" t="s">
        <v>120</v>
      </c>
    </row>
    <row r="6" spans="2:13" x14ac:dyDescent="0.2">
      <c r="B6" t="s">
        <v>121</v>
      </c>
    </row>
    <row r="7" spans="2:13" x14ac:dyDescent="0.2">
      <c r="B7" t="s">
        <v>122</v>
      </c>
    </row>
    <row r="8" spans="2:13" x14ac:dyDescent="0.2">
      <c r="B8" t="s">
        <v>123</v>
      </c>
    </row>
    <row r="9" spans="2:13" x14ac:dyDescent="0.2">
      <c r="B9" t="s">
        <v>124</v>
      </c>
    </row>
    <row r="10" spans="2:13" x14ac:dyDescent="0.2">
      <c r="B10" t="s">
        <v>125</v>
      </c>
    </row>
    <row r="14" spans="2:13" x14ac:dyDescent="0.2">
      <c r="C14">
        <v>100</v>
      </c>
      <c r="E14">
        <f>D3</f>
        <v>0</v>
      </c>
    </row>
    <row r="16" spans="2:13" x14ac:dyDescent="0.2">
      <c r="B16" t="s">
        <v>128</v>
      </c>
      <c r="C16" t="e">
        <f>+E16*C14/E14</f>
        <v>#DIV/0!</v>
      </c>
      <c r="E16">
        <f>H3</f>
        <v>0</v>
      </c>
    </row>
    <row r="18" spans="3:3" x14ac:dyDescent="0.2">
      <c r="C18" s="7">
        <v>0.125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"/>
  <sheetViews>
    <sheetView topLeftCell="A3" workbookViewId="0">
      <selection activeCell="C22" sqref="C22"/>
    </sheetView>
  </sheetViews>
  <sheetFormatPr baseColWidth="10" defaultColWidth="11.42578125" defaultRowHeight="15" x14ac:dyDescent="0.25"/>
  <cols>
    <col min="1" max="1" width="20.42578125" bestFit="1" customWidth="1"/>
    <col min="2" max="2" width="12" bestFit="1" customWidth="1"/>
    <col min="3" max="3" width="13.7109375" customWidth="1"/>
    <col min="5" max="6" width="12" bestFit="1" customWidth="1"/>
    <col min="7" max="7" width="14.140625" bestFit="1" customWidth="1"/>
    <col min="8" max="9" width="12" bestFit="1" customWidth="1"/>
    <col min="10" max="10" width="12.7109375" bestFit="1" customWidth="1"/>
    <col min="11" max="13" width="12" bestFit="1" customWidth="1"/>
    <col min="14" max="14" width="15.28515625" bestFit="1" customWidth="1"/>
  </cols>
  <sheetData>
    <row r="1" spans="1:14" hidden="1" x14ac:dyDescent="0.2">
      <c r="A1" t="s">
        <v>49</v>
      </c>
      <c r="B1">
        <f>1-1/(('Valor Hora'!C2/100)+1)</f>
        <v>1.4977533699451762E-3</v>
      </c>
    </row>
    <row r="2" spans="1:14" hidden="1" x14ac:dyDescent="0.2"/>
    <row r="3" spans="1:14" ht="15.95" thickBot="1" x14ac:dyDescent="0.25">
      <c r="A3" s="63" t="s">
        <v>50</v>
      </c>
      <c r="B3" s="102" t="s">
        <v>108</v>
      </c>
      <c r="C3" s="103"/>
      <c r="D3" s="104"/>
      <c r="E3" s="102" t="s">
        <v>111</v>
      </c>
      <c r="F3" s="103"/>
      <c r="G3" s="103"/>
      <c r="H3" s="103"/>
      <c r="I3" s="103"/>
      <c r="J3" s="103"/>
      <c r="K3" s="103"/>
      <c r="L3" s="103"/>
      <c r="M3" s="104"/>
      <c r="N3" s="63" t="s">
        <v>143</v>
      </c>
    </row>
    <row r="4" spans="1:14" ht="15.75" thickBot="1" x14ac:dyDescent="0.3">
      <c r="A4" s="99">
        <f>Rodaje!F81</f>
        <v>0</v>
      </c>
      <c r="B4" s="63" t="s">
        <v>104</v>
      </c>
      <c r="C4" s="48" t="s">
        <v>112</v>
      </c>
      <c r="D4" s="63" t="s">
        <v>5</v>
      </c>
      <c r="E4" s="103" t="s">
        <v>142</v>
      </c>
      <c r="F4" s="103"/>
      <c r="G4" s="103"/>
      <c r="H4" s="104"/>
      <c r="I4" s="102" t="s">
        <v>113</v>
      </c>
      <c r="J4" s="103"/>
      <c r="K4" s="103"/>
      <c r="L4" s="103"/>
      <c r="M4" s="103"/>
      <c r="N4" s="64"/>
    </row>
    <row r="5" spans="1:14" ht="15.75" thickBot="1" x14ac:dyDescent="0.3">
      <c r="A5" s="100"/>
      <c r="B5" s="65"/>
      <c r="C5" s="65"/>
      <c r="D5" s="66"/>
      <c r="E5" s="103">
        <f>Rodaje!F56*0.25</f>
        <v>0</v>
      </c>
      <c r="F5" s="103"/>
      <c r="G5" s="103"/>
      <c r="H5" s="104"/>
      <c r="I5" s="102">
        <f>Rodaje!F59</f>
        <v>0</v>
      </c>
      <c r="J5" s="103"/>
      <c r="K5" s="103"/>
      <c r="L5" s="103"/>
      <c r="M5" s="103"/>
      <c r="N5" s="66"/>
    </row>
    <row r="6" spans="1:14" ht="15.75" thickBot="1" x14ac:dyDescent="0.3">
      <c r="A6" s="100"/>
      <c r="B6" s="67"/>
      <c r="C6" s="67"/>
      <c r="D6" s="66"/>
      <c r="E6" s="98">
        <f>E5+I5</f>
        <v>0</v>
      </c>
      <c r="F6" s="98"/>
      <c r="G6" s="98"/>
      <c r="H6" s="98"/>
      <c r="I6" s="98"/>
      <c r="J6" s="98"/>
      <c r="K6" s="98"/>
      <c r="L6" s="98"/>
      <c r="M6" s="98"/>
      <c r="N6" s="66"/>
    </row>
    <row r="7" spans="1:14" x14ac:dyDescent="0.25">
      <c r="A7" s="100"/>
      <c r="B7" s="67"/>
      <c r="C7" s="67"/>
      <c r="D7" s="66"/>
      <c r="E7" s="16" t="s">
        <v>4</v>
      </c>
      <c r="F7" s="16" t="s">
        <v>67</v>
      </c>
      <c r="G7" s="16" t="s">
        <v>77</v>
      </c>
      <c r="H7" s="16" t="s">
        <v>114</v>
      </c>
      <c r="I7" s="16" t="s">
        <v>5</v>
      </c>
      <c r="J7" s="16" t="s">
        <v>21</v>
      </c>
      <c r="K7" s="16" t="s">
        <v>80</v>
      </c>
      <c r="L7" s="16" t="s">
        <v>8</v>
      </c>
      <c r="M7" s="16" t="s">
        <v>52</v>
      </c>
      <c r="N7" s="66"/>
    </row>
    <row r="8" spans="1:14" ht="15.75" thickBot="1" x14ac:dyDescent="0.3">
      <c r="A8" s="101"/>
      <c r="B8" s="68">
        <f>Rodaje!F16</f>
        <v>0</v>
      </c>
      <c r="C8" s="68">
        <f>Rodaje!F31</f>
        <v>0</v>
      </c>
      <c r="D8" s="69">
        <f>Rodaje!F75+Rodaje!G81</f>
        <v>0</v>
      </c>
      <c r="E8" s="18">
        <f>'Valor Hora'!D5/'Valor Hora'!D21*E6</f>
        <v>0</v>
      </c>
      <c r="F8" s="18">
        <f>('Valor Hora'!D6+'Valor Hora'!D7)/'Valor Hora'!D21*'Distribucion de Ingresos'!E6</f>
        <v>0</v>
      </c>
      <c r="G8" s="18">
        <f>'Valor Hora'!D8/'Valor Hora'!D21*'Distribucion de Ingresos'!E6</f>
        <v>0</v>
      </c>
      <c r="H8" s="18">
        <f>'Valor Hora'!D9/'Valor Hora'!D21*'Distribucion de Ingresos'!E6</f>
        <v>0</v>
      </c>
      <c r="I8" s="18">
        <f>('Valor Hora'!D10+'Valor Hora'!D11+'Valor Hora'!D12+'Valor Hora'!D13)/'Valor Hora'!D21*'Distribucion de Ingresos'!E6</f>
        <v>0</v>
      </c>
      <c r="J8" s="18">
        <f>'Valor Hora'!D16/'Valor Hora'!D21*'Distribucion de Ingresos'!E6</f>
        <v>0</v>
      </c>
      <c r="K8" s="18">
        <f>'Valor Hora'!D17/'Valor Hora'!D21*'Distribucion de Ingresos'!E6</f>
        <v>0</v>
      </c>
      <c r="L8" s="18">
        <f>('Valor Hora'!D18+'Valor Hora'!D19)/'Valor Hora'!D21*'Distribucion de Ingresos'!E6</f>
        <v>0</v>
      </c>
      <c r="M8" s="18">
        <f>'Valor Hora'!D20/'Valor Hora'!D21*'Distribucion de Ingresos'!E6</f>
        <v>0</v>
      </c>
      <c r="N8" s="69">
        <f>Rodaje!F63+Rodaje!F56*0.75</f>
        <v>0</v>
      </c>
    </row>
    <row r="9" spans="1:14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">
      <c r="A11" s="17"/>
      <c r="B11" s="17" t="s">
        <v>105</v>
      </c>
      <c r="C11" s="17" t="s">
        <v>106</v>
      </c>
      <c r="D11" s="17" t="s">
        <v>89</v>
      </c>
      <c r="E11" s="17" t="s">
        <v>93</v>
      </c>
      <c r="F11" s="17" t="s">
        <v>94</v>
      </c>
      <c r="G11" s="17" t="s">
        <v>90</v>
      </c>
      <c r="H11" s="17"/>
      <c r="I11" s="17"/>
      <c r="J11" s="17"/>
      <c r="K11" s="17"/>
      <c r="L11" s="17"/>
      <c r="M11" s="17"/>
      <c r="N11" s="17"/>
    </row>
    <row r="12" spans="1:14" x14ac:dyDescent="0.2">
      <c r="A12" s="17" t="s">
        <v>104</v>
      </c>
      <c r="B12" s="17">
        <f>Rodaje!F16</f>
        <v>0</v>
      </c>
      <c r="C12" s="17">
        <f>SUM(Rodaje!H6:H15)</f>
        <v>0</v>
      </c>
      <c r="D12" s="17">
        <f>(B12-C12)/2</f>
        <v>0</v>
      </c>
      <c r="E12" s="17"/>
      <c r="F12" s="17">
        <f>(B12-C12)/2</f>
        <v>0</v>
      </c>
      <c r="G12" s="17">
        <v>0</v>
      </c>
      <c r="H12" s="17"/>
      <c r="I12" s="17"/>
      <c r="J12" s="17"/>
      <c r="K12" s="17"/>
      <c r="L12" s="17"/>
      <c r="M12" s="17"/>
      <c r="N12" s="17"/>
    </row>
    <row r="13" spans="1:14" x14ac:dyDescent="0.2">
      <c r="A13" s="17" t="s">
        <v>8</v>
      </c>
      <c r="B13" s="17">
        <f>L8</f>
        <v>0</v>
      </c>
      <c r="C13" s="17"/>
      <c r="D13" s="17">
        <f>B13/2</f>
        <v>0</v>
      </c>
      <c r="E13" s="17"/>
      <c r="F13" s="17">
        <f>B13/2</f>
        <v>0</v>
      </c>
      <c r="G13" s="17">
        <v>0</v>
      </c>
      <c r="H13" s="17"/>
      <c r="I13" s="17"/>
      <c r="J13" s="17"/>
      <c r="K13" s="17"/>
      <c r="L13" s="17"/>
      <c r="M13" s="17"/>
      <c r="N13" s="17"/>
    </row>
    <row r="14" spans="1:14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</sheetData>
  <mergeCells count="8">
    <mergeCell ref="E6:M6"/>
    <mergeCell ref="A4:A8"/>
    <mergeCell ref="E3:M3"/>
    <mergeCell ref="E4:H4"/>
    <mergeCell ref="I4:M4"/>
    <mergeCell ref="E5:H5"/>
    <mergeCell ref="I5:M5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>
      <selection activeCell="E4" sqref="E4"/>
    </sheetView>
  </sheetViews>
  <sheetFormatPr baseColWidth="10" defaultColWidth="9.140625" defaultRowHeight="15" x14ac:dyDescent="0.25"/>
  <cols>
    <col min="2" max="2" width="15.140625" bestFit="1" customWidth="1"/>
    <col min="3" max="3" width="11.7109375" bestFit="1" customWidth="1"/>
  </cols>
  <sheetData>
    <row r="1" spans="1:5" x14ac:dyDescent="0.2">
      <c r="B1" t="s">
        <v>91</v>
      </c>
      <c r="C1" t="s">
        <v>92</v>
      </c>
      <c r="E1" t="s">
        <v>95</v>
      </c>
    </row>
    <row r="2" spans="1:5" x14ac:dyDescent="0.2">
      <c r="A2" t="s">
        <v>89</v>
      </c>
      <c r="B2">
        <v>1043696</v>
      </c>
      <c r="C2">
        <v>55620</v>
      </c>
      <c r="E2">
        <f>1/B2*C2</f>
        <v>5.3291379865401417E-2</v>
      </c>
    </row>
    <row r="3" spans="1:5" x14ac:dyDescent="0.2">
      <c r="A3" t="s">
        <v>94</v>
      </c>
      <c r="B3">
        <v>1252435</v>
      </c>
      <c r="C3">
        <v>64872.24</v>
      </c>
      <c r="E3">
        <f t="shared" ref="E3:E4" si="0">1/B3*C3</f>
        <v>5.1796891655055952E-2</v>
      </c>
    </row>
    <row r="4" spans="1:5" x14ac:dyDescent="0.2">
      <c r="A4" t="s">
        <v>93</v>
      </c>
      <c r="B4">
        <v>417478</v>
      </c>
      <c r="C4">
        <v>30000</v>
      </c>
      <c r="E4">
        <f t="shared" si="0"/>
        <v>7.1860074063783003E-2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Valor Hora</vt:lpstr>
      <vt:lpstr>Equipos</vt:lpstr>
      <vt:lpstr>Rodaje</vt:lpstr>
      <vt:lpstr>Edición</vt:lpstr>
      <vt:lpstr>Inflación</vt:lpstr>
      <vt:lpstr>Distribucion de Ingresos</vt:lpstr>
      <vt:lpstr>Impuestos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</dc:creator>
  <cp:lastModifiedBy>PC</cp:lastModifiedBy>
  <cp:revision/>
  <dcterms:created xsi:type="dcterms:W3CDTF">2014-02-06T14:54:43Z</dcterms:created>
  <dcterms:modified xsi:type="dcterms:W3CDTF">2023-04-24T20:12:33Z</dcterms:modified>
</cp:coreProperties>
</file>