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G:\Shared drives\Biomech_Lab\Jack_W\Exoskeleton_Design_Paper\Documentation\Hip_Device\"/>
    </mc:Choice>
  </mc:AlternateContent>
  <xr:revisionPtr revIDLastSave="0" documentId="13_ncr:1_{435510D7-E63D-40EB-BD27-A7EDD588950A}" xr6:coauthVersionLast="47" xr6:coauthVersionMax="47" xr10:uidLastSave="{00000000-0000-0000-0000-000000000000}"/>
  <bookViews>
    <workbookView xWindow="-120" yWindow="-120" windowWidth="29040" windowHeight="15840" xr2:uid="{61E783A9-2CC9-4F15-9351-540259F8F86E}"/>
  </bookViews>
  <sheets>
    <sheet name="Hi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2" i="1" l="1"/>
  <c r="D41" i="1"/>
  <c r="C41" i="1"/>
  <c r="D40" i="1"/>
  <c r="D85" i="1"/>
  <c r="C39" i="1"/>
  <c r="D39" i="1" s="1"/>
  <c r="C38" i="1"/>
  <c r="D38" i="1" s="1"/>
  <c r="C37" i="1"/>
  <c r="D37" i="1" s="1"/>
  <c r="C36" i="1"/>
  <c r="D36" i="1" s="1"/>
  <c r="C35" i="1"/>
  <c r="D35" i="1" s="1"/>
  <c r="C33" i="1"/>
  <c r="C29" i="1"/>
  <c r="D29" i="1" s="1"/>
  <c r="D33" i="1"/>
  <c r="C32" i="1"/>
  <c r="D32" i="1" s="1"/>
  <c r="C31" i="1"/>
  <c r="D31" i="1" s="1"/>
  <c r="C30" i="1"/>
  <c r="D30" i="1" s="1"/>
  <c r="D43" i="1"/>
  <c r="C90" i="1"/>
  <c r="D90" i="1" s="1"/>
  <c r="C75" i="1"/>
  <c r="D75" i="1" s="1"/>
  <c r="D86" i="1"/>
  <c r="D74" i="1"/>
  <c r="D73" i="1"/>
  <c r="C72" i="1"/>
  <c r="D72" i="1" s="1"/>
  <c r="C71" i="1"/>
  <c r="D71" i="1" s="1"/>
  <c r="C69" i="1"/>
  <c r="D69" i="1" s="1"/>
  <c r="D68" i="1"/>
  <c r="C64" i="1"/>
  <c r="D64" i="1" s="1"/>
  <c r="D67" i="1"/>
  <c r="C65" i="1"/>
  <c r="D65" i="1" s="1"/>
  <c r="C63" i="1"/>
  <c r="D63" i="1" s="1"/>
  <c r="D61" i="1"/>
  <c r="D60" i="1"/>
  <c r="D59" i="1"/>
  <c r="D58" i="1"/>
  <c r="D57" i="1"/>
  <c r="C48" i="1"/>
  <c r="D48" i="1" s="1"/>
  <c r="C55" i="1"/>
  <c r="D55" i="1" s="1"/>
  <c r="C54" i="1"/>
  <c r="D54" i="1" s="1"/>
  <c r="C53" i="1"/>
  <c r="D53" i="1" s="1"/>
  <c r="C52" i="1"/>
  <c r="D52" i="1" s="1"/>
  <c r="C47" i="1"/>
  <c r="D47" i="1" s="1"/>
  <c r="C46" i="1"/>
  <c r="D46" i="1" s="1"/>
  <c r="D100" i="1"/>
  <c r="D26" i="1"/>
  <c r="D25" i="1"/>
  <c r="C9" i="1"/>
  <c r="D9" i="1" s="1"/>
  <c r="D10" i="1"/>
  <c r="C82" i="1"/>
  <c r="D82" i="1" s="1"/>
  <c r="C81" i="1"/>
  <c r="D81" i="1" s="1"/>
  <c r="C96" i="1"/>
  <c r="D96" i="1" s="1"/>
  <c r="C95" i="1"/>
  <c r="D95" i="1" s="1"/>
  <c r="C92" i="1"/>
  <c r="D92" i="1" s="1"/>
  <c r="C91" i="1"/>
  <c r="D91" i="1" s="1"/>
  <c r="C93" i="1"/>
  <c r="D93" i="1" s="1"/>
  <c r="D89" i="1"/>
  <c r="D88" i="1"/>
  <c r="D94" i="1"/>
  <c r="C7" i="1"/>
  <c r="C44" i="1"/>
  <c r="D44" i="1" s="1"/>
  <c r="C49" i="1"/>
  <c r="D49" i="1" s="1"/>
  <c r="C50" i="1"/>
  <c r="D50" i="1" s="1"/>
  <c r="D16" i="1"/>
  <c r="D83" i="1"/>
  <c r="D84" i="1"/>
  <c r="D98" i="1"/>
  <c r="D99" i="1"/>
  <c r="D24" i="1"/>
  <c r="D27" i="1"/>
  <c r="D23" i="1"/>
  <c r="D22" i="1"/>
  <c r="D21" i="1"/>
  <c r="D20" i="1"/>
  <c r="D19" i="1"/>
  <c r="D18" i="1"/>
  <c r="D17" i="1"/>
  <c r="D15" i="1"/>
  <c r="D14" i="1"/>
  <c r="D12" i="1"/>
  <c r="D5" i="1"/>
  <c r="D6" i="1"/>
  <c r="D45" i="1"/>
  <c r="D3" i="1"/>
</calcChain>
</file>

<file path=xl/sharedStrings.xml><?xml version="1.0" encoding="utf-8"?>
<sst xmlns="http://schemas.openxmlformats.org/spreadsheetml/2006/main" count="241" uniqueCount="214">
  <si>
    <t>Part</t>
  </si>
  <si>
    <t>Link</t>
  </si>
  <si>
    <t>Abduciton/Adduction Block - Hip</t>
  </si>
  <si>
    <t>Abduciton/Adduction Block - Leg</t>
  </si>
  <si>
    <t>Price (9/18/23)</t>
  </si>
  <si>
    <t>AK60v1.1 Motor</t>
  </si>
  <si>
    <t>Carbon Fiber - Upright</t>
  </si>
  <si>
    <t>Quantity</t>
  </si>
  <si>
    <t>Total Price</t>
  </si>
  <si>
    <t>Upright Bolt Support</t>
  </si>
  <si>
    <t>Notes</t>
  </si>
  <si>
    <t>Motor</t>
  </si>
  <si>
    <t>Carbon Fiber Parts - Internally Manufactured</t>
  </si>
  <si>
    <t>3D Printed Parts - Internally Printed</t>
  </si>
  <si>
    <t>Misc</t>
  </si>
  <si>
    <t>External Manufactured Parts</t>
  </si>
  <si>
    <t>Printed Circuit Board</t>
  </si>
  <si>
    <t>Battery</t>
  </si>
  <si>
    <t>SD Card</t>
  </si>
  <si>
    <t>Switch</t>
  </si>
  <si>
    <t>Thigh Cuffs - Back</t>
  </si>
  <si>
    <t>Thigh Cuffs - Top Slider</t>
  </si>
  <si>
    <t>Thigh Cuffs - Bottom Slider</t>
  </si>
  <si>
    <t>Battery Cover</t>
  </si>
  <si>
    <t>Motor-to-Leg Shell</t>
  </si>
  <si>
    <t>PCB Spacer</t>
  </si>
  <si>
    <t>Electrical Box Cover - Shell</t>
  </si>
  <si>
    <t>Electrical Box Cover - Internal</t>
  </si>
  <si>
    <t>https://store.tmotor.com/goods-1201-AK60-6+V11.html</t>
  </si>
  <si>
    <t>N/A</t>
  </si>
  <si>
    <t>FSR Puck Plate</t>
  </si>
  <si>
    <t>Force Sensitve Resistors (FSRs)</t>
  </si>
  <si>
    <t>Backplate</t>
  </si>
  <si>
    <t>Thigh Cuffs - Right</t>
  </si>
  <si>
    <t>Thigh Cuffs - Left</t>
  </si>
  <si>
    <t>https://www.mcmaster.com/90323A466/</t>
  </si>
  <si>
    <t>Part Number: 90323A466</t>
  </si>
  <si>
    <t>Part Number: 90527A510; Only Comes in Pack of 100, price is estimated on a per part basis</t>
  </si>
  <si>
    <t>https://www.mcmaster.com/90527A510/</t>
  </si>
  <si>
    <t>Nylon 6/6 Plastic Cap Nut</t>
  </si>
  <si>
    <t>https://www.mcmaster.com/7804K143/</t>
  </si>
  <si>
    <t>Part Number: 7804K143</t>
  </si>
  <si>
    <t>https://www.mcmaster.com/90910A582/</t>
  </si>
  <si>
    <t>Part Number: 90910A582; Only comes in pack of 25, price is estimated on a per part basis</t>
  </si>
  <si>
    <t>https://www.mcmaster.com/91290A109/</t>
  </si>
  <si>
    <t>Part Number: 91290A109; Only comes in pack of 100, price is estimated on a per part basis</t>
  </si>
  <si>
    <t>https://www.mcmaster.com/91290A115/</t>
  </si>
  <si>
    <t>Alloy Steel Socket Head Screw - M3 x 0.5 mm; Length: 10 mm</t>
  </si>
  <si>
    <t>Alloy Steel Socket Head Screw - M3 x 0.5 mm; Length: 4 mm</t>
  </si>
  <si>
    <t>Part Number: 91290A115; Only comes in pack of 100; price is estimated on a per part basis</t>
  </si>
  <si>
    <t>Aluminum Hex Nut - M5 x 0.8 mm</t>
  </si>
  <si>
    <t>https://www.mcmaster.com/91854A102/</t>
  </si>
  <si>
    <t>Part Number: 91854A102; Only comes in pack of 50, price is estimated on a per part basis</t>
  </si>
  <si>
    <t>Aluminum Washer - M5 Screw Size</t>
  </si>
  <si>
    <t>https://www.mcmaster.com/92334A113/</t>
  </si>
  <si>
    <t>Part Number: 92334A113, Only comes in pack of 10, price is estimated on a per part basis</t>
  </si>
  <si>
    <t>Zinc-Plated Alloy Steel Button Head Torx Screws - M3 x 0.5 mm; Length: 6 mm</t>
  </si>
  <si>
    <t>https://www.mcmaster.com/92832A215/</t>
  </si>
  <si>
    <t>Part Number: 92832A215, Only comes in pack of 100, price is estimated on a per part basis</t>
  </si>
  <si>
    <t>https://www.mcmaster.com/97725A102/</t>
  </si>
  <si>
    <t>Part Number: 97725A102, Only comes in pack of 50, price is estimated on a per part basis</t>
  </si>
  <si>
    <t>Metal Sealing Washer - M6 Screw Size</t>
  </si>
  <si>
    <t>Stainless Steel Ball Bearing - 6mm Shaft Diameter</t>
  </si>
  <si>
    <t>Stainless Steel Low-Profile Precision Shoulder Screw -  6 mm Diameter; Length: 25 mm</t>
  </si>
  <si>
    <t>Button Head Torx Screw - M5 x 0.8 mm; Length 30 mm</t>
  </si>
  <si>
    <t>Arduino Nano 33 BLE (with Headers)</t>
  </si>
  <si>
    <t>https://www.digikey.com/en/products/detail/sparkfun-electronics/DEV-16996/13158152</t>
  </si>
  <si>
    <t>Teensy 4.1 (with Headers)</t>
  </si>
  <si>
    <t>Digi-Key Part Number: 1568-DEV-16996-ND</t>
  </si>
  <si>
    <t>https://www.digikey.com/en/products/detail/arduino/ABX00034/10239973</t>
  </si>
  <si>
    <t>Digi-Key Part Number: 1050-ABX00034-ND</t>
  </si>
  <si>
    <t>https://www.amazon.com/SanDisk-Extreme-microSDHC-UHS-3-SDSQXAF-032G-GN6MA/dp/B06XWMQ81P/ref=sr_1_3?keywords=32%2Bgb%2Bmicro%2Bcard&amp;qid=1641493556&amp;refinements=p_89%3ASanDisk&amp;rnid=2528832011&amp;s=electronics&amp;sprefix=32%2Bgb%2B%2Caps%2C117&amp;sr=1-3&amp;th=1</t>
  </si>
  <si>
    <t>32 GB is enough</t>
  </si>
  <si>
    <t>Ribbon Cable</t>
  </si>
  <si>
    <t>M3 Nut</t>
  </si>
  <si>
    <t>https://jlcpcb.com/</t>
  </si>
  <si>
    <t>Zinc-Plated Steel Button Head Torx - M3 x 0.5 mm; Length 14 mm</t>
  </si>
  <si>
    <t>https://www.mcmaster.com/92832A566/</t>
  </si>
  <si>
    <t>Part Number: 92832A566; Only comes in pack of 50, price estimated on a per part basis</t>
  </si>
  <si>
    <t>Alloy Steel Socket Head Screw - M3 x 0.5 mm; Length 10 mm</t>
  </si>
  <si>
    <t>Part Number: 91290A115, Only comes in pack of 100, price estimated on a per part basis</t>
  </si>
  <si>
    <t>Heat-Set Inserts for Plastic - M3 x 0.5 mm</t>
  </si>
  <si>
    <t>https://www.mcmaster.com/94459A130/</t>
  </si>
  <si>
    <t>Part Number: 94459A130, Only comes in pack of 50, price estimated on a per part basis</t>
  </si>
  <si>
    <t>https://www.mcmaster.com/90370A203/</t>
  </si>
  <si>
    <t>Part Number: 90370A203, Only comes in pack of 100, price estimated on a per part basis</t>
  </si>
  <si>
    <t xml:space="preserve">Medium-Strength Steel Thin Hex Nut - M3 x 0.5 mm </t>
  </si>
  <si>
    <t xml:space="preserve">Aluminum Waher - M3 Screw Size </t>
  </si>
  <si>
    <t>https://www.mcmaster.com/92334A109/</t>
  </si>
  <si>
    <t>Part Number: 92334A109, Only comes in pack of 10, price estimated on per part basis</t>
  </si>
  <si>
    <t>Screw - M5 x Length: 12</t>
  </si>
  <si>
    <t>https://www.mcmaster.com/5720K241/</t>
  </si>
  <si>
    <t>Part Number: 5720K241</t>
  </si>
  <si>
    <t>Velcro Fastener</t>
  </si>
  <si>
    <t>https://www.seattlefabrics.com/Velcroreg-Brand-Fastener-Compatible-UBL-Neoprene-by-the-Linear-Foot-starting-4500-per-linear-foot_p_843.html</t>
  </si>
  <si>
    <t>https://www.securecableties.com/18-x-2-inch-cinch-straps-5-pack?gclid=CjwKCAjwuYWSBhByEiwAKd_n_twJref51-bVSOvkoyh2TPayPP8j-hCpEH6gd9CxgCxRlSVLsNOQ0hoCRDcQAvD_BwE</t>
  </si>
  <si>
    <t>https://www.amazon.com/Denser-Sticky-Adhesive-Fastener-Strips/dp/B07N3B36Z2?th=1</t>
  </si>
  <si>
    <t>You don't need full amount, Price listed as full amount due to challenge of estimate amount used</t>
  </si>
  <si>
    <t>Denser Hook &amp; Loop Adehsive Tape</t>
  </si>
  <si>
    <t>3mm Thick; Color: Black; You don't need full amount, Price listed as full amount due to challenge of estimating amount used</t>
  </si>
  <si>
    <t>https://www.mcmaster.com/92095A184/</t>
  </si>
  <si>
    <t>Part Number: 92095A184; Only comes in pack of 100, price is estimated on a per part basis</t>
  </si>
  <si>
    <t>Button Head Hex Drive Screw - M3 x 0.5 mm; Length: 16 mm</t>
  </si>
  <si>
    <t>Cam Handle - M3 x 0.5 mm; Length: 15 mm</t>
  </si>
  <si>
    <t>https://www.mcmaster.com/91306A666/</t>
  </si>
  <si>
    <t>Part Number: 91306A666; Only comes in pack of 100, price is estimated on a per part basis</t>
  </si>
  <si>
    <t>Button Head Hex Drive Screw - M5 x 0.8 mm; Length: 14 mm</t>
  </si>
  <si>
    <t>https://www.mcmaster.com/91239A230/</t>
  </si>
  <si>
    <t>Part Number: 91239A230; Only comes in pack of 100, price is estimated on a per part basis</t>
  </si>
  <si>
    <t>https://www.mcmaster.com/91854a102/</t>
  </si>
  <si>
    <t>Button Head Hex Drive Screw - M5 x 0.8 mm; Length: 22 mm</t>
  </si>
  <si>
    <t>https://www.mcmaster.com/91239A242/</t>
  </si>
  <si>
    <t>Part Number: 91239A242, Only comes in pack of 50, price is estimated on a per part basis</t>
  </si>
  <si>
    <t>https://www.amazon.com/HRB-1800mAh-Helicopter-Airplane-Multicopter/dp/B088QXJNJV/</t>
  </si>
  <si>
    <t>Comes in pack of 2, price estimated on a per part basis</t>
  </si>
  <si>
    <t>https://www.lcsc.com/product-detail/Line-Pressing-Terminals_CJT-Changjiang-Connectors-A1257-TP_C339052.html</t>
  </si>
  <si>
    <t>CJT Pins - Motor End</t>
  </si>
  <si>
    <t>CJT Connectors - Motor End</t>
  </si>
  <si>
    <t>https://www.lcsc.com/product-detail/Rectangular-Connectors-Housings_CJT-Changjiang-Connectors-A1257H-4P_C339040.html</t>
  </si>
  <si>
    <t>LCSC Part Number: C339052;  Only comes in pack of 100, price estimated on a per part basis</t>
  </si>
  <si>
    <t>LCSC Part Number: C339040; Only comes in pack of 20, price estimated on a per part basis</t>
  </si>
  <si>
    <t>https://www.digikey.com/en/products/detail/969M101-28-1TPS-025/CI28E-25-ND/3526257?itemSeq=386416477</t>
  </si>
  <si>
    <t>Motor-to-Board CAN Wire - CABLE 2COND 28AWG CLEAR SHLD 25'</t>
  </si>
  <si>
    <t>https://www.digikey.com/en/products/detail/molex/5013300200/1531499</t>
  </si>
  <si>
    <t>Digi-Key Part Number: WM7915-ND</t>
  </si>
  <si>
    <t>Molex Connectors- Board End</t>
  </si>
  <si>
    <t>https://www.digikey.com/en/products/detail/molex/5013340100/1531513</t>
  </si>
  <si>
    <t>Digi-Key Part Number: WM7933-ND</t>
  </si>
  <si>
    <t>Molex Pins - Board End</t>
  </si>
  <si>
    <t>https://www.digikey.com/en/products/detail/e-switch/R5ABLKBLKFF0/301976</t>
  </si>
  <si>
    <t>Digi-Key Part Number: EG1529-ND</t>
  </si>
  <si>
    <t>https://www.digikey.com/en/products/detail/tensility-international-corp/30-00491/5819490</t>
  </si>
  <si>
    <t>FSR-to-Board Connecting Cable - CABLE 4COND 28AWG BLACK SHLD 5M</t>
  </si>
  <si>
    <t>Digi-Key Part Number:T1319-5-ND; Part comes in 5 meters, price estimated based on length used (~ 4ft)</t>
  </si>
  <si>
    <t>Digi-Key Part Number: CI28E-25-ND; Part comes in 25 feet, price estimated based on length used (~19 inches)</t>
  </si>
  <si>
    <t>ESTIMATED PRICE</t>
  </si>
  <si>
    <t>Xt60 Male - For Battery-to-Board Connection</t>
  </si>
  <si>
    <t>https://www.amazon.com/XT60E-M-Mountable-Connector-Models-Multicopter/dp/B07YJMCDC3?th=1</t>
  </si>
  <si>
    <t>Comes in pack of 10, price estimated on a per part basis</t>
  </si>
  <si>
    <t>Wire - FSRs (Ribbon Cable)</t>
  </si>
  <si>
    <t>https://www.amazon.com/10Pairs-Upgrade-Connector-Female-Battery/dp/B08P5HVMYT/ref=sr_1_6?crid=QKMHQGC1ZKD4&amp;keywords=xt30+connector+male&amp;qid=1695675742&amp;sprefix=xt30+connector+male%2Caps%2C157&amp;sr=8-6</t>
  </si>
  <si>
    <t>Comes in a pack of 10 (also include XT30 Female and Heat Shrink, so you could use to make own power cables); price esimtated on per part basis</t>
  </si>
  <si>
    <t>TICOON Nylon Spade Female Terminals</t>
  </si>
  <si>
    <t>https://www.amazon.com/TICONN-Disconnect-Connectors-Electrical-Assortment/dp/B08BZ972B5/ref=sxin_16_pa_sp_search_thematic_sspa?content-id=amzn1.sym.1c86ab1a-a73c-4131-85f1-15bd92ae152d%3Aamzn1.sym.1c86ab1a-a73c-4131-85f1-15bd92ae152d&amp;cv_ct_cx=ticonn&amp;hvadid=616987097405&amp;hvdev=c&amp;hvlocphy=2840&amp;hvnetw=g&amp;hvqmt=e&amp;hvrand=2175240778848281697&amp;hvtargid=kwd-576772413817&amp;hydadcr=8776_13604214&amp;keywords=ticonn&amp;pd_rd_i=B08BZ972B5&amp;pd_rd_r=41f05748-a589-4873-8779-1c24bb4ef5d3&amp;pd_rd_w=HQRNv&amp;pd_rd_wg=4blh7&amp;pf_rd_p=1c86ab1a-a73c-4131-85f1-15bd92ae152d&amp;pf_rd_r=TGXEQZ9G0BTDX1EG1HCY&amp;qid=1695676930&amp;sbo=RZvfv%2F%2FHxDF%2BO5021pAnSA%3D%3D&amp;sr=1-4-364cf978-ce2a-480a-9bb0-bdb96faa0f61-spons&amp;sp_csd=d2lkZ2V0TmFtZT1zcF9zZWFyY2hfdGhlbWF0aWM&amp;psc=1</t>
  </si>
  <si>
    <t>Contains pack of 100, price estimated on a per part basis</t>
  </si>
  <si>
    <t>Xt30 Male and Female - For Battery-to-Board Connection &amp; Motor to Board</t>
  </si>
  <si>
    <t>https://www.amazon.com/risingsaplings-Ribbon-Rainbow-1-27mm-2-54mm/dp/B097C84H9W/ref=sr_1_9?crid=1CXR4E518P4D2&amp;keywords=10%2Bpin%2Bribbon%2Bcable&amp;qid=1695678820&amp;sprefix=10%2Bpin%2Bribbon%2Bcable%2Caps%2C117&amp;sr=8-9&amp;th=1</t>
  </si>
  <si>
    <t>https://www.digikey.com/en/products/detail/w%C3%BCrth-elektronik/61200823021/4846918</t>
  </si>
  <si>
    <t>Ribbon Cable Header for Board- CONN RCPT 8POS IDC 28AWG GOLD</t>
  </si>
  <si>
    <t>Has 10 pins but only need eight, can use other two for FSRs; Price based on a per foot basis</t>
  </si>
  <si>
    <t>Has ten pins, only need two for each FSR; price estimated on a per foot basis</t>
  </si>
  <si>
    <t>FSR - Male and Female Pin Headers</t>
  </si>
  <si>
    <t>https://www.amazon.com/2-54mm-Breakaway-Female-Connector-Arduino/dp/B01MQ48T2V/ref=d_m_crc_dp_lf_d_t1_sccl_2_4/137-4695493-4703125?pd_rd_w=wY1kY&amp;content-id=amzn1.sym.76a0b561-a7b4-41dc-9467-a85a2fa27c1c&amp;pf_rd_p=76a0b561-a7b4-41dc-9467-a85a2fa27c1c&amp;pf_rd_r=BKQY36CEHXB4YAF8PGFQ&amp;pd_rd_wg=KdMDT&amp;pd_rd_r=b6dbd6b3-c9c0-49a8-a421-da7d140eae11&amp;pd_rd_i=B01MQ48T2V&amp;th=1</t>
  </si>
  <si>
    <t>Contains 20 of each, only need 8; price estimated on per pair basis</t>
  </si>
  <si>
    <t>Heat Shrink - FSRs and Cables  (CAN, FSR-to-Board, Battery Connectors)</t>
  </si>
  <si>
    <t>https://www.amazon.com/650pcs-Shrink-Tubing-innhom-Approved/dp/B07WWWPR2X/ref=sr_1_1_sspa?hvadid=664381657194&amp;hvdev=c&amp;hvlocphy=2840&amp;hvnetw=g&amp;hvqmt=e&amp;hvrand=6984779388413528778&amp;hvtargid=kwd-341631528701&amp;hydadcr=3644_13689797&amp;keywords=wiring+heat+shrink+tubing&amp;qid=1695680683&amp;sr=8-1-spons&amp;sp_csd=d2lkZ2V0TmFtZT1zcF9hdGY&amp;psc=1</t>
  </si>
  <si>
    <t>This price is an estimate, does not include the cost of shipping associated with purchased parts and manufacuring of some components nor the tools needed to manufacture some of the components</t>
  </si>
  <si>
    <t>Just listed as one part price wise but contains all you need for device and much more</t>
  </si>
  <si>
    <t>https://www.tekscan.com/products-solutions/force-sensors/flexiforce-a502-sensor</t>
  </si>
  <si>
    <t>Comes in pack 4</t>
  </si>
  <si>
    <t>https://www.mcmaster.com/8650K21-8650K214/</t>
  </si>
  <si>
    <t>Part Number: 8650K21, Grey</t>
  </si>
  <si>
    <t>Carbon Fiber Plate</t>
  </si>
  <si>
    <t>https://www.mcmaster.com/8181K14/</t>
  </si>
  <si>
    <t xml:space="preserve">Part Number: 8181K14; For: Motor Adaptors (Inner and Outer), Spacer, and Motor-to-Upright; Totals 8 Parts </t>
  </si>
  <si>
    <t>https://www.rockwestcomposites.com/25502-group</t>
  </si>
  <si>
    <t>https://www.moosejaw.com/p/osprey-womens-isoform-cm-hipbelt-23trywsfrmcmhpbltbag/23trywsfrmcmhpbltbag?sku=25482757&amp;camp=CSE:MJ_92700079668103098_PLA_pla-294899067813&amp;gad_source=1&amp;gclid=Cj0KCQjwvb-zBhCmARIsAAfUI2sqCW4ddz1rlj9eQXJmTtNKFXbyadxjj6MFJSNDw2vDLt57kejLurkaAoemEALw_wcB&amp;gclsrc=aw.ds</t>
  </si>
  <si>
    <t>https://uptivemfg.com/</t>
  </si>
  <si>
    <t>HoleTemplateForUpright</t>
  </si>
  <si>
    <t>Strain Relief for PCB Wires (left)</t>
  </si>
  <si>
    <t>Strain Relief for PCB Wires (right)</t>
  </si>
  <si>
    <t>https://thecosplaypros.com/products/eva-foam-sheets?variant=31293426860167</t>
  </si>
  <si>
    <t xml:space="preserve">Stainless Steel M5 Locknut </t>
  </si>
  <si>
    <t>https://www.mcmaster.com/94205A240/</t>
  </si>
  <si>
    <t>https://www.amazon.com/Electrical-Conductor-parallel-silicone-Extension/dp/B07RRPFL3Q/ref=sr_1_6?crid=29G1T6EF5DOUJ&amp;dib=eyJ2IjoiMSJ9.UOICZIl4SwCD7cuZqFfCR_YuZp2xhXYeyNZh61hLQInU5w_JTo3XxRXZnMVNcRMdlwbvc0Qd05B7YRuXhm_N8GNhxwpEcTzp0rT3s7pXeiE7ZrsiFjhRgCUfiHn4Q30CmFEItSqt1a1vDqQrwAWiwvlGYGba8UNzrntwf6pCprQSgZWrdD2F20VV1buBZdzB6AHCfIYzruqyGS0e9YRe6mpZovb3D0ygTLgE0-kSNoqsYqrO26-Jw9LmSN-q09HTrHdIgctH5xhUaOqJ4fcV6ufYRCIRSYSXIsbM7sIM_38.Y0hmQkctPjKuE4oSvfmvrdVuJKS92rSz0hQD4QLp0Vc&amp;dib_tag=se&amp;keywords=16%2Bawg%2Bwire&amp;qid=1716933757&amp;sprefix=16%2Bawg%2Bwire%2Caps%2C152&amp;sr=8-6&amp;th=1</t>
  </si>
  <si>
    <t xml:space="preserve"> 25 FT 16 AWG Electrical Wire</t>
  </si>
  <si>
    <t>https://www.amazon.com/TICONN-Disconnect-Connectors-Electrical-Assortment/dp/B08BZ972B5/ref=sxin_16_pa_sp_search_thematic_sspa?content-id=amzn1.sym.1c86ab1a-a73c-4131-85f1-15bd92ae152d%3Aamzn1.sym.1c86ab1a-a73c-4131-85f1-15bd92ae152d&amp;cv_ct_cx=ticonn&amp;hvadid=616987097405&amp;hvdev=c&amp;hvlocphy=2840&amp;hvnetw=g&amp;hvqmt=e&amp;hvrand=2175240778848281697&amp;hvtargid=kwd-576772413817&amp;hydadcr=8776_13604214&amp;keywords=ticonn&amp;pd_rd_i=B08BZ972B5&amp;pd_rd_r=41f05748-a589-4873-8779-1c24bb4ef5d3&amp;pd_rd_w=HQRNv&amp;pd_rd_wg=4blh7&amp;pf_rd_p=1c86ab1a-a73c-4131-85f1-15bd92ae152d&amp;pf_rd_r=TGXEQZ9G0BTDX1EG1HCY&amp;qid=1695676930&amp;sbo=RZvfv%2F%2FHxDF%2BO5021pAnSA%3D%3D&amp;sr=1-4-364cf978-ce2a-480a-9bb0-bdb96faa0f61-spons&amp;sp_csd=d2lkZ2V0TmFtZT1zcF9zZWFyY2hfdGhlbWF0aWM&amp;th=1</t>
  </si>
  <si>
    <t>16 AWG Quick Disconnect Terminals</t>
  </si>
  <si>
    <t>16 AWG Wire</t>
  </si>
  <si>
    <t>Price Factored Above</t>
  </si>
  <si>
    <t>Heat Shrink</t>
  </si>
  <si>
    <t>Price Factored Below</t>
  </si>
  <si>
    <t>3 mm thick Velcro Brand Fastener Compatible UBL Neoprene</t>
  </si>
  <si>
    <t>Refer to documentation for ordering information and files</t>
  </si>
  <si>
    <t>Refer to documentation for ordering information and necessary files; Initial order was for 5 boards so price is estimated as 1/5th that price</t>
  </si>
  <si>
    <t>Recommended stock should have enough for multiple uprights of varying lengths (e.g., short and long versions of uprights)</t>
  </si>
  <si>
    <t>Printed with Onyx using a Markforged Mark Two; Price is estimated based on material used from printer; See Solidworks files located within documentation</t>
  </si>
  <si>
    <t>Any similar waist belt will suffice, this product may have limited quantities, we will update this information and guide if we switch to new one</t>
  </si>
  <si>
    <t>Comes in a pack of 5, you only need 2-4, price estimated on a per part basis</t>
  </si>
  <si>
    <t>500 mm x 1500 mm, 6 mm Thick; Used for Insoles and Hip Belt Padding</t>
  </si>
  <si>
    <t>EVA Foam (White) [Optional]</t>
  </si>
  <si>
    <t>Hip Belt</t>
  </si>
  <si>
    <t>Hardware - Upright to Motor</t>
  </si>
  <si>
    <t>Hardware -  Motor to Belt</t>
  </si>
  <si>
    <t>PVC/Acrylic Plate Mounting Plates</t>
  </si>
  <si>
    <t>Hardware - Mounting Plates to Belt</t>
  </si>
  <si>
    <t>Hardware - Electrical Box</t>
  </si>
  <si>
    <t>Electrical - CAN Wire</t>
  </si>
  <si>
    <t>Electrical - FSRs</t>
  </si>
  <si>
    <t>Electrical - FSR to Board Wire</t>
  </si>
  <si>
    <t>Electrical - Power Switch</t>
  </si>
  <si>
    <t>Electrical - Motor Power Cables</t>
  </si>
  <si>
    <t>Electrical - Other</t>
  </si>
  <si>
    <t>Thigh Cuffs</t>
  </si>
  <si>
    <t>Part Number: 92334A113; Only comes in pack of 10, price is estimated on a per part basis</t>
  </si>
  <si>
    <t>RGB LED</t>
  </si>
  <si>
    <t>Digi-Key Part Number: 754-2153-ND</t>
  </si>
  <si>
    <t>https://www.digikey.com/en/products/detail/kingbright/WP154A4SEJ3VBDZGC-CA/7597097</t>
  </si>
  <si>
    <t>M2.5 x 0.5 Tap</t>
  </si>
  <si>
    <t>https://www.amazon.com/Aceteel-Metric-Thread-Machine-M2-5x0-5mm/dp/B09SHPBP22</t>
  </si>
  <si>
    <t xml:space="preserve">Button Head Hex Drive Screw - M2.5 x 10 mm </t>
  </si>
  <si>
    <t xml:space="preserve">Might be able to get away with not using this </t>
  </si>
  <si>
    <t>https://www.mcmaster.com/91239A757/</t>
  </si>
  <si>
    <t>Part Number: 91239A757, Only comes in pack of 25, price estimated on a per part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</si>
</sst>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x14ac:knownFonts="1">
    <font>
      <sz val="11"/>
      <color theme="1"/>
      <name val="Calibri"/>
      <family val="2"/>
      <scheme val="minor"/>
    </font>
    <font>
      <b/>
      <sz val="11"/>
      <color theme="1"/>
      <name val="Calibri"/>
      <family val="2"/>
      <scheme val="minor"/>
    </font>
    <font>
      <b/>
      <u/>
      <sz val="16"/>
      <color theme="1"/>
      <name val="Calibri"/>
      <family val="2"/>
      <scheme val="minor"/>
    </font>
    <font>
      <b/>
      <sz val="16"/>
      <color theme="1"/>
      <name val="Calibri"/>
      <family val="2"/>
      <scheme val="minor"/>
    </font>
    <font>
      <sz val="3"/>
      <color theme="1"/>
      <name val="Calibri"/>
      <family val="2"/>
      <scheme val="minor"/>
    </font>
    <font>
      <sz val="7"/>
      <color theme="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3">
    <xf numFmtId="0" fontId="0" fillId="0" borderId="0"/>
    <xf numFmtId="0" fontId="6" fillId="0" borderId="0" applyNumberFormat="0" applyFill="0" applyBorder="0" applyAlignment="0" applyProtection="0"/>
    <xf numFmtId="44" fontId="7" fillId="0" borderId="0" applyFont="0" applyFill="0" applyBorder="0" applyAlignment="0" applyProtection="0"/>
  </cellStyleXfs>
  <cellXfs count="20">
    <xf numFmtId="0" fontId="0" fillId="0" borderId="0" xfId="0"/>
    <xf numFmtId="0" fontId="1" fillId="2" borderId="0" xfId="0" applyFont="1" applyFill="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2" fontId="1" fillId="2" borderId="0" xfId="0" applyNumberFormat="1" applyFont="1" applyFill="1" applyAlignment="1">
      <alignment horizontal="center" vertical="center"/>
    </xf>
    <xf numFmtId="2" fontId="0" fillId="0" borderId="0" xfId="0" applyNumberFormat="1" applyAlignment="1">
      <alignment horizontal="center" vertical="center"/>
    </xf>
    <xf numFmtId="2" fontId="0" fillId="2" borderId="0" xfId="0" applyNumberFormat="1" applyFill="1" applyAlignment="1">
      <alignment horizontal="center" vertical="center"/>
    </xf>
    <xf numFmtId="0" fontId="0" fillId="0" borderId="0" xfId="0" applyAlignment="1">
      <alignment horizontal="center"/>
    </xf>
    <xf numFmtId="0" fontId="2" fillId="0" borderId="0" xfId="0" applyFont="1" applyAlignment="1">
      <alignment horizontal="center" vertical="center"/>
    </xf>
    <xf numFmtId="2" fontId="2" fillId="0" borderId="0" xfId="0" applyNumberFormat="1"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1" applyAlignment="1">
      <alignment horizontal="center" vertical="center"/>
    </xf>
    <xf numFmtId="0" fontId="6" fillId="0" borderId="0" xfId="1" applyFill="1" applyAlignment="1">
      <alignment horizontal="center"/>
    </xf>
    <xf numFmtId="0" fontId="6" fillId="0" borderId="0" xfId="1"/>
    <xf numFmtId="0" fontId="6" fillId="0" borderId="0" xfId="1" applyAlignment="1">
      <alignment horizontal="center"/>
    </xf>
    <xf numFmtId="0" fontId="0" fillId="0" borderId="0" xfId="0" applyAlignment="1">
      <alignment horizontal="center" vertical="center"/>
    </xf>
    <xf numFmtId="44" fontId="1" fillId="0" borderId="0" xfId="2" applyFont="1" applyAlignment="1">
      <alignment vertical="center"/>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cmaster.com/5720K241/" TargetMode="External"/><Relationship Id="rId13" Type="http://schemas.openxmlformats.org/officeDocument/2006/relationships/hyperlink" Target="https://www.mcmaster.com/92334A113/" TargetMode="External"/><Relationship Id="rId18" Type="http://schemas.openxmlformats.org/officeDocument/2006/relationships/hyperlink" Target="https://www.amazon.com/risingsaplings-Ribbon-Rainbow-1-27mm-2-54mm/dp/B097C84H9W/ref=sr_1_9?crid=1CXR4E518P4D2&amp;keywords=10%2Bpin%2Bribbon%2Bcable&amp;qid=1695678820&amp;sprefix=10%2Bpin%2Bribbon%2Bcable%2Caps%2C117&amp;sr=8-9&amp;th=1" TargetMode="External"/><Relationship Id="rId26" Type="http://schemas.openxmlformats.org/officeDocument/2006/relationships/hyperlink" Target="https://www.mcmaster.com/7804K143/" TargetMode="External"/><Relationship Id="rId3" Type="http://schemas.openxmlformats.org/officeDocument/2006/relationships/hyperlink" Target="https://www.mcmaster.com/8181K14/" TargetMode="External"/><Relationship Id="rId21" Type="http://schemas.openxmlformats.org/officeDocument/2006/relationships/hyperlink" Target="https://www.amazon.com/10Pairs-Upgrade-Connector-Female-Battery/dp/B08P5HVMYT/ref=sr_1_6?crid=QKMHQGC1ZKD4&amp;keywords=xt30+connector+male&amp;qid=1695675742&amp;sprefix=xt30+connector+male%2Caps%2C157&amp;sr=8-6" TargetMode="External"/><Relationship Id="rId7" Type="http://schemas.openxmlformats.org/officeDocument/2006/relationships/hyperlink" Target="https://www.securecableties.com/18-x-2-inch-cinch-straps-5-pack?gclid=CjwKCAjwuYWSBhByEiwAKd_n_twJref51-bVSOvkoyh2TPayPP8j-hCpEH6gd9CxgCxRlSVLsNOQ0hoCRDcQAvD_BwE" TargetMode="External"/><Relationship Id="rId12" Type="http://schemas.openxmlformats.org/officeDocument/2006/relationships/hyperlink" Target="https://www.mcmaster.com/91854A102/" TargetMode="External"/><Relationship Id="rId17" Type="http://schemas.openxmlformats.org/officeDocument/2006/relationships/hyperlink" Target="https://www.tekscan.com/products-solutions/force-sensors/flexiforce-a502-sensor" TargetMode="External"/><Relationship Id="rId25" Type="http://schemas.openxmlformats.org/officeDocument/2006/relationships/hyperlink" Target="https://www.moosejaw.com/p/osprey-womens-isoform-cm-hipbelt-23trywsfrmcmhpbltbag/23trywsfrmcmhpbltbag?sku=25482757&amp;camp=CSE:MJ_92700079668103098_PLA_pla-294899067813&amp;gad_source=1&amp;gclid=Cj0KCQjwvb-zBhCmARIsAAfUI2sqCW4ddz1rlj9eQXJmTtNKFXbyadxjj6MFJSNDw2vDLt57kejLurkaAoemEALw_wcB&amp;gclsrc=aw.ds" TargetMode="External"/><Relationship Id="rId2" Type="http://schemas.openxmlformats.org/officeDocument/2006/relationships/hyperlink" Target="https://www.rockwestcomposites.com/25502-group" TargetMode="External"/><Relationship Id="rId16" Type="http://schemas.openxmlformats.org/officeDocument/2006/relationships/hyperlink" Target="https://www.mcmaster.com/90910A582/" TargetMode="External"/><Relationship Id="rId20" Type="http://schemas.openxmlformats.org/officeDocument/2006/relationships/hyperlink" Target="https://www.amazon.com/risingsaplings-Ribbon-Rainbow-1-27mm-2-54mm/dp/B097C84H9W/ref=sr_1_9?crid=1CXR4E518P4D2&amp;keywords=10%2Bpin%2Bribbon%2Bcable&amp;qid=1695678820&amp;sprefix=10%2Bpin%2Bribbon%2Bcable%2Caps%2C117&amp;sr=8-9&amp;th=1" TargetMode="External"/><Relationship Id="rId29" Type="http://schemas.openxmlformats.org/officeDocument/2006/relationships/hyperlink" Target="https://www.mcmaster.com/92832A566/" TargetMode="External"/><Relationship Id="rId1" Type="http://schemas.openxmlformats.org/officeDocument/2006/relationships/hyperlink" Target="https://uptivemfg.com/" TargetMode="External"/><Relationship Id="rId6" Type="http://schemas.openxmlformats.org/officeDocument/2006/relationships/hyperlink" Target="https://www.seattlefabrics.com/Velcroreg-Brand-Fastener-Compatible-UBL-Neoprene-by-the-Linear-Foot-starting-4500-per-linear-foot_p_843.html" TargetMode="External"/><Relationship Id="rId11" Type="http://schemas.openxmlformats.org/officeDocument/2006/relationships/hyperlink" Target="https://www.mcmaster.com/91306A666/" TargetMode="External"/><Relationship Id="rId24" Type="http://schemas.openxmlformats.org/officeDocument/2006/relationships/hyperlink" Target="https://www.amazon.com/650pcs-Shrink-Tubing-innhom-Approved/dp/B07WWWPR2X/ref=sr_1_1_sspa?hvadid=664381657194&amp;hvdev=c&amp;hvlocphy=2840&amp;hvnetw=g&amp;hvqmt=e&amp;hvrand=6984779388413528778&amp;hvtargid=kwd-341631528701&amp;hydadcr=3644_13689797&amp;keywords=wiring+heat+shrink+tubing&amp;qid=1695680683&amp;sr=8-1-spons&amp;sp_csd=d2lkZ2V0TmFtZT1zcF9hdGY&amp;psc=1" TargetMode="External"/><Relationship Id="rId5" Type="http://schemas.openxmlformats.org/officeDocument/2006/relationships/hyperlink" Target="https://www.amazon.com/Denser-Sticky-Adhesive-Fastener-Strips/dp/B07N3B36Z2?th=1" TargetMode="External"/><Relationship Id="rId15" Type="http://schemas.openxmlformats.org/officeDocument/2006/relationships/hyperlink" Target="https://www.mcmaster.com/91290A115/" TargetMode="External"/><Relationship Id="rId23" Type="http://schemas.openxmlformats.org/officeDocument/2006/relationships/hyperlink" Target="https://www.amazon.com/10Pairs-Upgrade-Connector-Female-Battery/dp/B08P5HVMYT/ref=sr_1_6?crid=QKMHQGC1ZKD4&amp;keywords=xt30+connector+male&amp;qid=1695675742&amp;sprefix=xt30+connector+male%2Caps%2C157&amp;sr=8-6" TargetMode="External"/><Relationship Id="rId28" Type="http://schemas.openxmlformats.org/officeDocument/2006/relationships/hyperlink" Target="https://www.mcmaster.com/94459A130/" TargetMode="External"/><Relationship Id="rId10" Type="http://schemas.openxmlformats.org/officeDocument/2006/relationships/hyperlink" Target="https://www.mcmaster.com/92095A184/" TargetMode="External"/><Relationship Id="rId19" Type="http://schemas.openxmlformats.org/officeDocument/2006/relationships/hyperlink" Target="https://www.digikey.com/en/products/detail/w%C3%BCrth-elektronik/61200823021/4846918" TargetMode="External"/><Relationship Id="rId31" Type="http://schemas.openxmlformats.org/officeDocument/2006/relationships/printerSettings" Target="../printerSettings/printerSettings1.bin"/><Relationship Id="rId4" Type="http://schemas.openxmlformats.org/officeDocument/2006/relationships/hyperlink" Target="https://www.amazon.com/HRB-1800mAh-Helicopter-Airplane-Multicopter/dp/B088QXJNJV/" TargetMode="External"/><Relationship Id="rId9" Type="http://schemas.openxmlformats.org/officeDocument/2006/relationships/hyperlink" Target="https://www.mcmaster.com/90370A203/" TargetMode="External"/><Relationship Id="rId14" Type="http://schemas.openxmlformats.org/officeDocument/2006/relationships/hyperlink" Target="https://www.mcmaster.com/92832A215/" TargetMode="External"/><Relationship Id="rId22" Type="http://schemas.openxmlformats.org/officeDocument/2006/relationships/hyperlink" Target="https://www.amazon.com/XT60E-M-Mountable-Connector-Models-Multicopter/dp/B07YJMCDC3?th=1" TargetMode="External"/><Relationship Id="rId27" Type="http://schemas.openxmlformats.org/officeDocument/2006/relationships/hyperlink" Target="https://www.mcmaster.com/91239A242/" TargetMode="External"/><Relationship Id="rId30" Type="http://schemas.openxmlformats.org/officeDocument/2006/relationships/hyperlink" Target="https://www.mcmaster.com/92334A1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AEC6F-6634-45A0-A812-F3D3686A53B0}">
  <dimension ref="A1:F102"/>
  <sheetViews>
    <sheetView tabSelected="1" topLeftCell="A73" zoomScale="85" zoomScaleNormal="85" workbookViewId="0">
      <selection activeCell="E104" sqref="E104"/>
    </sheetView>
  </sheetViews>
  <sheetFormatPr defaultColWidth="9.140625" defaultRowHeight="15" x14ac:dyDescent="0.25"/>
  <cols>
    <col min="1" max="1" width="79" style="2" bestFit="1" customWidth="1"/>
    <col min="2" max="2" width="12" style="2" bestFit="1" customWidth="1"/>
    <col min="3" max="3" width="20.85546875" style="5" bestFit="1" customWidth="1"/>
    <col min="4" max="4" width="14.42578125" style="5" bestFit="1" customWidth="1"/>
    <col min="5" max="5" width="149.28515625" style="2" bestFit="1" customWidth="1"/>
    <col min="6" max="6" width="255.42578125" style="2" customWidth="1"/>
    <col min="7" max="16384" width="9.140625" style="2"/>
  </cols>
  <sheetData>
    <row r="1" spans="1:6" ht="21" x14ac:dyDescent="0.25">
      <c r="A1" s="8" t="s">
        <v>0</v>
      </c>
      <c r="B1" s="8" t="s">
        <v>7</v>
      </c>
      <c r="C1" s="9" t="s">
        <v>4</v>
      </c>
      <c r="D1" s="9" t="s">
        <v>8</v>
      </c>
      <c r="E1" s="8" t="s">
        <v>10</v>
      </c>
      <c r="F1" s="8" t="s">
        <v>1</v>
      </c>
    </row>
    <row r="2" spans="1:6" ht="21" x14ac:dyDescent="0.25">
      <c r="A2" s="10" t="s">
        <v>11</v>
      </c>
      <c r="B2" s="1"/>
      <c r="C2" s="4"/>
      <c r="D2" s="4"/>
      <c r="E2" s="1"/>
      <c r="F2" s="1"/>
    </row>
    <row r="3" spans="1:6" x14ac:dyDescent="0.25">
      <c r="A3" s="2" t="s">
        <v>5</v>
      </c>
      <c r="B3" s="2">
        <v>2</v>
      </c>
      <c r="C3" s="5">
        <v>298.89999999999998</v>
      </c>
      <c r="D3" s="5">
        <f>B3*C3</f>
        <v>597.79999999999995</v>
      </c>
      <c r="F3" s="2" t="s">
        <v>28</v>
      </c>
    </row>
    <row r="4" spans="1:6" ht="21" x14ac:dyDescent="0.25">
      <c r="A4" s="10" t="s">
        <v>15</v>
      </c>
      <c r="B4" s="3"/>
      <c r="C4" s="6"/>
      <c r="D4" s="6"/>
      <c r="E4" s="3"/>
      <c r="F4" s="3"/>
    </row>
    <row r="5" spans="1:6" x14ac:dyDescent="0.25">
      <c r="A5" s="2" t="s">
        <v>2</v>
      </c>
      <c r="B5" s="2">
        <v>2</v>
      </c>
      <c r="C5" s="5">
        <v>103.5</v>
      </c>
      <c r="D5" s="5">
        <f t="shared" ref="D5:D100" si="0">B5*C5</f>
        <v>207</v>
      </c>
      <c r="E5" s="2" t="s">
        <v>183</v>
      </c>
      <c r="F5" s="15" t="s">
        <v>167</v>
      </c>
    </row>
    <row r="6" spans="1:6" x14ac:dyDescent="0.25">
      <c r="A6" s="2" t="s">
        <v>3</v>
      </c>
      <c r="B6" s="2">
        <v>2</v>
      </c>
      <c r="C6" s="5">
        <v>103.5</v>
      </c>
      <c r="D6" s="5">
        <f t="shared" si="0"/>
        <v>207</v>
      </c>
      <c r="E6" s="2" t="s">
        <v>183</v>
      </c>
      <c r="F6" s="2" t="s">
        <v>167</v>
      </c>
    </row>
    <row r="7" spans="1:6" x14ac:dyDescent="0.25">
      <c r="A7" s="2" t="s">
        <v>16</v>
      </c>
      <c r="B7" s="2">
        <v>1</v>
      </c>
      <c r="C7" s="5">
        <f>(149.15/5) + 30.09</f>
        <v>59.92</v>
      </c>
      <c r="D7" s="5">
        <v>0</v>
      </c>
      <c r="E7" s="2" t="s">
        <v>184</v>
      </c>
      <c r="F7" s="2" t="s">
        <v>75</v>
      </c>
    </row>
    <row r="8" spans="1:6" ht="21" x14ac:dyDescent="0.25">
      <c r="A8" s="10" t="s">
        <v>12</v>
      </c>
      <c r="B8" s="3"/>
      <c r="C8" s="6"/>
      <c r="D8" s="6"/>
      <c r="E8" s="3"/>
      <c r="F8" s="3"/>
    </row>
    <row r="9" spans="1:6" x14ac:dyDescent="0.25">
      <c r="A9" s="2" t="s">
        <v>6</v>
      </c>
      <c r="B9" s="2">
        <v>1</v>
      </c>
      <c r="C9" s="5">
        <f>173.99</f>
        <v>173.99</v>
      </c>
      <c r="D9" s="5">
        <f t="shared" si="0"/>
        <v>173.99</v>
      </c>
      <c r="E9" s="2" t="s">
        <v>185</v>
      </c>
      <c r="F9" s="14" t="s">
        <v>165</v>
      </c>
    </row>
    <row r="10" spans="1:6" x14ac:dyDescent="0.25">
      <c r="A10" s="2" t="s">
        <v>162</v>
      </c>
      <c r="B10" s="2">
        <v>1</v>
      </c>
      <c r="C10" s="5">
        <v>60.25</v>
      </c>
      <c r="D10" s="5">
        <f t="shared" si="0"/>
        <v>60.25</v>
      </c>
      <c r="E10" s="2" t="s">
        <v>164</v>
      </c>
      <c r="F10" s="14" t="s">
        <v>163</v>
      </c>
    </row>
    <row r="11" spans="1:6" ht="21" x14ac:dyDescent="0.25">
      <c r="A11" s="10" t="s">
        <v>13</v>
      </c>
      <c r="B11" s="3"/>
      <c r="C11" s="6"/>
      <c r="D11" s="6"/>
      <c r="E11" s="3"/>
      <c r="F11" s="3"/>
    </row>
    <row r="12" spans="1:6" x14ac:dyDescent="0.25">
      <c r="A12" s="2" t="s">
        <v>9</v>
      </c>
      <c r="B12" s="2">
        <v>2</v>
      </c>
      <c r="C12" s="5">
        <v>2.44</v>
      </c>
      <c r="D12" s="5">
        <f t="shared" ref="D12:D27" si="1">B12*C12</f>
        <v>4.88</v>
      </c>
      <c r="E12" s="18" t="s">
        <v>186</v>
      </c>
      <c r="F12" s="18" t="s">
        <v>29</v>
      </c>
    </row>
    <row r="13" spans="1:6" x14ac:dyDescent="0.25">
      <c r="A13" s="2" t="s">
        <v>168</v>
      </c>
      <c r="B13" s="2">
        <v>1</v>
      </c>
      <c r="C13" s="5">
        <v>1.6</v>
      </c>
      <c r="D13" s="5">
        <v>1.6</v>
      </c>
      <c r="E13" s="18"/>
      <c r="F13" s="18"/>
    </row>
    <row r="14" spans="1:6" x14ac:dyDescent="0.25">
      <c r="A14" s="2" t="s">
        <v>24</v>
      </c>
      <c r="B14" s="2">
        <v>2</v>
      </c>
      <c r="C14" s="5">
        <v>1.81</v>
      </c>
      <c r="D14" s="5">
        <f t="shared" si="1"/>
        <v>3.62</v>
      </c>
      <c r="E14" s="18"/>
      <c r="F14" s="18"/>
    </row>
    <row r="15" spans="1:6" x14ac:dyDescent="0.25">
      <c r="A15" s="2" t="s">
        <v>33</v>
      </c>
      <c r="B15" s="2">
        <v>1</v>
      </c>
      <c r="C15" s="5">
        <v>77.8</v>
      </c>
      <c r="D15" s="5">
        <f t="shared" si="1"/>
        <v>77.8</v>
      </c>
      <c r="E15" s="18"/>
      <c r="F15" s="18"/>
    </row>
    <row r="16" spans="1:6" x14ac:dyDescent="0.25">
      <c r="A16" s="2" t="s">
        <v>34</v>
      </c>
      <c r="B16" s="2">
        <v>1</v>
      </c>
      <c r="C16" s="5">
        <v>80.61</v>
      </c>
      <c r="D16" s="5">
        <f t="shared" si="1"/>
        <v>80.61</v>
      </c>
      <c r="E16" s="18"/>
      <c r="F16" s="18"/>
    </row>
    <row r="17" spans="1:6" x14ac:dyDescent="0.25">
      <c r="A17" s="2" t="s">
        <v>20</v>
      </c>
      <c r="B17" s="2">
        <v>2</v>
      </c>
      <c r="C17" s="5">
        <v>8.91</v>
      </c>
      <c r="D17" s="5">
        <f t="shared" si="1"/>
        <v>17.82</v>
      </c>
      <c r="E17" s="18"/>
      <c r="F17" s="18"/>
    </row>
    <row r="18" spans="1:6" ht="15.75" customHeight="1" x14ac:dyDescent="0.25">
      <c r="A18" s="2" t="s">
        <v>21</v>
      </c>
      <c r="B18" s="2">
        <v>2</v>
      </c>
      <c r="C18" s="5">
        <v>9.1300000000000008</v>
      </c>
      <c r="D18" s="5">
        <f t="shared" si="1"/>
        <v>18.260000000000002</v>
      </c>
      <c r="E18" s="18"/>
      <c r="F18" s="18"/>
    </row>
    <row r="19" spans="1:6" ht="15.75" customHeight="1" x14ac:dyDescent="0.25">
      <c r="A19" s="2" t="s">
        <v>22</v>
      </c>
      <c r="B19" s="2">
        <v>2</v>
      </c>
      <c r="C19" s="5">
        <v>9.4700000000000006</v>
      </c>
      <c r="D19" s="5">
        <f t="shared" si="1"/>
        <v>18.940000000000001</v>
      </c>
      <c r="E19" s="18"/>
      <c r="F19" s="18"/>
    </row>
    <row r="20" spans="1:6" ht="15.75" customHeight="1" x14ac:dyDescent="0.25">
      <c r="A20" s="2" t="s">
        <v>30</v>
      </c>
      <c r="B20" s="2">
        <v>4</v>
      </c>
      <c r="C20" s="5">
        <v>1.05</v>
      </c>
      <c r="D20" s="5">
        <f t="shared" si="1"/>
        <v>4.2</v>
      </c>
      <c r="E20" s="18"/>
      <c r="F20" s="18"/>
    </row>
    <row r="21" spans="1:6" ht="15.75" customHeight="1" x14ac:dyDescent="0.25">
      <c r="A21" s="2" t="s">
        <v>32</v>
      </c>
      <c r="B21" s="2">
        <v>1</v>
      </c>
      <c r="C21" s="5">
        <v>24.37</v>
      </c>
      <c r="D21" s="5">
        <f t="shared" si="1"/>
        <v>24.37</v>
      </c>
      <c r="E21" s="18"/>
      <c r="F21" s="18"/>
    </row>
    <row r="22" spans="1:6" ht="15.75" customHeight="1" x14ac:dyDescent="0.25">
      <c r="A22" s="2" t="s">
        <v>23</v>
      </c>
      <c r="B22" s="2">
        <v>1</v>
      </c>
      <c r="C22" s="5">
        <v>11.86</v>
      </c>
      <c r="D22" s="5">
        <f t="shared" si="1"/>
        <v>11.86</v>
      </c>
      <c r="E22" s="18"/>
      <c r="F22" s="18"/>
    </row>
    <row r="23" spans="1:6" ht="15.75" customHeight="1" x14ac:dyDescent="0.25">
      <c r="A23" s="2" t="s">
        <v>26</v>
      </c>
      <c r="B23" s="2">
        <v>1</v>
      </c>
      <c r="C23" s="5">
        <v>22.32</v>
      </c>
      <c r="D23" s="5">
        <f t="shared" si="1"/>
        <v>22.32</v>
      </c>
      <c r="E23" s="18"/>
      <c r="F23" s="18"/>
    </row>
    <row r="24" spans="1:6" ht="15.75" customHeight="1" x14ac:dyDescent="0.25">
      <c r="A24" s="2" t="s">
        <v>27</v>
      </c>
      <c r="B24" s="2">
        <v>1</v>
      </c>
      <c r="C24" s="5">
        <v>4.55</v>
      </c>
      <c r="D24" s="5">
        <f t="shared" si="1"/>
        <v>4.55</v>
      </c>
      <c r="E24" s="18"/>
      <c r="F24" s="18"/>
    </row>
    <row r="25" spans="1:6" ht="15.75" customHeight="1" x14ac:dyDescent="0.25">
      <c r="A25" s="2" t="s">
        <v>169</v>
      </c>
      <c r="B25" s="2">
        <v>1</v>
      </c>
      <c r="C25" s="5">
        <v>1.31</v>
      </c>
      <c r="D25" s="5">
        <f t="shared" si="1"/>
        <v>1.31</v>
      </c>
      <c r="E25" s="18"/>
      <c r="F25" s="18"/>
    </row>
    <row r="26" spans="1:6" ht="15.75" customHeight="1" x14ac:dyDescent="0.25">
      <c r="A26" s="2" t="s">
        <v>170</v>
      </c>
      <c r="B26" s="2">
        <v>1</v>
      </c>
      <c r="C26" s="5">
        <v>1.28</v>
      </c>
      <c r="D26" s="5">
        <f t="shared" si="1"/>
        <v>1.28</v>
      </c>
      <c r="E26" s="18"/>
      <c r="F26" s="18"/>
    </row>
    <row r="27" spans="1:6" ht="15.75" customHeight="1" x14ac:dyDescent="0.25">
      <c r="A27" s="2" t="s">
        <v>25</v>
      </c>
      <c r="B27" s="2">
        <v>1</v>
      </c>
      <c r="C27" s="5">
        <v>1.05</v>
      </c>
      <c r="D27" s="5">
        <f t="shared" si="1"/>
        <v>1.05</v>
      </c>
      <c r="E27" s="18"/>
      <c r="F27" s="18"/>
    </row>
    <row r="28" spans="1:6" ht="21" x14ac:dyDescent="0.25">
      <c r="A28" s="10" t="s">
        <v>195</v>
      </c>
      <c r="B28" s="3"/>
      <c r="C28" s="6"/>
      <c r="D28" s="6"/>
      <c r="E28" s="3"/>
      <c r="F28" s="3"/>
    </row>
    <row r="29" spans="1:6" x14ac:dyDescent="0.25">
      <c r="A29" s="2" t="s">
        <v>194</v>
      </c>
      <c r="B29" s="2">
        <v>2</v>
      </c>
      <c r="C29" s="5">
        <f>18.77</f>
        <v>18.77</v>
      </c>
      <c r="D29" s="5">
        <f t="shared" ref="D29" si="2">B29*C29</f>
        <v>37.54</v>
      </c>
      <c r="E29" s="2" t="s">
        <v>161</v>
      </c>
      <c r="F29" s="2" t="s">
        <v>160</v>
      </c>
    </row>
    <row r="30" spans="1:6" x14ac:dyDescent="0.25">
      <c r="A30" s="2" t="s">
        <v>50</v>
      </c>
      <c r="B30" s="2">
        <v>16</v>
      </c>
      <c r="C30" s="5">
        <f>12.96/100</f>
        <v>0.12960000000000002</v>
      </c>
      <c r="D30" s="5">
        <f t="shared" ref="D30:D31" si="3">B30*C30</f>
        <v>2.0736000000000003</v>
      </c>
      <c r="E30" s="2" t="s">
        <v>52</v>
      </c>
      <c r="F30" s="2" t="s">
        <v>109</v>
      </c>
    </row>
    <row r="31" spans="1:6" x14ac:dyDescent="0.25">
      <c r="A31" s="2" t="s">
        <v>110</v>
      </c>
      <c r="B31" s="2">
        <v>8</v>
      </c>
      <c r="C31" s="5">
        <f>13.11/50</f>
        <v>0.26219999999999999</v>
      </c>
      <c r="D31" s="5">
        <f t="shared" si="3"/>
        <v>2.0975999999999999</v>
      </c>
      <c r="E31" s="2" t="s">
        <v>112</v>
      </c>
      <c r="F31" s="14" t="s">
        <v>111</v>
      </c>
    </row>
    <row r="32" spans="1:6" x14ac:dyDescent="0.25">
      <c r="A32" s="2" t="s">
        <v>53</v>
      </c>
      <c r="B32" s="2">
        <v>8</v>
      </c>
      <c r="C32" s="5">
        <f>10.82/10</f>
        <v>1.0820000000000001</v>
      </c>
      <c r="D32" s="5">
        <f>B32*C32</f>
        <v>8.6560000000000006</v>
      </c>
      <c r="E32" s="2" t="s">
        <v>204</v>
      </c>
      <c r="F32" s="14" t="s">
        <v>54</v>
      </c>
    </row>
    <row r="33" spans="1:6" x14ac:dyDescent="0.25">
      <c r="A33" s="2" t="s">
        <v>39</v>
      </c>
      <c r="B33" s="2">
        <v>8</v>
      </c>
      <c r="C33" s="5">
        <f>25.94/100</f>
        <v>0.25940000000000002</v>
      </c>
      <c r="D33" s="5">
        <f t="shared" ref="D33" si="4">B33*C33</f>
        <v>2.0752000000000002</v>
      </c>
      <c r="E33" s="2" t="s">
        <v>37</v>
      </c>
      <c r="F33" s="2" t="s">
        <v>38</v>
      </c>
    </row>
    <row r="34" spans="1:6" ht="21" x14ac:dyDescent="0.25">
      <c r="A34" s="10" t="s">
        <v>196</v>
      </c>
      <c r="B34" s="3"/>
      <c r="C34" s="6"/>
      <c r="D34" s="6"/>
      <c r="E34" s="3"/>
      <c r="F34" s="3"/>
    </row>
    <row r="35" spans="1:6" x14ac:dyDescent="0.25">
      <c r="A35" s="2" t="s">
        <v>76</v>
      </c>
      <c r="B35" s="2">
        <v>4</v>
      </c>
      <c r="C35" s="5">
        <f>9.26/50</f>
        <v>0.1852</v>
      </c>
      <c r="D35" s="5">
        <f t="shared" ref="D35:D37" si="5">B35*C35</f>
        <v>0.74080000000000001</v>
      </c>
      <c r="E35" s="2" t="s">
        <v>78</v>
      </c>
      <c r="F35" s="14" t="s">
        <v>77</v>
      </c>
    </row>
    <row r="36" spans="1:6" x14ac:dyDescent="0.25">
      <c r="A36" s="2" t="s">
        <v>87</v>
      </c>
      <c r="B36" s="2">
        <v>4</v>
      </c>
      <c r="C36" s="5">
        <f>10.4/10</f>
        <v>1.04</v>
      </c>
      <c r="D36" s="5">
        <f t="shared" si="5"/>
        <v>4.16</v>
      </c>
      <c r="E36" s="2" t="s">
        <v>89</v>
      </c>
      <c r="F36" s="14" t="s">
        <v>88</v>
      </c>
    </row>
    <row r="37" spans="1:6" x14ac:dyDescent="0.25">
      <c r="A37" s="2" t="s">
        <v>86</v>
      </c>
      <c r="B37" s="2">
        <v>2</v>
      </c>
      <c r="C37" s="5">
        <f>5.71/100</f>
        <v>5.7099999999999998E-2</v>
      </c>
      <c r="D37" s="5">
        <f t="shared" si="5"/>
        <v>0.1142</v>
      </c>
      <c r="E37" s="2" t="s">
        <v>85</v>
      </c>
      <c r="F37" s="7" t="s">
        <v>84</v>
      </c>
    </row>
    <row r="38" spans="1:6" x14ac:dyDescent="0.25">
      <c r="A38" s="2" t="s">
        <v>79</v>
      </c>
      <c r="B38" s="2">
        <v>7</v>
      </c>
      <c r="C38" s="5">
        <f>9.54/100</f>
        <v>9.5399999999999985E-2</v>
      </c>
      <c r="D38" s="5">
        <f>B38*C38</f>
        <v>0.66779999999999995</v>
      </c>
      <c r="E38" s="2" t="s">
        <v>80</v>
      </c>
      <c r="F38" s="2" t="s">
        <v>46</v>
      </c>
    </row>
    <row r="39" spans="1:6" x14ac:dyDescent="0.25">
      <c r="A39" s="2" t="s">
        <v>81</v>
      </c>
      <c r="B39" s="2">
        <v>15</v>
      </c>
      <c r="C39" s="5">
        <f>14.25/50</f>
        <v>0.28499999999999998</v>
      </c>
      <c r="D39" s="5">
        <f t="shared" ref="D39:D41" si="6">B39*C39</f>
        <v>4.2749999999999995</v>
      </c>
      <c r="E39" s="2" t="s">
        <v>83</v>
      </c>
      <c r="F39" s="14" t="s">
        <v>82</v>
      </c>
    </row>
    <row r="40" spans="1:6" x14ac:dyDescent="0.25">
      <c r="A40" s="2" t="s">
        <v>208</v>
      </c>
      <c r="B40" s="2">
        <v>1</v>
      </c>
      <c r="C40" s="5">
        <v>11.99</v>
      </c>
      <c r="D40" s="5">
        <f t="shared" si="6"/>
        <v>11.99</v>
      </c>
      <c r="E40" s="2" t="s">
        <v>211</v>
      </c>
      <c r="F40" s="14" t="s">
        <v>209</v>
      </c>
    </row>
    <row r="41" spans="1:6" x14ac:dyDescent="0.25">
      <c r="A41" s="2" t="s">
        <v>210</v>
      </c>
      <c r="B41" s="2">
        <v>2</v>
      </c>
      <c r="C41" s="5">
        <f>9.63/25</f>
        <v>0.38520000000000004</v>
      </c>
      <c r="D41" s="5">
        <f t="shared" si="6"/>
        <v>0.77040000000000008</v>
      </c>
      <c r="E41" s="2" t="s">
        <v>213</v>
      </c>
      <c r="F41" s="14" t="s">
        <v>212</v>
      </c>
    </row>
    <row r="42" spans="1:6" ht="21" x14ac:dyDescent="0.25">
      <c r="A42" s="10" t="s">
        <v>193</v>
      </c>
      <c r="B42" s="3"/>
      <c r="C42" s="6"/>
      <c r="D42" s="6"/>
      <c r="E42" s="3"/>
      <c r="F42" s="3"/>
    </row>
    <row r="43" spans="1:6" x14ac:dyDescent="0.25">
      <c r="A43" s="2" t="s">
        <v>62</v>
      </c>
      <c r="B43" s="2">
        <v>4</v>
      </c>
      <c r="C43" s="5">
        <v>8.74</v>
      </c>
      <c r="D43" s="5">
        <f t="shared" ref="D43" si="7">B43*C43</f>
        <v>34.96</v>
      </c>
      <c r="E43" s="2" t="s">
        <v>41</v>
      </c>
      <c r="F43" s="17" t="s">
        <v>40</v>
      </c>
    </row>
    <row r="44" spans="1:6" x14ac:dyDescent="0.25">
      <c r="A44" s="2" t="s">
        <v>61</v>
      </c>
      <c r="B44" s="2">
        <v>4</v>
      </c>
      <c r="C44" s="5">
        <f>17.61/50</f>
        <v>0.35220000000000001</v>
      </c>
      <c r="D44" s="5">
        <f t="shared" si="0"/>
        <v>1.4088000000000001</v>
      </c>
      <c r="E44" s="2" t="s">
        <v>60</v>
      </c>
      <c r="F44" s="2" t="s">
        <v>59</v>
      </c>
    </row>
    <row r="45" spans="1:6" x14ac:dyDescent="0.25">
      <c r="A45" s="2" t="s">
        <v>63</v>
      </c>
      <c r="B45" s="2">
        <v>2</v>
      </c>
      <c r="C45" s="5">
        <v>10.89</v>
      </c>
      <c r="D45" s="5">
        <f t="shared" si="0"/>
        <v>21.78</v>
      </c>
      <c r="E45" s="2" t="s">
        <v>36</v>
      </c>
      <c r="F45" s="7" t="s">
        <v>35</v>
      </c>
    </row>
    <row r="46" spans="1:6" x14ac:dyDescent="0.25">
      <c r="A46" s="2" t="s">
        <v>172</v>
      </c>
      <c r="B46" s="2">
        <v>2</v>
      </c>
      <c r="C46" s="5">
        <f>7.26/50</f>
        <v>0.1452</v>
      </c>
      <c r="D46" s="5">
        <f>B46*C46</f>
        <v>0.29039999999999999</v>
      </c>
      <c r="F46" s="7" t="s">
        <v>173</v>
      </c>
    </row>
    <row r="47" spans="1:6" x14ac:dyDescent="0.25">
      <c r="A47" s="2" t="s">
        <v>106</v>
      </c>
      <c r="B47" s="2">
        <v>8</v>
      </c>
      <c r="C47" s="5">
        <f>16.04/100</f>
        <v>0.16039999999999999</v>
      </c>
      <c r="D47" s="5">
        <f t="shared" ref="D47" si="8">B47*C47</f>
        <v>1.2831999999999999</v>
      </c>
      <c r="E47" s="2" t="s">
        <v>108</v>
      </c>
      <c r="F47" s="2" t="s">
        <v>107</v>
      </c>
    </row>
    <row r="48" spans="1:6" x14ac:dyDescent="0.25">
      <c r="A48" s="2" t="s">
        <v>50</v>
      </c>
      <c r="B48" s="2">
        <v>8</v>
      </c>
      <c r="C48" s="5">
        <f>12.96/50</f>
        <v>0.25920000000000004</v>
      </c>
      <c r="D48" s="5">
        <f t="shared" si="0"/>
        <v>2.0736000000000003</v>
      </c>
      <c r="E48" s="2" t="s">
        <v>52</v>
      </c>
      <c r="F48" s="7" t="s">
        <v>51</v>
      </c>
    </row>
    <row r="49" spans="1:6" x14ac:dyDescent="0.25">
      <c r="A49" s="2" t="s">
        <v>56</v>
      </c>
      <c r="B49" s="2">
        <v>8</v>
      </c>
      <c r="C49" s="5">
        <f>8.13/100</f>
        <v>8.1300000000000011E-2</v>
      </c>
      <c r="D49" s="5">
        <f>B49*C49</f>
        <v>0.65040000000000009</v>
      </c>
      <c r="E49" s="2" t="s">
        <v>58</v>
      </c>
      <c r="F49" s="14" t="s">
        <v>57</v>
      </c>
    </row>
    <row r="50" spans="1:6" x14ac:dyDescent="0.25">
      <c r="A50" s="2" t="s">
        <v>48</v>
      </c>
      <c r="B50" s="2">
        <v>18</v>
      </c>
      <c r="C50" s="5">
        <f>12.96/100</f>
        <v>0.12960000000000002</v>
      </c>
      <c r="D50" s="5">
        <f>B50*C50</f>
        <v>2.3328000000000002</v>
      </c>
      <c r="E50" s="2" t="s">
        <v>45</v>
      </c>
      <c r="F50" s="2" t="s">
        <v>44</v>
      </c>
    </row>
    <row r="51" spans="1:6" ht="21" x14ac:dyDescent="0.25">
      <c r="A51" s="10" t="s">
        <v>192</v>
      </c>
      <c r="B51" s="3"/>
      <c r="C51" s="6"/>
      <c r="D51" s="6"/>
      <c r="E51" s="3"/>
      <c r="F51" s="3"/>
    </row>
    <row r="52" spans="1:6" x14ac:dyDescent="0.25">
      <c r="A52" s="2" t="s">
        <v>47</v>
      </c>
      <c r="B52" s="2">
        <v>12</v>
      </c>
      <c r="C52" s="5">
        <f>9.54/100</f>
        <v>9.5399999999999985E-2</v>
      </c>
      <c r="D52" s="5">
        <f t="shared" ref="D52:D55" si="9">B52*C52</f>
        <v>1.1447999999999998</v>
      </c>
      <c r="E52" s="2" t="s">
        <v>49</v>
      </c>
      <c r="F52" s="14" t="s">
        <v>46</v>
      </c>
    </row>
    <row r="53" spans="1:6" x14ac:dyDescent="0.25">
      <c r="A53" s="2" t="s">
        <v>64</v>
      </c>
      <c r="B53" s="2">
        <v>6</v>
      </c>
      <c r="C53" s="5">
        <f>9.18/25</f>
        <v>0.36719999999999997</v>
      </c>
      <c r="D53" s="5">
        <f t="shared" si="9"/>
        <v>2.2031999999999998</v>
      </c>
      <c r="E53" s="2" t="s">
        <v>43</v>
      </c>
      <c r="F53" s="17" t="s">
        <v>42</v>
      </c>
    </row>
    <row r="54" spans="1:6" x14ac:dyDescent="0.25">
      <c r="A54" s="2" t="s">
        <v>53</v>
      </c>
      <c r="B54" s="2">
        <v>6</v>
      </c>
      <c r="C54" s="5">
        <f>10.92/10</f>
        <v>1.0920000000000001</v>
      </c>
      <c r="D54" s="5">
        <f t="shared" si="9"/>
        <v>6.5520000000000005</v>
      </c>
      <c r="E54" s="2" t="s">
        <v>55</v>
      </c>
      <c r="F54" s="7" t="s">
        <v>54</v>
      </c>
    </row>
    <row r="55" spans="1:6" x14ac:dyDescent="0.25">
      <c r="A55" s="2" t="s">
        <v>50</v>
      </c>
      <c r="B55" s="2">
        <v>6</v>
      </c>
      <c r="C55" s="5">
        <f>12.96/50</f>
        <v>0.25920000000000004</v>
      </c>
      <c r="D55" s="5">
        <f t="shared" si="9"/>
        <v>1.5552000000000001</v>
      </c>
      <c r="E55" s="2" t="s">
        <v>52</v>
      </c>
      <c r="F55" s="7" t="s">
        <v>51</v>
      </c>
    </row>
    <row r="56" spans="1:6" ht="21" x14ac:dyDescent="0.25">
      <c r="A56" s="10" t="s">
        <v>197</v>
      </c>
      <c r="B56" s="3"/>
      <c r="C56" s="6"/>
      <c r="D56" s="6"/>
      <c r="E56" s="3"/>
      <c r="F56" s="3"/>
    </row>
    <row r="57" spans="1:6" x14ac:dyDescent="0.25">
      <c r="A57" s="2" t="s">
        <v>122</v>
      </c>
      <c r="B57" s="2">
        <v>2</v>
      </c>
      <c r="C57" s="5">
        <v>5.9812000000000003</v>
      </c>
      <c r="D57" s="5">
        <f t="shared" ref="D57:D61" si="10">B57*C57</f>
        <v>11.962400000000001</v>
      </c>
      <c r="E57" s="2" t="s">
        <v>134</v>
      </c>
      <c r="F57" s="2" t="s">
        <v>121</v>
      </c>
    </row>
    <row r="58" spans="1:6" x14ac:dyDescent="0.25">
      <c r="A58" s="2" t="s">
        <v>117</v>
      </c>
      <c r="B58" s="2">
        <v>2</v>
      </c>
      <c r="C58" s="5">
        <v>3.3399999999999999E-2</v>
      </c>
      <c r="D58" s="5">
        <f t="shared" si="10"/>
        <v>6.6799999999999998E-2</v>
      </c>
      <c r="E58" s="2" t="s">
        <v>120</v>
      </c>
      <c r="F58" s="2" t="s">
        <v>118</v>
      </c>
    </row>
    <row r="59" spans="1:6" x14ac:dyDescent="0.25">
      <c r="A59" s="2" t="s">
        <v>116</v>
      </c>
      <c r="B59" s="2">
        <v>4</v>
      </c>
      <c r="C59" s="5">
        <v>8.8000000000000005E-3</v>
      </c>
      <c r="D59" s="5">
        <f t="shared" si="10"/>
        <v>3.5200000000000002E-2</v>
      </c>
      <c r="E59" s="11" t="s">
        <v>119</v>
      </c>
      <c r="F59" s="2" t="s">
        <v>115</v>
      </c>
    </row>
    <row r="60" spans="1:6" x14ac:dyDescent="0.25">
      <c r="A60" s="2" t="s">
        <v>128</v>
      </c>
      <c r="B60" s="2">
        <v>4</v>
      </c>
      <c r="C60" s="5">
        <v>0.12</v>
      </c>
      <c r="D60" s="5">
        <f t="shared" si="10"/>
        <v>0.48</v>
      </c>
      <c r="E60" s="2" t="s">
        <v>127</v>
      </c>
      <c r="F60" s="2" t="s">
        <v>126</v>
      </c>
    </row>
    <row r="61" spans="1:6" x14ac:dyDescent="0.25">
      <c r="A61" s="2" t="s">
        <v>125</v>
      </c>
      <c r="B61" s="2">
        <v>2</v>
      </c>
      <c r="C61" s="5">
        <v>0.32</v>
      </c>
      <c r="D61" s="5">
        <f t="shared" si="10"/>
        <v>0.64</v>
      </c>
      <c r="E61" s="2" t="s">
        <v>124</v>
      </c>
      <c r="F61" s="2" t="s">
        <v>123</v>
      </c>
    </row>
    <row r="62" spans="1:6" ht="21" x14ac:dyDescent="0.25">
      <c r="A62" s="10" t="s">
        <v>198</v>
      </c>
      <c r="B62" s="3"/>
      <c r="C62" s="6"/>
      <c r="D62" s="6"/>
      <c r="E62" s="3"/>
      <c r="F62" s="3"/>
    </row>
    <row r="63" spans="1:6" x14ac:dyDescent="0.25">
      <c r="A63" s="2" t="s">
        <v>31</v>
      </c>
      <c r="B63" s="2">
        <v>4</v>
      </c>
      <c r="C63" s="5">
        <f>222.53/8</f>
        <v>27.81625</v>
      </c>
      <c r="D63" s="5">
        <f t="shared" ref="D63:D65" si="11">B63*C63</f>
        <v>111.265</v>
      </c>
      <c r="E63" s="2" t="s">
        <v>159</v>
      </c>
      <c r="F63" s="14" t="s">
        <v>158</v>
      </c>
    </row>
    <row r="64" spans="1:6" x14ac:dyDescent="0.25">
      <c r="A64" s="2" t="s">
        <v>139</v>
      </c>
      <c r="B64" s="2">
        <v>8</v>
      </c>
      <c r="C64" s="5">
        <f>9.99/30</f>
        <v>0.33300000000000002</v>
      </c>
      <c r="D64" s="5">
        <f t="shared" si="11"/>
        <v>2.6640000000000001</v>
      </c>
      <c r="E64" s="2" t="s">
        <v>150</v>
      </c>
      <c r="F64" s="14" t="s">
        <v>146</v>
      </c>
    </row>
    <row r="65" spans="1:6" x14ac:dyDescent="0.25">
      <c r="A65" s="2" t="s">
        <v>151</v>
      </c>
      <c r="B65" s="2">
        <v>8</v>
      </c>
      <c r="C65" s="5">
        <f>8.99/20</f>
        <v>0.44950000000000001</v>
      </c>
      <c r="D65" s="5">
        <f t="shared" si="11"/>
        <v>3.5960000000000001</v>
      </c>
      <c r="E65" s="2" t="s">
        <v>153</v>
      </c>
      <c r="F65" s="13" t="s">
        <v>152</v>
      </c>
    </row>
    <row r="66" spans="1:6" ht="21" x14ac:dyDescent="0.25">
      <c r="A66" s="10" t="s">
        <v>199</v>
      </c>
      <c r="B66" s="3"/>
      <c r="C66" s="6"/>
      <c r="D66" s="6"/>
      <c r="E66" s="3"/>
      <c r="F66" s="3"/>
    </row>
    <row r="67" spans="1:6" x14ac:dyDescent="0.25">
      <c r="A67" s="2" t="s">
        <v>132</v>
      </c>
      <c r="B67" s="2">
        <v>1</v>
      </c>
      <c r="C67" s="5">
        <v>21.97</v>
      </c>
      <c r="D67" s="5">
        <f t="shared" ref="D67:D69" si="12">B67*C67</f>
        <v>21.97</v>
      </c>
      <c r="E67" s="11" t="s">
        <v>133</v>
      </c>
      <c r="F67" s="2" t="s">
        <v>131</v>
      </c>
    </row>
    <row r="68" spans="1:6" x14ac:dyDescent="0.25">
      <c r="A68" s="11" t="s">
        <v>148</v>
      </c>
      <c r="B68" s="2">
        <v>2</v>
      </c>
      <c r="C68" s="5">
        <v>2.11</v>
      </c>
      <c r="D68" s="5">
        <f t="shared" si="12"/>
        <v>4.22</v>
      </c>
      <c r="F68" s="14" t="s">
        <v>147</v>
      </c>
    </row>
    <row r="69" spans="1:6" x14ac:dyDescent="0.25">
      <c r="A69" s="2" t="s">
        <v>73</v>
      </c>
      <c r="B69" s="2">
        <v>2</v>
      </c>
      <c r="C69" s="5">
        <f>9.99/30</f>
        <v>0.33300000000000002</v>
      </c>
      <c r="D69" s="5">
        <f t="shared" si="12"/>
        <v>0.66600000000000004</v>
      </c>
      <c r="E69" s="2" t="s">
        <v>149</v>
      </c>
      <c r="F69" s="14" t="s">
        <v>146</v>
      </c>
    </row>
    <row r="70" spans="1:6" ht="21" x14ac:dyDescent="0.25">
      <c r="A70" s="10" t="s">
        <v>200</v>
      </c>
      <c r="B70" s="3"/>
      <c r="C70" s="6"/>
      <c r="D70" s="6"/>
      <c r="E70" s="3"/>
      <c r="F70" s="3"/>
    </row>
    <row r="71" spans="1:6" x14ac:dyDescent="0.25">
      <c r="A71" s="2" t="s">
        <v>145</v>
      </c>
      <c r="B71" s="2">
        <v>1</v>
      </c>
      <c r="C71" s="5">
        <f>8.58/10</f>
        <v>0.85799999999999998</v>
      </c>
      <c r="D71" s="5">
        <f t="shared" ref="D71:D73" si="13">B71*C71</f>
        <v>0.85799999999999998</v>
      </c>
      <c r="E71" s="2" t="s">
        <v>141</v>
      </c>
      <c r="F71" s="17" t="s">
        <v>140</v>
      </c>
    </row>
    <row r="72" spans="1:6" x14ac:dyDescent="0.25">
      <c r="A72" s="2" t="s">
        <v>136</v>
      </c>
      <c r="B72" s="2">
        <v>1</v>
      </c>
      <c r="C72" s="5">
        <f>9.99/10</f>
        <v>0.999</v>
      </c>
      <c r="D72" s="5">
        <f t="shared" si="13"/>
        <v>0.999</v>
      </c>
      <c r="E72" s="2" t="s">
        <v>138</v>
      </c>
      <c r="F72" s="17" t="s">
        <v>137</v>
      </c>
    </row>
    <row r="73" spans="1:6" x14ac:dyDescent="0.25">
      <c r="A73" s="2" t="s">
        <v>19</v>
      </c>
      <c r="B73" s="2">
        <v>1</v>
      </c>
      <c r="C73" s="5">
        <v>2.13</v>
      </c>
      <c r="D73" s="5">
        <f t="shared" si="13"/>
        <v>2.13</v>
      </c>
      <c r="E73" s="11" t="s">
        <v>130</v>
      </c>
      <c r="F73" s="2" t="s">
        <v>129</v>
      </c>
    </row>
    <row r="74" spans="1:6" x14ac:dyDescent="0.25">
      <c r="A74" s="2" t="s">
        <v>175</v>
      </c>
      <c r="B74" s="2">
        <v>1</v>
      </c>
      <c r="C74" s="5">
        <v>11.98</v>
      </c>
      <c r="D74" s="5">
        <f>B74*C74</f>
        <v>11.98</v>
      </c>
      <c r="F74" s="2" t="s">
        <v>174</v>
      </c>
    </row>
    <row r="75" spans="1:6" x14ac:dyDescent="0.25">
      <c r="A75" s="2" t="s">
        <v>177</v>
      </c>
      <c r="B75" s="2">
        <v>2</v>
      </c>
      <c r="C75" s="5">
        <f>9.95/100</f>
        <v>9.9499999999999991E-2</v>
      </c>
      <c r="D75" s="5">
        <f>B75*C75</f>
        <v>0.19899999999999998</v>
      </c>
      <c r="F75" s="2" t="s">
        <v>176</v>
      </c>
    </row>
    <row r="76" spans="1:6" ht="21" x14ac:dyDescent="0.25">
      <c r="A76" s="10" t="s">
        <v>201</v>
      </c>
      <c r="B76" s="3"/>
      <c r="C76" s="6"/>
      <c r="D76" s="6"/>
      <c r="E76" s="3"/>
      <c r="F76" s="3"/>
    </row>
    <row r="77" spans="1:6" x14ac:dyDescent="0.25">
      <c r="A77" s="2" t="s">
        <v>178</v>
      </c>
      <c r="B77" s="18" t="s">
        <v>179</v>
      </c>
      <c r="C77" s="18"/>
      <c r="D77" s="18"/>
      <c r="E77" s="2" t="s">
        <v>141</v>
      </c>
      <c r="F77" s="2" t="s">
        <v>174</v>
      </c>
    </row>
    <row r="78" spans="1:6" x14ac:dyDescent="0.25">
      <c r="A78" s="2" t="s">
        <v>145</v>
      </c>
      <c r="B78" s="18" t="s">
        <v>179</v>
      </c>
      <c r="C78" s="18"/>
      <c r="D78" s="18"/>
      <c r="E78" s="2" t="s">
        <v>141</v>
      </c>
      <c r="F78" s="17" t="s">
        <v>140</v>
      </c>
    </row>
    <row r="79" spans="1:6" x14ac:dyDescent="0.25">
      <c r="A79" s="2" t="s">
        <v>180</v>
      </c>
      <c r="B79" s="18" t="s">
        <v>181</v>
      </c>
      <c r="C79" s="18"/>
      <c r="D79" s="18"/>
      <c r="E79" s="11" t="s">
        <v>130</v>
      </c>
      <c r="F79" s="2" t="s">
        <v>155</v>
      </c>
    </row>
    <row r="80" spans="1:6" ht="21" x14ac:dyDescent="0.25">
      <c r="A80" s="10" t="s">
        <v>202</v>
      </c>
      <c r="B80" s="3"/>
      <c r="C80" s="6"/>
      <c r="D80" s="6"/>
      <c r="E80" s="3"/>
      <c r="F80" s="3"/>
    </row>
    <row r="81" spans="1:6" x14ac:dyDescent="0.25">
      <c r="A81" s="2" t="s">
        <v>17</v>
      </c>
      <c r="B81" s="2">
        <v>1</v>
      </c>
      <c r="C81" s="5">
        <f>75.99/2</f>
        <v>37.994999999999997</v>
      </c>
      <c r="D81" s="5">
        <f t="shared" si="0"/>
        <v>37.994999999999997</v>
      </c>
      <c r="E81" s="2" t="s">
        <v>114</v>
      </c>
      <c r="F81" s="16" t="s">
        <v>113</v>
      </c>
    </row>
    <row r="82" spans="1:6" x14ac:dyDescent="0.25">
      <c r="A82" s="2" t="s">
        <v>142</v>
      </c>
      <c r="B82" s="2">
        <v>2</v>
      </c>
      <c r="C82" s="5">
        <f>8.95/100</f>
        <v>8.9499999999999996E-2</v>
      </c>
      <c r="D82" s="5">
        <f t="shared" si="0"/>
        <v>0.17899999999999999</v>
      </c>
      <c r="E82" s="2" t="s">
        <v>144</v>
      </c>
      <c r="F82" s="12" t="s">
        <v>143</v>
      </c>
    </row>
    <row r="83" spans="1:6" x14ac:dyDescent="0.25">
      <c r="A83" s="2" t="s">
        <v>65</v>
      </c>
      <c r="B83" s="2">
        <v>1</v>
      </c>
      <c r="C83" s="5">
        <v>31.25</v>
      </c>
      <c r="D83" s="5">
        <f t="shared" si="0"/>
        <v>31.25</v>
      </c>
      <c r="E83" s="2" t="s">
        <v>70</v>
      </c>
      <c r="F83" s="2" t="s">
        <v>69</v>
      </c>
    </row>
    <row r="84" spans="1:6" x14ac:dyDescent="0.25">
      <c r="A84" s="2" t="s">
        <v>67</v>
      </c>
      <c r="B84" s="2">
        <v>1</v>
      </c>
      <c r="C84" s="5">
        <v>37.28</v>
      </c>
      <c r="D84" s="5">
        <f t="shared" si="0"/>
        <v>37.28</v>
      </c>
      <c r="E84" s="11" t="s">
        <v>68</v>
      </c>
      <c r="F84" s="2" t="s">
        <v>66</v>
      </c>
    </row>
    <row r="85" spans="1:6" x14ac:dyDescent="0.25">
      <c r="A85" s="2" t="s">
        <v>205</v>
      </c>
      <c r="B85" s="2">
        <v>1</v>
      </c>
      <c r="C85" s="5">
        <v>2.04</v>
      </c>
      <c r="D85" s="5">
        <f t="shared" si="0"/>
        <v>2.04</v>
      </c>
      <c r="E85" s="11" t="s">
        <v>206</v>
      </c>
      <c r="F85" s="2" t="s">
        <v>207</v>
      </c>
    </row>
    <row r="86" spans="1:6" x14ac:dyDescent="0.25">
      <c r="A86" s="2" t="s">
        <v>154</v>
      </c>
      <c r="B86" s="2">
        <v>1</v>
      </c>
      <c r="C86" s="5">
        <v>9.9600000000000009</v>
      </c>
      <c r="D86" s="5">
        <f t="shared" si="0"/>
        <v>9.9600000000000009</v>
      </c>
      <c r="E86" s="2" t="s">
        <v>157</v>
      </c>
      <c r="F86" s="14" t="s">
        <v>155</v>
      </c>
    </row>
    <row r="87" spans="1:6" ht="21" x14ac:dyDescent="0.25">
      <c r="A87" s="10" t="s">
        <v>203</v>
      </c>
      <c r="B87" s="3"/>
      <c r="C87" s="6"/>
      <c r="D87" s="6"/>
      <c r="E87" s="3"/>
      <c r="F87" s="3"/>
    </row>
    <row r="88" spans="1:6" x14ac:dyDescent="0.25">
      <c r="A88" s="2" t="s">
        <v>98</v>
      </c>
      <c r="B88" s="2">
        <v>1</v>
      </c>
      <c r="C88" s="5">
        <v>10.99</v>
      </c>
      <c r="D88" s="5">
        <f>B88*C88</f>
        <v>10.99</v>
      </c>
      <c r="E88" s="2" t="s">
        <v>97</v>
      </c>
      <c r="F88" s="14" t="s">
        <v>96</v>
      </c>
    </row>
    <row r="89" spans="1:6" x14ac:dyDescent="0.25">
      <c r="A89" s="2" t="s">
        <v>182</v>
      </c>
      <c r="B89" s="2">
        <v>1</v>
      </c>
      <c r="C89" s="5">
        <v>65</v>
      </c>
      <c r="D89" s="5">
        <f>B89*C89</f>
        <v>65</v>
      </c>
      <c r="E89" s="2" t="s">
        <v>99</v>
      </c>
      <c r="F89" s="14" t="s">
        <v>94</v>
      </c>
    </row>
    <row r="90" spans="1:6" x14ac:dyDescent="0.25">
      <c r="A90" s="2" t="s">
        <v>93</v>
      </c>
      <c r="B90" s="2">
        <v>1</v>
      </c>
      <c r="C90" s="5">
        <f>6.79/5</f>
        <v>1.3580000000000001</v>
      </c>
      <c r="D90" s="5">
        <f t="shared" ref="D90:D96" si="14">B90*C90</f>
        <v>1.3580000000000001</v>
      </c>
      <c r="E90" s="2" t="s">
        <v>188</v>
      </c>
      <c r="F90" s="14" t="s">
        <v>95</v>
      </c>
    </row>
    <row r="91" spans="1:6" x14ac:dyDescent="0.25">
      <c r="A91" s="2" t="s">
        <v>50</v>
      </c>
      <c r="B91" s="2">
        <v>4</v>
      </c>
      <c r="C91" s="5">
        <f>12.96/50</f>
        <v>0.25920000000000004</v>
      </c>
      <c r="D91" s="5">
        <f t="shared" si="14"/>
        <v>1.0368000000000002</v>
      </c>
      <c r="E91" s="2" t="s">
        <v>52</v>
      </c>
      <c r="F91" s="14" t="s">
        <v>51</v>
      </c>
    </row>
    <row r="92" spans="1:6" x14ac:dyDescent="0.25">
      <c r="A92" s="2" t="s">
        <v>90</v>
      </c>
      <c r="B92" s="2">
        <v>4</v>
      </c>
      <c r="C92" s="5">
        <f>12.13/100</f>
        <v>0.12130000000000001</v>
      </c>
      <c r="D92" s="5">
        <f t="shared" si="14"/>
        <v>0.48520000000000002</v>
      </c>
      <c r="E92" s="2" t="s">
        <v>105</v>
      </c>
      <c r="F92" s="14" t="s">
        <v>104</v>
      </c>
    </row>
    <row r="93" spans="1:6" x14ac:dyDescent="0.25">
      <c r="A93" s="2" t="s">
        <v>53</v>
      </c>
      <c r="B93" s="2">
        <v>4</v>
      </c>
      <c r="C93" s="5">
        <f>10.82/10</f>
        <v>1.0820000000000001</v>
      </c>
      <c r="D93" s="5">
        <f t="shared" si="14"/>
        <v>4.3280000000000003</v>
      </c>
      <c r="E93" s="11" t="s">
        <v>55</v>
      </c>
      <c r="F93" s="17" t="s">
        <v>54</v>
      </c>
    </row>
    <row r="94" spans="1:6" x14ac:dyDescent="0.25">
      <c r="A94" s="2" t="s">
        <v>103</v>
      </c>
      <c r="B94" s="2">
        <v>2</v>
      </c>
      <c r="C94" s="5">
        <v>15.02</v>
      </c>
      <c r="D94" s="5">
        <f t="shared" si="14"/>
        <v>30.04</v>
      </c>
      <c r="E94" s="2" t="s">
        <v>92</v>
      </c>
      <c r="F94" s="17" t="s">
        <v>91</v>
      </c>
    </row>
    <row r="95" spans="1:6" x14ac:dyDescent="0.25">
      <c r="A95" s="2" t="s">
        <v>102</v>
      </c>
      <c r="B95" s="2">
        <v>2</v>
      </c>
      <c r="C95" s="5">
        <f>9.28/100</f>
        <v>9.2799999999999994E-2</v>
      </c>
      <c r="D95" s="5">
        <f t="shared" si="14"/>
        <v>0.18559999999999999</v>
      </c>
      <c r="E95" s="2" t="s">
        <v>101</v>
      </c>
      <c r="F95" s="17" t="s">
        <v>100</v>
      </c>
    </row>
    <row r="96" spans="1:6" x14ac:dyDescent="0.25">
      <c r="A96" s="2" t="s">
        <v>74</v>
      </c>
      <c r="B96" s="2">
        <v>4</v>
      </c>
      <c r="C96" s="5">
        <f>5.71/100</f>
        <v>5.7099999999999998E-2</v>
      </c>
      <c r="D96" s="5">
        <f t="shared" si="14"/>
        <v>0.22839999999999999</v>
      </c>
      <c r="E96" s="2" t="s">
        <v>85</v>
      </c>
      <c r="F96" s="14" t="s">
        <v>84</v>
      </c>
    </row>
    <row r="97" spans="1:6" ht="21" x14ac:dyDescent="0.25">
      <c r="A97" s="10" t="s">
        <v>14</v>
      </c>
      <c r="B97" s="3"/>
      <c r="C97" s="6"/>
      <c r="D97" s="6"/>
      <c r="E97" s="3"/>
      <c r="F97" s="3"/>
    </row>
    <row r="98" spans="1:6" x14ac:dyDescent="0.25">
      <c r="A98" s="2" t="s">
        <v>191</v>
      </c>
      <c r="B98" s="2">
        <v>1</v>
      </c>
      <c r="C98" s="5">
        <v>39</v>
      </c>
      <c r="D98" s="5">
        <f t="shared" si="0"/>
        <v>39</v>
      </c>
      <c r="E98" s="2" t="s">
        <v>187</v>
      </c>
      <c r="F98" s="16" t="s">
        <v>166</v>
      </c>
    </row>
    <row r="99" spans="1:6" x14ac:dyDescent="0.25">
      <c r="A99" s="2" t="s">
        <v>18</v>
      </c>
      <c r="B99" s="2">
        <v>1</v>
      </c>
      <c r="C99" s="5">
        <v>10.96</v>
      </c>
      <c r="D99" s="5">
        <f t="shared" si="0"/>
        <v>10.96</v>
      </c>
      <c r="E99" s="2" t="s">
        <v>72</v>
      </c>
      <c r="F99" s="2" t="s">
        <v>71</v>
      </c>
    </row>
    <row r="100" spans="1:6" x14ac:dyDescent="0.25">
      <c r="A100" s="2" t="s">
        <v>190</v>
      </c>
      <c r="B100" s="2">
        <v>1</v>
      </c>
      <c r="C100" s="5">
        <v>17.190000000000001</v>
      </c>
      <c r="D100" s="5">
        <f t="shared" si="0"/>
        <v>17.190000000000001</v>
      </c>
      <c r="E100" s="2" t="s">
        <v>189</v>
      </c>
      <c r="F100" s="2" t="s">
        <v>171</v>
      </c>
    </row>
    <row r="101" spans="1:6" s="3" customFormat="1" x14ac:dyDescent="0.25">
      <c r="C101" s="6"/>
      <c r="D101" s="6"/>
    </row>
    <row r="102" spans="1:6" ht="21" x14ac:dyDescent="0.25">
      <c r="A102" s="10" t="s">
        <v>135</v>
      </c>
      <c r="B102" s="19">
        <f>SUM(D3:D100)</f>
        <v>2165.1423999999997</v>
      </c>
      <c r="C102" s="19"/>
      <c r="D102" s="19"/>
      <c r="F102" s="2" t="s">
        <v>156</v>
      </c>
    </row>
  </sheetData>
  <mergeCells count="6">
    <mergeCell ref="F12:F27"/>
    <mergeCell ref="B102:D102"/>
    <mergeCell ref="B77:D77"/>
    <mergeCell ref="B78:D78"/>
    <mergeCell ref="B79:D79"/>
    <mergeCell ref="E12:E27"/>
  </mergeCells>
  <hyperlinks>
    <hyperlink ref="F5" r:id="rId1" xr:uid="{1A9A9BDD-AAC9-4E6E-BB28-EC6159F4BB61}"/>
    <hyperlink ref="F9" r:id="rId2" xr:uid="{B05BCBE5-ABD1-4CCA-8DFD-A14633864115}"/>
    <hyperlink ref="F10" r:id="rId3" xr:uid="{ED11E82B-2731-482C-868C-5954C4E2DC1D}"/>
    <hyperlink ref="F81" r:id="rId4" xr:uid="{8C8D438A-2C97-437E-A3E0-FB7A59B1AA19}"/>
    <hyperlink ref="F88" r:id="rId5" xr:uid="{A59D3E8F-E35F-4744-9929-C27EB0716478}"/>
    <hyperlink ref="F89" r:id="rId6" xr:uid="{D1132183-7DF8-4F9F-BCCC-388D36F87F5E}"/>
    <hyperlink ref="F90" r:id="rId7" xr:uid="{42CD8F29-1CE0-4A2D-8471-F7251954B787}"/>
    <hyperlink ref="F94" r:id="rId8" xr:uid="{36634FEF-A6F0-4BB4-B398-03678EA97C47}"/>
    <hyperlink ref="F96" r:id="rId9" xr:uid="{B9900BF4-8622-46FE-9FA5-7B7E0816BE46}"/>
    <hyperlink ref="F95" r:id="rId10" xr:uid="{B63C3B10-92D5-4D11-BF67-FAC2EB3F145D}"/>
    <hyperlink ref="F92" r:id="rId11" xr:uid="{EFB77146-066C-4D77-96BD-A8C2FC538602}"/>
    <hyperlink ref="F91" r:id="rId12" xr:uid="{14FCF21B-91A3-4E9B-8BFB-50F765702951}"/>
    <hyperlink ref="F93" r:id="rId13" xr:uid="{9E0F8482-DA60-4498-A30A-840B17041005}"/>
    <hyperlink ref="F49" r:id="rId14" xr:uid="{F007BAB3-BD80-46DC-8ED6-97882E70CAD2}"/>
    <hyperlink ref="F52" r:id="rId15" xr:uid="{7ECD21B7-7FAD-4C1F-A73C-51C9E24FFD6E}"/>
    <hyperlink ref="F53" r:id="rId16" xr:uid="{32026685-6FC3-4C8D-983E-E225029F9BB8}"/>
    <hyperlink ref="F63" r:id="rId17" xr:uid="{51E0CB92-E7D7-46CD-8B03-3A3B1556E303}"/>
    <hyperlink ref="F64" r:id="rId18" xr:uid="{6E3486E5-D6D5-4D72-89BA-AAB13D084413}"/>
    <hyperlink ref="F68" r:id="rId19" xr:uid="{3DE25692-958E-46B7-BB78-08134EF9AB8B}"/>
    <hyperlink ref="F69" r:id="rId20" xr:uid="{86FCE545-D95C-48CC-95D0-5E39620F9AD6}"/>
    <hyperlink ref="F71" r:id="rId21" xr:uid="{6555E711-3B4B-4621-B967-6B8C9A744DAB}"/>
    <hyperlink ref="F72" r:id="rId22" xr:uid="{C2C476F9-71AE-482C-B02B-275091740462}"/>
    <hyperlink ref="F78" r:id="rId23" xr:uid="{73B347EB-052E-47D4-93BB-FCA97DE1B1AA}"/>
    <hyperlink ref="F86" r:id="rId24" display="https://www.amazon.com/650pcs-Shrink-Tubing-innhom-Approved/dp/B07WWWPR2X/ref=sr_1_1_sspa?hvadid=664381657194&amp;hvdev=c&amp;hvlocphy=2840&amp;hvnetw=g&amp;hvqmt=e&amp;hvrand=6984779388413528778&amp;hvtargid=kwd-341631528701&amp;hydadcr=3644_13689797&amp;keywords=wiring+heat+shrink+tubing&amp;qid=1695680683&amp;sr=8-1-spons&amp;sp_csd=d2lkZ2V0TmFtZT1zcF9hdGY&amp;psc=1" xr:uid="{4F17E835-2EF5-4DF1-8FEC-1994A9591798}"/>
    <hyperlink ref="F98" r:id="rId25" display="https://www.moosejaw.com/p/osprey-womens-isoform-cm-hipbelt-23trywsfrmcmhpbltbag/23trywsfrmcmhpbltbag?sku=25482757&amp;camp=CSE:MJ_92700079668103098_PLA_pla-294899067813&amp;gad_source=1&amp;gclid=Cj0KCQjwvb-zBhCmARIsAAfUI2sqCW4ddz1rlj9eQXJmTtNKFXbyadxjj6MFJSNDw2vDLt57kejLurkaAoemEALw_wcB&amp;gclsrc=aw.ds" xr:uid="{1065A737-0617-422D-97B3-5E245DE8037E}"/>
    <hyperlink ref="F43" r:id="rId26" xr:uid="{7C4BE310-4986-4F16-A707-8E95549EDA6B}"/>
    <hyperlink ref="F31" r:id="rId27" xr:uid="{76146EAB-BED0-470D-BB56-890C57901CD8}"/>
    <hyperlink ref="F39" r:id="rId28" xr:uid="{51FBF1D2-D317-48C1-ABAE-47CAA3C5D669}"/>
    <hyperlink ref="F35" r:id="rId29" xr:uid="{A0C32E87-93D8-463D-89E1-CC2A25A4B3B9}"/>
    <hyperlink ref="F36" r:id="rId30" xr:uid="{3814D75E-808F-4CDE-8E25-CEA21FA9B555}"/>
  </hyperlinks>
  <pageMargins left="0.7" right="0.7" top="0.75" bottom="0.75" header="0.3" footer="0.3"/>
  <pageSetup orientation="portrait"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R Williams</dc:creator>
  <cp:lastModifiedBy>Jack R Williams</cp:lastModifiedBy>
  <dcterms:created xsi:type="dcterms:W3CDTF">2023-09-18T16:34:06Z</dcterms:created>
  <dcterms:modified xsi:type="dcterms:W3CDTF">2024-07-19T18:00:18Z</dcterms:modified>
</cp:coreProperties>
</file>