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010" activeTab="5"/>
  </bookViews>
  <sheets>
    <sheet name="Maksymalny prąd cewki" sheetId="5" r:id="rId1"/>
    <sheet name="Założenia" sheetId="1" r:id="rId2"/>
    <sheet name="E 42" sheetId="2" r:id="rId3"/>
    <sheet name="E55" sheetId="3" r:id="rId4"/>
    <sheet name="E65" sheetId="4" r:id="rId5"/>
    <sheet name="MPPT V1" sheetId="6" r:id="rId6"/>
  </sheets>
  <calcPr calcId="125725"/>
</workbook>
</file>

<file path=xl/calcChain.xml><?xml version="1.0" encoding="utf-8"?>
<calcChain xmlns="http://schemas.openxmlformats.org/spreadsheetml/2006/main">
  <c r="I47" i="6"/>
  <c r="J47"/>
  <c r="I48"/>
  <c r="J48"/>
  <c r="H48"/>
  <c r="H47"/>
  <c r="G48"/>
  <c r="F48"/>
  <c r="E48"/>
  <c r="G47"/>
  <c r="F47"/>
  <c r="E47"/>
  <c r="I34"/>
  <c r="J34"/>
  <c r="I35"/>
  <c r="J35"/>
  <c r="I36"/>
  <c r="J36"/>
  <c r="I37"/>
  <c r="J37"/>
  <c r="I38"/>
  <c r="J38"/>
  <c r="H35"/>
  <c r="H36"/>
  <c r="H37"/>
  <c r="H38"/>
  <c r="H34"/>
  <c r="F34"/>
  <c r="G34"/>
  <c r="F35"/>
  <c r="G35"/>
  <c r="F36"/>
  <c r="G36"/>
  <c r="F37"/>
  <c r="G37"/>
  <c r="F38"/>
  <c r="G38"/>
  <c r="E35"/>
  <c r="E36"/>
  <c r="E37"/>
  <c r="E38"/>
  <c r="E34"/>
  <c r="I13"/>
  <c r="J13"/>
  <c r="I14"/>
  <c r="J14"/>
  <c r="I15"/>
  <c r="J15"/>
  <c r="H14"/>
  <c r="H15"/>
  <c r="H13"/>
  <c r="I24"/>
  <c r="J24"/>
  <c r="I25"/>
  <c r="J25"/>
  <c r="I26"/>
  <c r="J26"/>
  <c r="H25"/>
  <c r="H26"/>
  <c r="H24"/>
  <c r="I7" i="3"/>
  <c r="I9" i="2"/>
  <c r="E24" i="6"/>
  <c r="G26"/>
  <c r="F26"/>
  <c r="E26"/>
  <c r="G25"/>
  <c r="F25"/>
  <c r="E25"/>
  <c r="G24"/>
  <c r="F24"/>
  <c r="F13"/>
  <c r="G13"/>
  <c r="F14"/>
  <c r="G14"/>
  <c r="F15"/>
  <c r="G15"/>
  <c r="E14"/>
  <c r="E15"/>
  <c r="E13"/>
  <c r="G7" i="4"/>
  <c r="J7"/>
  <c r="B2" i="6"/>
  <c r="F7" i="2"/>
  <c r="C21" i="1"/>
  <c r="F4" i="5" l="1"/>
  <c r="G4" s="1"/>
  <c r="F6"/>
  <c r="G6" s="1"/>
  <c r="F8"/>
  <c r="G8" s="1"/>
  <c r="F10"/>
  <c r="G10" s="1"/>
  <c r="F12"/>
  <c r="G12" s="1"/>
  <c r="F14"/>
  <c r="G14" s="1"/>
  <c r="F16"/>
  <c r="G16" s="1"/>
  <c r="F18"/>
  <c r="G18" s="1"/>
  <c r="F20"/>
  <c r="G20" s="1"/>
  <c r="F22"/>
  <c r="G22" s="1"/>
  <c r="F24"/>
  <c r="G24" s="1"/>
  <c r="D6"/>
  <c r="D7"/>
  <c r="F7" s="1"/>
  <c r="G7" s="1"/>
  <c r="D8"/>
  <c r="D9"/>
  <c r="F9" s="1"/>
  <c r="G9" s="1"/>
  <c r="D10"/>
  <c r="D11"/>
  <c r="F11" s="1"/>
  <c r="G11" s="1"/>
  <c r="D12"/>
  <c r="D13"/>
  <c r="F13" s="1"/>
  <c r="G13" s="1"/>
  <c r="D14"/>
  <c r="D15"/>
  <c r="F15" s="1"/>
  <c r="G15" s="1"/>
  <c r="D16"/>
  <c r="D17"/>
  <c r="F17" s="1"/>
  <c r="G17" s="1"/>
  <c r="D18"/>
  <c r="D19"/>
  <c r="F19" s="1"/>
  <c r="G19" s="1"/>
  <c r="D20"/>
  <c r="D21"/>
  <c r="F21" s="1"/>
  <c r="G21" s="1"/>
  <c r="D22"/>
  <c r="D23"/>
  <c r="F23" s="1"/>
  <c r="G23" s="1"/>
  <c r="D24"/>
  <c r="D5"/>
  <c r="F5" s="1"/>
  <c r="G5" s="1"/>
  <c r="D4"/>
  <c r="G7" i="3"/>
  <c r="H7"/>
  <c r="G8"/>
  <c r="H8"/>
  <c r="G9"/>
  <c r="H9"/>
  <c r="G10"/>
  <c r="H10"/>
  <c r="F8"/>
  <c r="F9"/>
  <c r="F10"/>
  <c r="F7"/>
  <c r="G7" i="2"/>
  <c r="H7"/>
  <c r="G8"/>
  <c r="H8"/>
  <c r="G9"/>
  <c r="H9"/>
  <c r="G10"/>
  <c r="H10"/>
  <c r="F8"/>
  <c r="F9"/>
  <c r="F10"/>
  <c r="H7" i="4"/>
  <c r="I7"/>
  <c r="H8"/>
  <c r="I8"/>
  <c r="H9"/>
  <c r="I9"/>
  <c r="H10"/>
  <c r="I10"/>
  <c r="H11"/>
  <c r="I11"/>
  <c r="L11" s="1"/>
  <c r="G8"/>
  <c r="G9"/>
  <c r="G10"/>
  <c r="G11"/>
  <c r="K11"/>
  <c r="D3"/>
  <c r="C3" i="3"/>
  <c r="C3" i="2"/>
  <c r="I10"/>
  <c r="C18" i="1"/>
  <c r="C22" s="1"/>
  <c r="C17"/>
  <c r="C16"/>
  <c r="K9" i="2" l="1"/>
  <c r="K9" i="4"/>
  <c r="J11"/>
  <c r="L8"/>
  <c r="J9"/>
  <c r="L10"/>
  <c r="K8"/>
  <c r="K10"/>
  <c r="L7"/>
  <c r="J8"/>
  <c r="L9"/>
  <c r="J10"/>
  <c r="K7"/>
  <c r="J9" i="3"/>
  <c r="K8"/>
  <c r="I9"/>
  <c r="K10"/>
  <c r="J8"/>
  <c r="J10"/>
  <c r="K7"/>
  <c r="I8"/>
  <c r="K9"/>
  <c r="I10"/>
  <c r="J7"/>
  <c r="K8" i="2"/>
  <c r="K10"/>
  <c r="J9"/>
  <c r="J7"/>
  <c r="K7"/>
  <c r="I8"/>
  <c r="J10"/>
  <c r="J8"/>
  <c r="I7"/>
</calcChain>
</file>

<file path=xl/sharedStrings.xml><?xml version="1.0" encoding="utf-8"?>
<sst xmlns="http://schemas.openxmlformats.org/spreadsheetml/2006/main" count="135" uniqueCount="56">
  <si>
    <t>Nazwa paremtru</t>
  </si>
  <si>
    <t>Wartość</t>
  </si>
  <si>
    <t>Jednostka</t>
  </si>
  <si>
    <t>Napięcie wejściowe - min</t>
  </si>
  <si>
    <t>Napięcie wejściowe - max</t>
  </si>
  <si>
    <t>V</t>
  </si>
  <si>
    <t>Napiecie wyjściowe - min</t>
  </si>
  <si>
    <t>Napięcie wyjściowe - max</t>
  </si>
  <si>
    <t>Moc znamoniowa</t>
  </si>
  <si>
    <t>W</t>
  </si>
  <si>
    <t>ZAŁOŻENIA</t>
  </si>
  <si>
    <t>Napięcie wyjściowe - nom</t>
  </si>
  <si>
    <t xml:space="preserve">Wypełnienie sygnału PWM [D] </t>
  </si>
  <si>
    <t>OBLICZENIA</t>
  </si>
  <si>
    <t>-</t>
  </si>
  <si>
    <t>Częstotliwość</t>
  </si>
  <si>
    <t>kHz</t>
  </si>
  <si>
    <t>Wartość indukcji</t>
  </si>
  <si>
    <t xml:space="preserve">delta I_L </t>
  </si>
  <si>
    <t>Maksymalny prąd wyjściowy</t>
  </si>
  <si>
    <t>A</t>
  </si>
  <si>
    <t>H</t>
  </si>
  <si>
    <t>uH</t>
  </si>
  <si>
    <t>ZAŁOŻENIA INDUKCJI</t>
  </si>
  <si>
    <t>55uF</t>
  </si>
  <si>
    <t>100 uF</t>
  </si>
  <si>
    <t>200 uF</t>
  </si>
  <si>
    <t>Maksymalny prąd przełączania</t>
  </si>
  <si>
    <t>u0</t>
  </si>
  <si>
    <t>Al.</t>
  </si>
  <si>
    <t>Materiał</t>
  </si>
  <si>
    <t>ue</t>
  </si>
  <si>
    <t>N27</t>
  </si>
  <si>
    <t>N87</t>
  </si>
  <si>
    <t>l [m]</t>
  </si>
  <si>
    <t>Gap [mm]</t>
  </si>
  <si>
    <t>Liczba uzwojeń [n] w zależności od induktancji</t>
  </si>
  <si>
    <t>Flux density</t>
  </si>
  <si>
    <t>Prad szczytowy [A]</t>
  </si>
  <si>
    <t>Napięcie</t>
  </si>
  <si>
    <t>Prad</t>
  </si>
  <si>
    <t>Moc wejściowa</t>
  </si>
  <si>
    <t>Napięcie wyjściowe</t>
  </si>
  <si>
    <t>Prąd wyjściowy</t>
  </si>
  <si>
    <t>Prąd cewki</t>
  </si>
  <si>
    <t>Pojemność wyjściowa</t>
  </si>
  <si>
    <t>delta Vout</t>
  </si>
  <si>
    <t>mF</t>
  </si>
  <si>
    <t>Efektywna długość ścieżki magnetycznej</t>
  </si>
  <si>
    <t>Przenikalność próżni</t>
  </si>
  <si>
    <t>Prąd szczytowy cewki</t>
  </si>
  <si>
    <t>Rdzeń</t>
  </si>
  <si>
    <t>E42/21/20</t>
  </si>
  <si>
    <t>E55/28/21</t>
  </si>
  <si>
    <t>E42/21/15</t>
  </si>
  <si>
    <t>E36/18/11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</si>
</sst>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4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/>
    <xf numFmtId="0" fontId="1" fillId="0" borderId="0" xfId="0" applyFont="1"/>
    <xf numFmtId="0" fontId="1" fillId="0" borderId="9" xfId="0" applyFont="1" applyBorder="1"/>
    <xf numFmtId="0" fontId="1" fillId="0" borderId="27" xfId="0" applyFont="1" applyBorder="1"/>
    <xf numFmtId="0" fontId="1" fillId="0" borderId="28" xfId="0" applyFont="1" applyFill="1" applyBorder="1"/>
    <xf numFmtId="0" fontId="1" fillId="0" borderId="29" xfId="0" applyFont="1" applyFill="1" applyBorder="1"/>
    <xf numFmtId="0" fontId="1" fillId="0" borderId="27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ny" xfId="0" builtinId="0"/>
  </cellStyles>
  <dxfs count="2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4"/>
  <sheetViews>
    <sheetView workbookViewId="0">
      <selection activeCell="B3" sqref="B3:G24"/>
    </sheetView>
  </sheetViews>
  <sheetFormatPr defaultRowHeight="14.25"/>
  <cols>
    <col min="4" max="4" width="13.375" bestFit="1" customWidth="1"/>
    <col min="5" max="5" width="16.875" bestFit="1" customWidth="1"/>
    <col min="6" max="6" width="14.25" bestFit="1" customWidth="1"/>
  </cols>
  <sheetData>
    <row r="3" spans="2:7"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2:7">
      <c r="B4">
        <v>20</v>
      </c>
      <c r="C4">
        <v>7</v>
      </c>
      <c r="D4">
        <f>C4*B4</f>
        <v>140</v>
      </c>
      <c r="E4">
        <v>120</v>
      </c>
      <c r="F4" s="21">
        <f>D4/E4</f>
        <v>1.1666666666666667</v>
      </c>
      <c r="G4">
        <f t="shared" ref="G4:G24" si="0">F4*E4/B4*1.4</f>
        <v>9.7999999999999989</v>
      </c>
    </row>
    <row r="5" spans="2:7">
      <c r="B5">
        <v>25</v>
      </c>
      <c r="C5">
        <v>7</v>
      </c>
      <c r="D5">
        <f>C5*B5</f>
        <v>175</v>
      </c>
      <c r="E5">
        <v>120</v>
      </c>
      <c r="F5" s="21">
        <f t="shared" ref="F5:F24" si="1">D5/E5</f>
        <v>1.4583333333333333</v>
      </c>
      <c r="G5">
        <f t="shared" si="0"/>
        <v>9.7999999999999989</v>
      </c>
    </row>
    <row r="6" spans="2:7">
      <c r="B6">
        <v>30</v>
      </c>
      <c r="C6">
        <v>7</v>
      </c>
      <c r="D6">
        <f t="shared" ref="D6:D24" si="2">C6*B6</f>
        <v>210</v>
      </c>
      <c r="E6">
        <v>120</v>
      </c>
      <c r="F6" s="21">
        <f t="shared" si="1"/>
        <v>1.75</v>
      </c>
      <c r="G6">
        <f t="shared" si="0"/>
        <v>9.7999999999999989</v>
      </c>
    </row>
    <row r="7" spans="2:7">
      <c r="B7">
        <v>35</v>
      </c>
      <c r="C7">
        <v>7</v>
      </c>
      <c r="D7">
        <f t="shared" si="2"/>
        <v>245</v>
      </c>
      <c r="E7">
        <v>120</v>
      </c>
      <c r="F7" s="21">
        <f t="shared" si="1"/>
        <v>2.0416666666666665</v>
      </c>
      <c r="G7">
        <f t="shared" si="0"/>
        <v>9.7999999999999989</v>
      </c>
    </row>
    <row r="8" spans="2:7">
      <c r="B8">
        <v>40</v>
      </c>
      <c r="C8">
        <v>7</v>
      </c>
      <c r="D8">
        <f t="shared" si="2"/>
        <v>280</v>
      </c>
      <c r="E8">
        <v>120</v>
      </c>
      <c r="F8" s="21">
        <f t="shared" si="1"/>
        <v>2.3333333333333335</v>
      </c>
      <c r="G8">
        <f t="shared" si="0"/>
        <v>9.7999999999999989</v>
      </c>
    </row>
    <row r="9" spans="2:7">
      <c r="B9">
        <v>45</v>
      </c>
      <c r="C9">
        <v>7</v>
      </c>
      <c r="D9">
        <f t="shared" si="2"/>
        <v>315</v>
      </c>
      <c r="E9">
        <v>120</v>
      </c>
      <c r="F9" s="21">
        <f t="shared" si="1"/>
        <v>2.625</v>
      </c>
      <c r="G9">
        <f t="shared" si="0"/>
        <v>9.7999999999999989</v>
      </c>
    </row>
    <row r="10" spans="2:7">
      <c r="B10">
        <v>50</v>
      </c>
      <c r="C10">
        <v>7</v>
      </c>
      <c r="D10">
        <f t="shared" si="2"/>
        <v>350</v>
      </c>
      <c r="E10">
        <v>120</v>
      </c>
      <c r="F10" s="21">
        <f t="shared" si="1"/>
        <v>2.9166666666666665</v>
      </c>
      <c r="G10">
        <f t="shared" si="0"/>
        <v>9.7999999999999989</v>
      </c>
    </row>
    <row r="11" spans="2:7">
      <c r="B11">
        <v>55</v>
      </c>
      <c r="C11">
        <v>7</v>
      </c>
      <c r="D11">
        <f t="shared" si="2"/>
        <v>385</v>
      </c>
      <c r="E11">
        <v>120</v>
      </c>
      <c r="F11" s="21">
        <f t="shared" si="1"/>
        <v>3.2083333333333335</v>
      </c>
      <c r="G11">
        <f t="shared" si="0"/>
        <v>9.7999999999999989</v>
      </c>
    </row>
    <row r="12" spans="2:7">
      <c r="B12">
        <v>60</v>
      </c>
      <c r="C12">
        <v>7</v>
      </c>
      <c r="D12">
        <f t="shared" si="2"/>
        <v>420</v>
      </c>
      <c r="E12">
        <v>120</v>
      </c>
      <c r="F12" s="21">
        <f t="shared" si="1"/>
        <v>3.5</v>
      </c>
      <c r="G12">
        <f t="shared" si="0"/>
        <v>9.7999999999999989</v>
      </c>
    </row>
    <row r="13" spans="2:7">
      <c r="B13">
        <v>65</v>
      </c>
      <c r="C13">
        <v>7</v>
      </c>
      <c r="D13">
        <f t="shared" si="2"/>
        <v>455</v>
      </c>
      <c r="E13">
        <v>120</v>
      </c>
      <c r="F13" s="21">
        <f t="shared" si="1"/>
        <v>3.7916666666666665</v>
      </c>
      <c r="G13">
        <f t="shared" si="0"/>
        <v>9.7999999999999989</v>
      </c>
    </row>
    <row r="14" spans="2:7">
      <c r="B14">
        <v>70</v>
      </c>
      <c r="C14">
        <v>7</v>
      </c>
      <c r="D14">
        <f t="shared" si="2"/>
        <v>490</v>
      </c>
      <c r="E14">
        <v>120</v>
      </c>
      <c r="F14" s="21">
        <f t="shared" si="1"/>
        <v>4.083333333333333</v>
      </c>
      <c r="G14">
        <f t="shared" si="0"/>
        <v>9.7999999999999989</v>
      </c>
    </row>
    <row r="15" spans="2:7">
      <c r="B15">
        <v>75</v>
      </c>
      <c r="C15">
        <v>7</v>
      </c>
      <c r="D15">
        <f t="shared" si="2"/>
        <v>525</v>
      </c>
      <c r="E15">
        <v>120</v>
      </c>
      <c r="F15" s="21">
        <f t="shared" si="1"/>
        <v>4.375</v>
      </c>
      <c r="G15">
        <f t="shared" si="0"/>
        <v>9.7999999999999989</v>
      </c>
    </row>
    <row r="16" spans="2:7">
      <c r="B16">
        <v>80</v>
      </c>
      <c r="C16">
        <v>7</v>
      </c>
      <c r="D16">
        <f t="shared" si="2"/>
        <v>560</v>
      </c>
      <c r="E16">
        <v>120</v>
      </c>
      <c r="F16" s="21">
        <f t="shared" si="1"/>
        <v>4.666666666666667</v>
      </c>
      <c r="G16">
        <f t="shared" si="0"/>
        <v>9.7999999999999989</v>
      </c>
    </row>
    <row r="17" spans="2:7">
      <c r="B17">
        <v>85</v>
      </c>
      <c r="C17">
        <v>7</v>
      </c>
      <c r="D17">
        <f t="shared" si="2"/>
        <v>595</v>
      </c>
      <c r="E17">
        <v>120</v>
      </c>
      <c r="F17" s="21">
        <f t="shared" si="1"/>
        <v>4.958333333333333</v>
      </c>
      <c r="G17">
        <f t="shared" si="0"/>
        <v>9.7999999999999989</v>
      </c>
    </row>
    <row r="18" spans="2:7">
      <c r="B18">
        <v>90</v>
      </c>
      <c r="C18">
        <v>7</v>
      </c>
      <c r="D18">
        <f t="shared" si="2"/>
        <v>630</v>
      </c>
      <c r="E18">
        <v>120</v>
      </c>
      <c r="F18" s="21">
        <f t="shared" si="1"/>
        <v>5.25</v>
      </c>
      <c r="G18">
        <f t="shared" si="0"/>
        <v>9.7999999999999989</v>
      </c>
    </row>
    <row r="19" spans="2:7">
      <c r="B19">
        <v>95</v>
      </c>
      <c r="C19">
        <v>7</v>
      </c>
      <c r="D19">
        <f t="shared" si="2"/>
        <v>665</v>
      </c>
      <c r="E19">
        <v>120</v>
      </c>
      <c r="F19" s="21">
        <f t="shared" si="1"/>
        <v>5.541666666666667</v>
      </c>
      <c r="G19">
        <f t="shared" si="0"/>
        <v>9.7999999999999989</v>
      </c>
    </row>
    <row r="20" spans="2:7">
      <c r="B20">
        <v>100</v>
      </c>
      <c r="C20">
        <v>7</v>
      </c>
      <c r="D20">
        <f t="shared" si="2"/>
        <v>700</v>
      </c>
      <c r="E20">
        <v>120</v>
      </c>
      <c r="F20" s="21">
        <f t="shared" si="1"/>
        <v>5.833333333333333</v>
      </c>
      <c r="G20">
        <f t="shared" si="0"/>
        <v>9.7999999999999989</v>
      </c>
    </row>
    <row r="21" spans="2:7">
      <c r="B21">
        <v>105</v>
      </c>
      <c r="C21">
        <v>7</v>
      </c>
      <c r="D21">
        <f t="shared" si="2"/>
        <v>735</v>
      </c>
      <c r="E21">
        <v>120</v>
      </c>
      <c r="F21" s="21">
        <f t="shared" si="1"/>
        <v>6.125</v>
      </c>
      <c r="G21">
        <f t="shared" si="0"/>
        <v>9.7999999999999989</v>
      </c>
    </row>
    <row r="22" spans="2:7">
      <c r="B22">
        <v>110</v>
      </c>
      <c r="C22">
        <v>7</v>
      </c>
      <c r="D22">
        <f t="shared" si="2"/>
        <v>770</v>
      </c>
      <c r="E22">
        <v>120</v>
      </c>
      <c r="F22" s="21">
        <f t="shared" si="1"/>
        <v>6.416666666666667</v>
      </c>
      <c r="G22">
        <f t="shared" si="0"/>
        <v>9.7999999999999989</v>
      </c>
    </row>
    <row r="23" spans="2:7">
      <c r="B23">
        <v>115</v>
      </c>
      <c r="C23">
        <v>7</v>
      </c>
      <c r="D23">
        <f t="shared" si="2"/>
        <v>805</v>
      </c>
      <c r="E23">
        <v>120</v>
      </c>
      <c r="F23" s="21">
        <f t="shared" si="1"/>
        <v>6.708333333333333</v>
      </c>
      <c r="G23">
        <f t="shared" si="0"/>
        <v>9.7999999999999989</v>
      </c>
    </row>
    <row r="24" spans="2:7">
      <c r="B24">
        <v>120</v>
      </c>
      <c r="C24">
        <v>7</v>
      </c>
      <c r="D24">
        <f t="shared" si="2"/>
        <v>840</v>
      </c>
      <c r="E24">
        <v>120</v>
      </c>
      <c r="F24" s="21">
        <f t="shared" si="1"/>
        <v>7</v>
      </c>
      <c r="G24">
        <f t="shared" si="0"/>
        <v>9.7999999999999989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3"/>
  <sheetViews>
    <sheetView workbookViewId="0">
      <selection activeCell="H31" sqref="H31"/>
    </sheetView>
  </sheetViews>
  <sheetFormatPr defaultRowHeight="14.25"/>
  <cols>
    <col min="2" max="2" width="26.375" bestFit="1" customWidth="1"/>
    <col min="3" max="3" width="10.875" bestFit="1" customWidth="1"/>
    <col min="4" max="4" width="10" style="11" bestFit="1" customWidth="1"/>
  </cols>
  <sheetData>
    <row r="1" spans="2:4">
      <c r="B1" s="28" t="s">
        <v>10</v>
      </c>
      <c r="C1" s="29"/>
      <c r="D1" s="30"/>
    </row>
    <row r="2" spans="2:4" ht="15" thickBot="1">
      <c r="B2" s="31"/>
      <c r="C2" s="32"/>
      <c r="D2" s="33"/>
    </row>
    <row r="3" spans="2:4" ht="15.75" thickBot="1">
      <c r="B3" s="7" t="s">
        <v>0</v>
      </c>
      <c r="C3" s="8" t="s">
        <v>1</v>
      </c>
      <c r="D3" s="16" t="s">
        <v>2</v>
      </c>
    </row>
    <row r="4" spans="2:4">
      <c r="B4" s="2" t="s">
        <v>3</v>
      </c>
      <c r="C4" s="3">
        <v>20</v>
      </c>
      <c r="D4" s="20" t="s">
        <v>5</v>
      </c>
    </row>
    <row r="5" spans="2:4">
      <c r="B5" s="4" t="s">
        <v>4</v>
      </c>
      <c r="C5" s="1">
        <v>60</v>
      </c>
      <c r="D5" s="9" t="s">
        <v>5</v>
      </c>
    </row>
    <row r="6" spans="2:4">
      <c r="B6" s="4" t="s">
        <v>11</v>
      </c>
      <c r="C6" s="1">
        <v>30</v>
      </c>
      <c r="D6" s="9" t="s">
        <v>5</v>
      </c>
    </row>
    <row r="7" spans="2:4" ht="14.25" customHeight="1">
      <c r="B7" s="4" t="s">
        <v>6</v>
      </c>
      <c r="C7" s="1">
        <v>75</v>
      </c>
      <c r="D7" s="9" t="s">
        <v>5</v>
      </c>
    </row>
    <row r="8" spans="2:4" ht="15" customHeight="1">
      <c r="B8" s="4" t="s">
        <v>7</v>
      </c>
      <c r="C8" s="1">
        <v>120</v>
      </c>
      <c r="D8" s="9" t="s">
        <v>5</v>
      </c>
    </row>
    <row r="9" spans="2:4">
      <c r="B9" s="4" t="s">
        <v>11</v>
      </c>
      <c r="C9" s="1">
        <v>100</v>
      </c>
      <c r="D9" s="9" t="s">
        <v>5</v>
      </c>
    </row>
    <row r="10" spans="2:4">
      <c r="B10" s="4" t="s">
        <v>8</v>
      </c>
      <c r="C10" s="1">
        <v>300</v>
      </c>
      <c r="D10" s="9" t="s">
        <v>9</v>
      </c>
    </row>
    <row r="11" spans="2:4" ht="15" thickBot="1">
      <c r="B11" s="5" t="s">
        <v>15</v>
      </c>
      <c r="C11" s="6">
        <v>100</v>
      </c>
      <c r="D11" s="10" t="s">
        <v>16</v>
      </c>
    </row>
    <row r="12" spans="2:4" ht="15" thickBot="1"/>
    <row r="13" spans="2:4">
      <c r="B13" s="28" t="s">
        <v>13</v>
      </c>
      <c r="C13" s="29"/>
      <c r="D13" s="30"/>
    </row>
    <row r="14" spans="2:4" ht="15" thickBot="1">
      <c r="B14" s="31"/>
      <c r="C14" s="32"/>
      <c r="D14" s="33"/>
    </row>
    <row r="15" spans="2:4" ht="15.75" thickBot="1">
      <c r="B15" s="17" t="s">
        <v>0</v>
      </c>
      <c r="C15" s="18" t="s">
        <v>1</v>
      </c>
      <c r="D15" s="19" t="s">
        <v>2</v>
      </c>
    </row>
    <row r="16" spans="2:4">
      <c r="B16" s="2" t="s">
        <v>12</v>
      </c>
      <c r="C16" s="3">
        <f>1-C4*0.8/C9</f>
        <v>0.84</v>
      </c>
      <c r="D16" s="20" t="s">
        <v>14</v>
      </c>
    </row>
    <row r="17" spans="2:4">
      <c r="B17" s="4" t="s">
        <v>19</v>
      </c>
      <c r="C17" s="1">
        <f>C10/C7</f>
        <v>4</v>
      </c>
      <c r="D17" s="9" t="s">
        <v>20</v>
      </c>
    </row>
    <row r="18" spans="2:4">
      <c r="B18" s="4" t="s">
        <v>18</v>
      </c>
      <c r="C18" s="1">
        <f>0.2*C17*C9/C4</f>
        <v>4</v>
      </c>
      <c r="D18" s="9" t="s">
        <v>20</v>
      </c>
    </row>
    <row r="19" spans="2:4">
      <c r="B19" s="13" t="s">
        <v>27</v>
      </c>
      <c r="C19" s="14">
        <v>12</v>
      </c>
      <c r="D19" s="15" t="s">
        <v>20</v>
      </c>
    </row>
    <row r="20" spans="2:4">
      <c r="B20" s="13" t="s">
        <v>46</v>
      </c>
      <c r="C20" s="14">
        <v>1</v>
      </c>
      <c r="D20" s="15" t="s">
        <v>5</v>
      </c>
    </row>
    <row r="21" spans="2:4">
      <c r="B21" s="13" t="s">
        <v>45</v>
      </c>
      <c r="C21" s="14">
        <f>C17*C16/C11/C20</f>
        <v>3.3599999999999998E-2</v>
      </c>
      <c r="D21" s="15" t="s">
        <v>47</v>
      </c>
    </row>
    <row r="22" spans="2:4" ht="15" thickBot="1">
      <c r="B22" s="5" t="s">
        <v>17</v>
      </c>
      <c r="C22" s="6">
        <f>(C6*(C9-C6))/(C18*C11*1000*C9)*1000000</f>
        <v>52.5</v>
      </c>
      <c r="D22" s="10" t="s">
        <v>22</v>
      </c>
    </row>
    <row r="24" spans="2:4">
      <c r="D24" s="12"/>
    </row>
    <row r="25" spans="2:4">
      <c r="D25" s="12"/>
    </row>
    <row r="27" spans="2:4" ht="15" thickBot="1"/>
    <row r="28" spans="2:4">
      <c r="B28" s="28" t="s">
        <v>23</v>
      </c>
      <c r="C28" s="29"/>
      <c r="D28" s="30"/>
    </row>
    <row r="29" spans="2:4" ht="15" thickBot="1">
      <c r="B29" s="34"/>
      <c r="C29" s="35"/>
      <c r="D29" s="36"/>
    </row>
    <row r="30" spans="2:4">
      <c r="B30" s="2" t="s">
        <v>24</v>
      </c>
      <c r="C30" s="3">
        <v>5.5000000000000002E-5</v>
      </c>
      <c r="D30" s="20" t="s">
        <v>21</v>
      </c>
    </row>
    <row r="31" spans="2:4">
      <c r="B31" s="4" t="s">
        <v>25</v>
      </c>
      <c r="C31" s="1">
        <v>1E-4</v>
      </c>
      <c r="D31" s="9" t="s">
        <v>21</v>
      </c>
    </row>
    <row r="32" spans="2:4">
      <c r="B32" s="4" t="s">
        <v>26</v>
      </c>
      <c r="C32" s="1">
        <v>2.0000000000000001E-4</v>
      </c>
      <c r="D32" s="9" t="s">
        <v>21</v>
      </c>
    </row>
    <row r="33" spans="2:4" ht="15" thickBot="1">
      <c r="B33" s="5"/>
      <c r="C33" s="6"/>
      <c r="D33" s="10"/>
    </row>
  </sheetData>
  <mergeCells count="3">
    <mergeCell ref="B1:D2"/>
    <mergeCell ref="B13:D14"/>
    <mergeCell ref="B28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0"/>
  <sheetViews>
    <sheetView workbookViewId="0">
      <selection activeCell="I9" sqref="I9"/>
    </sheetView>
  </sheetViews>
  <sheetFormatPr defaultRowHeight="14.25"/>
  <cols>
    <col min="1" max="1" width="37.375" bestFit="1" customWidth="1"/>
    <col min="2" max="2" width="16.625" bestFit="1" customWidth="1"/>
    <col min="3" max="3" width="12.25" bestFit="1" customWidth="1"/>
    <col min="4" max="4" width="4.875" bestFit="1" customWidth="1"/>
    <col min="5" max="5" width="3.875" bestFit="1" customWidth="1"/>
    <col min="6" max="8" width="17.5" customWidth="1"/>
    <col min="9" max="11" width="11.875" bestFit="1" customWidth="1"/>
  </cols>
  <sheetData>
    <row r="2" spans="1:11" ht="14.25" customHeight="1">
      <c r="A2" s="22" t="s">
        <v>48</v>
      </c>
      <c r="B2" t="s">
        <v>34</v>
      </c>
      <c r="C2">
        <v>9.7000000000000003E-2</v>
      </c>
    </row>
    <row r="3" spans="1:11" ht="15" customHeight="1">
      <c r="A3" s="22" t="s">
        <v>49</v>
      </c>
      <c r="B3" t="s">
        <v>28</v>
      </c>
      <c r="C3">
        <f>4*PI()*POWER(10,-7)</f>
        <v>1.2566370614359173E-6</v>
      </c>
    </row>
    <row r="4" spans="1:11" ht="15">
      <c r="A4" s="22" t="s">
        <v>50</v>
      </c>
      <c r="B4" t="s">
        <v>38</v>
      </c>
      <c r="C4">
        <v>13</v>
      </c>
    </row>
    <row r="5" spans="1:11" ht="15">
      <c r="B5" s="27"/>
      <c r="C5" s="25"/>
      <c r="D5" s="25"/>
      <c r="E5" s="26"/>
      <c r="F5" s="37" t="s">
        <v>36</v>
      </c>
      <c r="G5" s="37"/>
      <c r="H5" s="37"/>
      <c r="I5" s="37" t="s">
        <v>37</v>
      </c>
      <c r="J5" s="37"/>
      <c r="K5" s="37"/>
    </row>
    <row r="6" spans="1:11" ht="15">
      <c r="B6" s="23" t="s">
        <v>30</v>
      </c>
      <c r="C6" s="23" t="s">
        <v>35</v>
      </c>
      <c r="D6" s="23" t="s">
        <v>29</v>
      </c>
      <c r="E6" s="24" t="s">
        <v>31</v>
      </c>
      <c r="F6" s="23">
        <v>5.5000000000000002E-5</v>
      </c>
      <c r="G6" s="23">
        <v>1E-4</v>
      </c>
      <c r="H6" s="23">
        <v>2.0000000000000001E-4</v>
      </c>
      <c r="I6" s="23">
        <v>5.5000000000000002E-5</v>
      </c>
      <c r="J6" s="23">
        <v>1E-4</v>
      </c>
      <c r="K6" s="23">
        <v>2.0000000000000001E-4</v>
      </c>
    </row>
    <row r="7" spans="1:11">
      <c r="B7" s="1" t="s">
        <v>32</v>
      </c>
      <c r="C7" s="1">
        <v>0.25</v>
      </c>
      <c r="D7" s="1">
        <v>1029</v>
      </c>
      <c r="E7" s="1">
        <v>338</v>
      </c>
      <c r="F7" s="1">
        <f>ROUNDUP(SQRT(F$6/($D7/POWER(10,9))),0)</f>
        <v>8</v>
      </c>
      <c r="G7" s="1">
        <f t="shared" ref="G7:H7" si="0">ROUNDUP(SQRT(G$6/($D7/POWER(10,9))),0)</f>
        <v>10</v>
      </c>
      <c r="H7" s="1">
        <f t="shared" si="0"/>
        <v>14</v>
      </c>
      <c r="I7" s="1">
        <f>$C$3*$E7*F7*$C$4/$C$2</f>
        <v>0.4553949070473749</v>
      </c>
      <c r="J7" s="1">
        <f t="shared" ref="J7:K10" si="1">$C$3*$E7*G7*$C$4/$C$2</f>
        <v>0.56924363380921861</v>
      </c>
      <c r="K7" s="1">
        <f t="shared" si="1"/>
        <v>0.79694108733290614</v>
      </c>
    </row>
    <row r="8" spans="1:11">
      <c r="B8" s="1" t="s">
        <v>33</v>
      </c>
      <c r="C8" s="1">
        <v>0.5</v>
      </c>
      <c r="D8" s="1">
        <v>603</v>
      </c>
      <c r="E8" s="1">
        <v>198</v>
      </c>
      <c r="F8" s="1">
        <f t="shared" ref="F8:H10" si="2">ROUNDUP(SQRT(F$6/($D8/POWER(10,9))),0)</f>
        <v>10</v>
      </c>
      <c r="G8" s="1">
        <f t="shared" si="2"/>
        <v>13</v>
      </c>
      <c r="H8" s="1">
        <f t="shared" si="2"/>
        <v>19</v>
      </c>
      <c r="I8" s="1">
        <f>$C$3*$E8*F8*$C$4/$C$2</f>
        <v>0.33346224702433513</v>
      </c>
      <c r="J8" s="1">
        <f t="shared" si="1"/>
        <v>0.43350092113163569</v>
      </c>
      <c r="K8" s="1">
        <f t="shared" si="1"/>
        <v>0.63357826934623673</v>
      </c>
    </row>
    <row r="9" spans="1:11">
      <c r="B9" s="1" t="s">
        <v>33</v>
      </c>
      <c r="C9" s="1">
        <v>1</v>
      </c>
      <c r="D9" s="1">
        <v>354</v>
      </c>
      <c r="E9" s="1">
        <v>116</v>
      </c>
      <c r="F9" s="1">
        <f t="shared" si="2"/>
        <v>13</v>
      </c>
      <c r="G9" s="1">
        <f t="shared" si="2"/>
        <v>17</v>
      </c>
      <c r="H9" s="1">
        <f t="shared" si="2"/>
        <v>24</v>
      </c>
      <c r="I9" s="1">
        <f>$C$3*$E9*F9*$C$4/$C$2</f>
        <v>0.25397023662257445</v>
      </c>
      <c r="J9" s="1">
        <f t="shared" si="1"/>
        <v>0.33211492481413585</v>
      </c>
      <c r="K9" s="1">
        <f t="shared" si="1"/>
        <v>0.46886812914936826</v>
      </c>
    </row>
    <row r="10" spans="1:11">
      <c r="B10" s="1" t="s">
        <v>33</v>
      </c>
      <c r="C10" s="1">
        <v>1.5</v>
      </c>
      <c r="D10" s="1">
        <v>259</v>
      </c>
      <c r="E10" s="1">
        <v>85</v>
      </c>
      <c r="F10" s="1">
        <f t="shared" si="2"/>
        <v>15</v>
      </c>
      <c r="G10" s="1">
        <f t="shared" si="2"/>
        <v>20</v>
      </c>
      <c r="H10" s="1">
        <f t="shared" si="2"/>
        <v>28</v>
      </c>
      <c r="I10" s="1">
        <f>$C$3*$E10*F10*$C$4/$C$2</f>
        <v>0.21472947725051886</v>
      </c>
      <c r="J10" s="1">
        <f t="shared" si="1"/>
        <v>0.2863059696673585</v>
      </c>
      <c r="K10" s="1">
        <f t="shared" si="1"/>
        <v>0.4008283575343019</v>
      </c>
    </row>
  </sheetData>
  <mergeCells count="2">
    <mergeCell ref="F5:H5"/>
    <mergeCell ref="I5:K5"/>
  </mergeCells>
  <conditionalFormatting sqref="I7:K10">
    <cfRule type="cellIs" dxfId="19" priority="1" operator="lessThan">
      <formula>0.32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0"/>
  <sheetViews>
    <sheetView workbookViewId="0">
      <selection activeCell="I8" sqref="I8"/>
    </sheetView>
  </sheetViews>
  <sheetFormatPr defaultRowHeight="14.25"/>
  <cols>
    <col min="1" max="1" width="37.375" bestFit="1" customWidth="1"/>
    <col min="2" max="2" width="17.5" customWidth="1"/>
    <col min="3" max="3" width="11.875" bestFit="1" customWidth="1"/>
    <col min="4" max="4" width="10" bestFit="1" customWidth="1"/>
    <col min="6" max="8" width="14.5" customWidth="1"/>
  </cols>
  <sheetData>
    <row r="2" spans="1:11" ht="15">
      <c r="A2" s="22" t="s">
        <v>48</v>
      </c>
      <c r="B2" t="s">
        <v>34</v>
      </c>
      <c r="C2">
        <v>0.124</v>
      </c>
    </row>
    <row r="3" spans="1:11" ht="14.25" customHeight="1">
      <c r="A3" s="22" t="s">
        <v>49</v>
      </c>
      <c r="B3" t="s">
        <v>28</v>
      </c>
      <c r="C3">
        <f>4*PI()*POWER(10,-7)</f>
        <v>1.2566370614359173E-6</v>
      </c>
    </row>
    <row r="4" spans="1:11" ht="15" customHeight="1">
      <c r="A4" s="22" t="s">
        <v>50</v>
      </c>
      <c r="B4" t="s">
        <v>38</v>
      </c>
      <c r="C4">
        <v>13</v>
      </c>
    </row>
    <row r="5" spans="1:11">
      <c r="F5" s="38" t="s">
        <v>36</v>
      </c>
      <c r="G5" s="38"/>
      <c r="H5" s="38"/>
      <c r="I5" s="38" t="s">
        <v>37</v>
      </c>
      <c r="J5" s="38"/>
      <c r="K5" s="38"/>
    </row>
    <row r="6" spans="1:11">
      <c r="B6" t="s">
        <v>30</v>
      </c>
      <c r="C6" t="s">
        <v>35</v>
      </c>
      <c r="D6" t="s">
        <v>29</v>
      </c>
      <c r="E6" t="s">
        <v>31</v>
      </c>
      <c r="F6">
        <v>5.5000000000000002E-5</v>
      </c>
      <c r="G6">
        <v>1E-4</v>
      </c>
      <c r="H6">
        <v>2.0000000000000001E-4</v>
      </c>
      <c r="I6">
        <v>5.5000000000000002E-5</v>
      </c>
      <c r="J6">
        <v>1E-4</v>
      </c>
      <c r="K6">
        <v>2.0000000000000001E-4</v>
      </c>
    </row>
    <row r="7" spans="1:11">
      <c r="B7" t="s">
        <v>32</v>
      </c>
      <c r="C7">
        <v>0.5</v>
      </c>
      <c r="D7">
        <v>843</v>
      </c>
      <c r="E7">
        <v>234</v>
      </c>
      <c r="F7">
        <f>ROUNDUP(SQRT(F$6/($D7/POWER(10,9))),0)</f>
        <v>9</v>
      </c>
      <c r="G7">
        <f t="shared" ref="G7:H7" si="0">ROUNDUP(SQRT(G$6/($D7/POWER(10,9))),0)</f>
        <v>11</v>
      </c>
      <c r="H7">
        <f t="shared" si="0"/>
        <v>16</v>
      </c>
      <c r="I7">
        <f>$C$3*$E7*F7*$C$4/$C$2</f>
        <v>0.27745330216123021</v>
      </c>
      <c r="J7">
        <f t="shared" ref="J7:K10" si="1">$C$3*$E7*G7*$C$4/$C$2</f>
        <v>0.33910959153039244</v>
      </c>
      <c r="K7">
        <f t="shared" si="1"/>
        <v>0.49325031495329819</v>
      </c>
    </row>
    <row r="8" spans="1:11">
      <c r="B8" t="s">
        <v>33</v>
      </c>
      <c r="C8">
        <v>1</v>
      </c>
      <c r="D8">
        <v>496</v>
      </c>
      <c r="E8">
        <v>138</v>
      </c>
      <c r="F8">
        <f t="shared" ref="F8:H10" si="2">ROUNDUP(SQRT(F$6/($D8/POWER(10,9))),0)</f>
        <v>11</v>
      </c>
      <c r="G8">
        <f t="shared" si="2"/>
        <v>15</v>
      </c>
      <c r="H8">
        <f t="shared" si="2"/>
        <v>21</v>
      </c>
      <c r="I8">
        <f>$C$3*$E8*F8*$C$4/$C$2</f>
        <v>0.19998770782561606</v>
      </c>
      <c r="J8">
        <f t="shared" si="1"/>
        <v>0.27271051067129465</v>
      </c>
      <c r="K8">
        <f t="shared" si="1"/>
        <v>0.38179471493981249</v>
      </c>
    </row>
    <row r="9" spans="1:11">
      <c r="B9" t="s">
        <v>33</v>
      </c>
      <c r="C9">
        <v>1.5</v>
      </c>
      <c r="D9">
        <v>364</v>
      </c>
      <c r="E9">
        <v>101</v>
      </c>
      <c r="F9">
        <f t="shared" si="2"/>
        <v>13</v>
      </c>
      <c r="G9">
        <f t="shared" si="2"/>
        <v>17</v>
      </c>
      <c r="H9">
        <f t="shared" si="2"/>
        <v>24</v>
      </c>
      <c r="I9">
        <f>$C$3*$E9*F9*$C$4/$C$2</f>
        <v>0.17298014517459415</v>
      </c>
      <c r="J9">
        <f t="shared" si="1"/>
        <v>0.2262048052283154</v>
      </c>
      <c r="K9">
        <f t="shared" si="1"/>
        <v>0.3193479603223276</v>
      </c>
    </row>
    <row r="10" spans="1:11">
      <c r="B10" t="s">
        <v>33</v>
      </c>
      <c r="C10">
        <v>2</v>
      </c>
      <c r="D10">
        <v>292</v>
      </c>
      <c r="E10">
        <v>81</v>
      </c>
      <c r="F10">
        <f t="shared" si="2"/>
        <v>14</v>
      </c>
      <c r="G10">
        <f t="shared" si="2"/>
        <v>19</v>
      </c>
      <c r="H10">
        <f t="shared" si="2"/>
        <v>27</v>
      </c>
      <c r="I10">
        <f>$C$3*$E10*F10*$C$4/$C$2</f>
        <v>0.1493979319329701</v>
      </c>
      <c r="J10">
        <f t="shared" si="1"/>
        <v>0.20275433619474514</v>
      </c>
      <c r="K10">
        <f t="shared" si="1"/>
        <v>0.28812458301358518</v>
      </c>
    </row>
  </sheetData>
  <mergeCells count="2">
    <mergeCell ref="F5:H5"/>
    <mergeCell ref="I5:K5"/>
  </mergeCells>
  <conditionalFormatting sqref="I7:K10">
    <cfRule type="cellIs" dxfId="18" priority="1" operator="lessThan">
      <formula>0.32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1"/>
  <sheetViews>
    <sheetView topLeftCell="C1" workbookViewId="0">
      <selection activeCell="J7" sqref="J7"/>
    </sheetView>
  </sheetViews>
  <sheetFormatPr defaultRowHeight="14.25"/>
  <cols>
    <col min="2" max="2" width="27.5" bestFit="1" customWidth="1"/>
    <col min="3" max="3" width="37.375" bestFit="1" customWidth="1"/>
    <col min="4" max="4" width="12.25" bestFit="1" customWidth="1"/>
    <col min="5" max="5" width="10" bestFit="1" customWidth="1"/>
    <col min="7" max="9" width="15.375" customWidth="1"/>
  </cols>
  <sheetData>
    <row r="2" spans="2:12" ht="15">
      <c r="B2" t="s">
        <v>34</v>
      </c>
      <c r="C2" s="22" t="s">
        <v>48</v>
      </c>
      <c r="D2">
        <v>0.14699999999999999</v>
      </c>
    </row>
    <row r="3" spans="2:12" ht="14.25" customHeight="1">
      <c r="B3" t="s">
        <v>28</v>
      </c>
      <c r="C3" s="22" t="s">
        <v>49</v>
      </c>
      <c r="D3">
        <f>4*PI()*POWER(10,-7)</f>
        <v>1.2566370614359173E-6</v>
      </c>
    </row>
    <row r="4" spans="2:12" ht="15" customHeight="1">
      <c r="B4" t="s">
        <v>38</v>
      </c>
      <c r="C4" s="22" t="s">
        <v>50</v>
      </c>
      <c r="D4">
        <v>10</v>
      </c>
    </row>
    <row r="5" spans="2:12">
      <c r="G5" s="38" t="s">
        <v>36</v>
      </c>
      <c r="H5" s="38"/>
      <c r="I5" s="38"/>
      <c r="J5" s="38" t="s">
        <v>37</v>
      </c>
      <c r="K5" s="38"/>
      <c r="L5" s="38"/>
    </row>
    <row r="6" spans="2:12">
      <c r="B6" t="s">
        <v>30</v>
      </c>
      <c r="D6" t="s">
        <v>35</v>
      </c>
      <c r="E6" t="s">
        <v>29</v>
      </c>
      <c r="F6" t="s">
        <v>31</v>
      </c>
      <c r="G6">
        <v>5.5000000000000002E-5</v>
      </c>
      <c r="H6">
        <v>1E-4</v>
      </c>
      <c r="I6">
        <v>2.0000000000000001E-4</v>
      </c>
      <c r="J6">
        <v>5.5000000000000002E-5</v>
      </c>
      <c r="K6">
        <v>1E-4</v>
      </c>
      <c r="L6">
        <v>2.0000000000000001E-4</v>
      </c>
    </row>
    <row r="7" spans="2:12">
      <c r="B7" t="s">
        <v>32</v>
      </c>
      <c r="D7">
        <v>0.5</v>
      </c>
      <c r="E7">
        <v>1214</v>
      </c>
      <c r="F7">
        <v>265</v>
      </c>
      <c r="G7">
        <f>ROUNDUP(SQRT(G$6/($E7/POWER(10,9))),0)</f>
        <v>7</v>
      </c>
      <c r="H7">
        <f t="shared" ref="H7:I7" si="0">ROUNDUP(SQRT(H$6/($E7/POWER(10,9))),0)</f>
        <v>10</v>
      </c>
      <c r="I7">
        <f t="shared" si="0"/>
        <v>13</v>
      </c>
      <c r="J7">
        <f>$D$3*$F7*G7*$D$4/$D$2</f>
        <v>0.15857562918119908</v>
      </c>
      <c r="K7">
        <f t="shared" ref="K7:L10" si="1">$D$3*$F7*H7*$D$4/$D$2</f>
        <v>0.22653661311599871</v>
      </c>
      <c r="L7">
        <f t="shared" si="1"/>
        <v>0.29449759705079831</v>
      </c>
    </row>
    <row r="8" spans="2:12">
      <c r="B8" t="s">
        <v>33</v>
      </c>
      <c r="D8">
        <v>1</v>
      </c>
      <c r="E8">
        <v>716</v>
      </c>
      <c r="F8">
        <v>156</v>
      </c>
      <c r="G8">
        <f t="shared" ref="G8:I11" si="2">ROUNDUP(SQRT(G$6/($E8/POWER(10,9))),0)</f>
        <v>9</v>
      </c>
      <c r="H8">
        <f t="shared" si="2"/>
        <v>12</v>
      </c>
      <c r="I8">
        <f t="shared" si="2"/>
        <v>17</v>
      </c>
      <c r="J8">
        <f>$D$3*$F8*G8*$D$4/$D$2</f>
        <v>0.12002166219428761</v>
      </c>
      <c r="K8">
        <f t="shared" si="1"/>
        <v>0.16002888292571679</v>
      </c>
      <c r="L8">
        <f t="shared" si="1"/>
        <v>0.22670758414476547</v>
      </c>
    </row>
    <row r="9" spans="2:12">
      <c r="B9" t="s">
        <v>33</v>
      </c>
      <c r="D9">
        <v>1.5</v>
      </c>
      <c r="E9">
        <v>526</v>
      </c>
      <c r="F9">
        <v>115</v>
      </c>
      <c r="G9">
        <f t="shared" si="2"/>
        <v>11</v>
      </c>
      <c r="H9">
        <f t="shared" si="2"/>
        <v>14</v>
      </c>
      <c r="I9">
        <f t="shared" si="2"/>
        <v>20</v>
      </c>
      <c r="J9">
        <f>$D$3*$F9*G9*$D$4/$D$2</f>
        <v>0.10813917569499561</v>
      </c>
      <c r="K9">
        <f t="shared" si="1"/>
        <v>0.13763167815726715</v>
      </c>
      <c r="L9">
        <f t="shared" si="1"/>
        <v>0.19661668308181016</v>
      </c>
    </row>
    <row r="10" spans="2:12">
      <c r="B10" t="s">
        <v>33</v>
      </c>
      <c r="D10">
        <v>2.5</v>
      </c>
      <c r="E10">
        <v>360</v>
      </c>
      <c r="F10">
        <v>80</v>
      </c>
      <c r="G10">
        <f t="shared" si="2"/>
        <v>13</v>
      </c>
      <c r="H10">
        <f t="shared" si="2"/>
        <v>17</v>
      </c>
      <c r="I10">
        <f t="shared" si="2"/>
        <v>24</v>
      </c>
      <c r="J10">
        <f>$D$3*$F10*G10*$D$4/$D$2</f>
        <v>8.8904934958731571E-2</v>
      </c>
      <c r="K10">
        <f t="shared" si="1"/>
        <v>0.11626029956141821</v>
      </c>
      <c r="L10">
        <f t="shared" si="1"/>
        <v>0.16413218761611983</v>
      </c>
    </row>
    <row r="11" spans="2:12">
      <c r="B11" t="s">
        <v>33</v>
      </c>
      <c r="D11">
        <v>4</v>
      </c>
      <c r="E11">
        <v>230</v>
      </c>
      <c r="F11">
        <v>50</v>
      </c>
      <c r="G11">
        <f t="shared" si="2"/>
        <v>16</v>
      </c>
      <c r="H11">
        <f t="shared" si="2"/>
        <v>21</v>
      </c>
      <c r="I11">
        <f t="shared" si="2"/>
        <v>30</v>
      </c>
      <c r="J11">
        <f>$D$3*$F11*G11*$D$4/$D$2</f>
        <v>6.8388411506716595E-2</v>
      </c>
      <c r="K11">
        <f t="shared" ref="K11" si="3">$D$3*$F11*H11*$D$4/$D$2</f>
        <v>8.9759790102565531E-2</v>
      </c>
      <c r="L11">
        <f t="shared" ref="L11" si="4">$D$3*$F11*I11*$D$4/$D$2</f>
        <v>0.12822827157509362</v>
      </c>
    </row>
  </sheetData>
  <mergeCells count="2">
    <mergeCell ref="G5:I5"/>
    <mergeCell ref="J5:L5"/>
  </mergeCells>
  <conditionalFormatting sqref="J7:L11">
    <cfRule type="cellIs" dxfId="17" priority="1" operator="lessThan">
      <formula>0.33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48"/>
  <sheetViews>
    <sheetView tabSelected="1" workbookViewId="0">
      <selection activeCell="M22" sqref="M22"/>
    </sheetView>
  </sheetViews>
  <sheetFormatPr defaultRowHeight="14.25"/>
  <cols>
    <col min="1" max="1" width="37.375" bestFit="1" customWidth="1"/>
    <col min="2" max="2" width="12.25" bestFit="1" customWidth="1"/>
  </cols>
  <sheetData>
    <row r="2" spans="1:10" ht="15">
      <c r="A2" s="22" t="s">
        <v>49</v>
      </c>
      <c r="B2">
        <f>4*PI()*POWER(10,-7)</f>
        <v>1.2566370614359173E-6</v>
      </c>
    </row>
    <row r="3" spans="1:10" ht="15">
      <c r="A3" s="22" t="s">
        <v>50</v>
      </c>
      <c r="B3">
        <v>10</v>
      </c>
    </row>
    <row r="7" spans="1:10" ht="15">
      <c r="B7" s="22" t="s">
        <v>51</v>
      </c>
      <c r="C7" s="22" t="s">
        <v>52</v>
      </c>
    </row>
    <row r="9" spans="1:10" ht="15">
      <c r="A9" s="22" t="s">
        <v>48</v>
      </c>
      <c r="B9">
        <v>9.7000000000000003E-2</v>
      </c>
    </row>
    <row r="11" spans="1:10">
      <c r="E11" s="38" t="s">
        <v>36</v>
      </c>
      <c r="F11" s="38"/>
      <c r="G11" s="38"/>
      <c r="H11" s="38" t="s">
        <v>37</v>
      </c>
      <c r="I11" s="38"/>
      <c r="J11" s="38"/>
    </row>
    <row r="12" spans="1:10">
      <c r="B12" t="s">
        <v>35</v>
      </c>
      <c r="C12" t="s">
        <v>29</v>
      </c>
      <c r="D12" t="s">
        <v>31</v>
      </c>
      <c r="E12">
        <v>1E-4</v>
      </c>
      <c r="F12">
        <v>1.4999999999999999E-4</v>
      </c>
      <c r="G12">
        <v>2.0000000000000001E-4</v>
      </c>
      <c r="H12">
        <v>1E-4</v>
      </c>
      <c r="I12">
        <v>1.4999999999999999E-4</v>
      </c>
      <c r="J12">
        <v>2.0000000000000001E-4</v>
      </c>
    </row>
    <row r="13" spans="1:10">
      <c r="B13">
        <v>0.5</v>
      </c>
      <c r="C13">
        <v>603</v>
      </c>
      <c r="D13">
        <v>198</v>
      </c>
      <c r="E13">
        <f>ROUNDUP(SQRT(E$12/($C13/POWER(10,9))),0)</f>
        <v>13</v>
      </c>
      <c r="F13">
        <f t="shared" ref="F13:G13" si="0">ROUNDUP(SQRT(F$12/($C13/POWER(10,9))),0)</f>
        <v>16</v>
      </c>
      <c r="G13">
        <f t="shared" si="0"/>
        <v>19</v>
      </c>
      <c r="H13">
        <f>$B$2*$D13*E13*$B$3/$B$9</f>
        <v>0.33346224702433519</v>
      </c>
      <c r="I13">
        <f t="shared" ref="I13:J15" si="1">$B$2*$D13*F13*$B$3/$B$9</f>
        <v>0.41041507326072019</v>
      </c>
      <c r="J13">
        <f t="shared" si="1"/>
        <v>0.48736789949710524</v>
      </c>
    </row>
    <row r="14" spans="1:10">
      <c r="B14">
        <v>1</v>
      </c>
      <c r="C14">
        <v>354</v>
      </c>
      <c r="D14">
        <v>116</v>
      </c>
      <c r="E14">
        <f t="shared" ref="E14:G15" si="2">ROUNDUP(SQRT(E$12/($C14/POWER(10,9))),0)</f>
        <v>17</v>
      </c>
      <c r="F14">
        <f t="shared" si="2"/>
        <v>21</v>
      </c>
      <c r="G14">
        <f t="shared" si="2"/>
        <v>24</v>
      </c>
      <c r="H14">
        <f t="shared" ref="H14:H15" si="3">$B$2*$D14*E14*$B$3/$B$9</f>
        <v>0.25547301908779674</v>
      </c>
      <c r="I14">
        <f t="shared" si="1"/>
        <v>0.31558431769669015</v>
      </c>
      <c r="J14">
        <f t="shared" si="1"/>
        <v>0.36066779165336021</v>
      </c>
    </row>
    <row r="15" spans="1:10">
      <c r="B15">
        <v>1.5</v>
      </c>
      <c r="C15">
        <v>259</v>
      </c>
      <c r="D15">
        <v>85</v>
      </c>
      <c r="E15">
        <f t="shared" si="2"/>
        <v>20</v>
      </c>
      <c r="F15">
        <f t="shared" si="2"/>
        <v>25</v>
      </c>
      <c r="G15">
        <f t="shared" si="2"/>
        <v>28</v>
      </c>
      <c r="H15">
        <f t="shared" si="3"/>
        <v>0.22023536128258345</v>
      </c>
      <c r="I15">
        <f t="shared" si="1"/>
        <v>0.27529420160322932</v>
      </c>
      <c r="J15">
        <f t="shared" si="1"/>
        <v>0.3083295057956168</v>
      </c>
    </row>
    <row r="18" spans="1:10" ht="15">
      <c r="B18" s="22" t="s">
        <v>51</v>
      </c>
      <c r="C18" s="22" t="s">
        <v>53</v>
      </c>
    </row>
    <row r="20" spans="1:10" ht="15">
      <c r="A20" s="22" t="s">
        <v>48</v>
      </c>
      <c r="B20">
        <v>0.124</v>
      </c>
    </row>
    <row r="22" spans="1:10">
      <c r="E22" s="38" t="s">
        <v>36</v>
      </c>
      <c r="F22" s="38"/>
      <c r="G22" s="38"/>
      <c r="H22" s="38" t="s">
        <v>37</v>
      </c>
      <c r="I22" s="38"/>
      <c r="J22" s="38"/>
    </row>
    <row r="23" spans="1:10">
      <c r="B23" t="s">
        <v>35</v>
      </c>
      <c r="C23" t="s">
        <v>29</v>
      </c>
      <c r="D23" t="s">
        <v>31</v>
      </c>
      <c r="E23">
        <v>1E-4</v>
      </c>
      <c r="F23">
        <v>1.4999999999999999E-4</v>
      </c>
      <c r="G23">
        <v>2.0000000000000001E-4</v>
      </c>
      <c r="H23">
        <v>1E-4</v>
      </c>
      <c r="I23">
        <v>1.4999999999999999E-4</v>
      </c>
      <c r="J23">
        <v>2.0000000000000001E-4</v>
      </c>
    </row>
    <row r="24" spans="1:10">
      <c r="B24">
        <v>1</v>
      </c>
      <c r="C24">
        <v>496</v>
      </c>
      <c r="D24">
        <v>138</v>
      </c>
      <c r="E24">
        <f>ROUNDUP(SQRT(E$12/($C24/POWER(10,9))),0)</f>
        <v>15</v>
      </c>
      <c r="F24">
        <f t="shared" ref="F24:G24" si="4">ROUNDUP(SQRT(F$12/($C24/POWER(10,9))),0)</f>
        <v>18</v>
      </c>
      <c r="G24">
        <f t="shared" si="4"/>
        <v>21</v>
      </c>
      <c r="H24">
        <f>$B$2*$D24*E24*$B$3/$B$20</f>
        <v>0.20977731590099588</v>
      </c>
      <c r="I24">
        <f t="shared" ref="I24:J26" si="5">$B$2*$D24*F24*$B$3/$B$20</f>
        <v>0.25173277908119501</v>
      </c>
      <c r="J24">
        <f t="shared" si="5"/>
        <v>0.29368824226139423</v>
      </c>
    </row>
    <row r="25" spans="1:10">
      <c r="B25">
        <v>1.5</v>
      </c>
      <c r="C25">
        <v>364</v>
      </c>
      <c r="D25">
        <v>101</v>
      </c>
      <c r="E25">
        <f t="shared" ref="E25:G26" si="6">ROUNDUP(SQRT(E$12/($C25/POWER(10,9))),0)</f>
        <v>17</v>
      </c>
      <c r="F25">
        <f t="shared" si="6"/>
        <v>21</v>
      </c>
      <c r="G25">
        <f t="shared" si="6"/>
        <v>24</v>
      </c>
      <c r="H25">
        <f t="shared" ref="H25:H26" si="7">$B$2*$D25*E25*$B$3/$B$20</f>
        <v>0.17400369632947338</v>
      </c>
      <c r="I25">
        <f t="shared" si="5"/>
        <v>0.2149457425246436</v>
      </c>
      <c r="J25">
        <f t="shared" si="5"/>
        <v>0.24565227717102123</v>
      </c>
    </row>
    <row r="26" spans="1:10">
      <c r="B26">
        <v>2</v>
      </c>
      <c r="C26">
        <v>292</v>
      </c>
      <c r="D26">
        <v>81</v>
      </c>
      <c r="E26">
        <f t="shared" si="6"/>
        <v>19</v>
      </c>
      <c r="F26">
        <f t="shared" si="6"/>
        <v>23</v>
      </c>
      <c r="G26">
        <f t="shared" si="6"/>
        <v>27</v>
      </c>
      <c r="H26">
        <f t="shared" si="7"/>
        <v>0.15596487399595779</v>
      </c>
      <c r="I26">
        <f t="shared" si="5"/>
        <v>0.1887995843108963</v>
      </c>
      <c r="J26">
        <f t="shared" si="5"/>
        <v>0.22163429462583478</v>
      </c>
    </row>
    <row r="28" spans="1:10" ht="15">
      <c r="B28" s="22" t="s">
        <v>51</v>
      </c>
      <c r="C28" s="22" t="s">
        <v>54</v>
      </c>
    </row>
    <row r="30" spans="1:10" ht="15">
      <c r="A30" s="22" t="s">
        <v>48</v>
      </c>
      <c r="B30">
        <v>9.7000000000000003E-2</v>
      </c>
    </row>
    <row r="32" spans="1:10">
      <c r="E32" s="38" t="s">
        <v>36</v>
      </c>
      <c r="F32" s="38"/>
      <c r="G32" s="38"/>
      <c r="H32" s="38" t="s">
        <v>37</v>
      </c>
      <c r="I32" s="38"/>
      <c r="J32" s="38"/>
    </row>
    <row r="33" spans="1:10">
      <c r="B33" t="s">
        <v>35</v>
      </c>
      <c r="C33" t="s">
        <v>29</v>
      </c>
      <c r="D33" t="s">
        <v>31</v>
      </c>
      <c r="E33">
        <v>1E-4</v>
      </c>
      <c r="F33">
        <v>1.4999999999999999E-4</v>
      </c>
      <c r="G33">
        <v>2.0000000000000001E-4</v>
      </c>
      <c r="H33">
        <v>1E-4</v>
      </c>
      <c r="I33">
        <v>1.4999999999999999E-4</v>
      </c>
      <c r="J33">
        <v>2.0000000000000001E-4</v>
      </c>
    </row>
    <row r="34" spans="1:10">
      <c r="B34">
        <v>0.25</v>
      </c>
      <c r="C34">
        <v>759</v>
      </c>
      <c r="D34">
        <v>328</v>
      </c>
      <c r="E34">
        <f>ROUNDUP(SQRT(E$12/($C34/POWER(10,9))),0)</f>
        <v>12</v>
      </c>
      <c r="F34">
        <f t="shared" ref="F34:G34" si="8">ROUNDUP(SQRT(F$12/($C34/POWER(10,9))),0)</f>
        <v>15</v>
      </c>
      <c r="G34">
        <f t="shared" si="8"/>
        <v>17</v>
      </c>
      <c r="H34">
        <f>$B$2*$D34*E34*$B$3/$B$30</f>
        <v>0.5099096364754403</v>
      </c>
      <c r="I34">
        <f t="shared" ref="I34:J38" si="9">$B$2*$D34*F34*$B$3/$B$30</f>
        <v>0.63738704559430026</v>
      </c>
      <c r="J34">
        <f t="shared" si="9"/>
        <v>0.72237198500687361</v>
      </c>
    </row>
    <row r="35" spans="1:10">
      <c r="B35">
        <v>0.5</v>
      </c>
      <c r="C35">
        <v>454</v>
      </c>
      <c r="D35">
        <v>196</v>
      </c>
      <c r="E35">
        <f t="shared" ref="E35:G38" si="10">ROUNDUP(SQRT(E$12/($C35/POWER(10,9))),0)</f>
        <v>15</v>
      </c>
      <c r="F35">
        <f t="shared" si="10"/>
        <v>19</v>
      </c>
      <c r="G35">
        <f t="shared" si="10"/>
        <v>21</v>
      </c>
      <c r="H35">
        <f t="shared" ref="H35:H38" si="11">$B$2*$D35*E35*$B$3/$B$30</f>
        <v>0.38087762480635018</v>
      </c>
      <c r="I35">
        <f t="shared" si="9"/>
        <v>0.48244499142137687</v>
      </c>
      <c r="J35">
        <f t="shared" si="9"/>
        <v>0.53322867472889024</v>
      </c>
    </row>
    <row r="36" spans="1:10">
      <c r="B36">
        <v>0.64</v>
      </c>
      <c r="C36">
        <v>378</v>
      </c>
      <c r="D36">
        <v>164</v>
      </c>
      <c r="E36">
        <f t="shared" si="10"/>
        <v>17</v>
      </c>
      <c r="F36">
        <f t="shared" si="10"/>
        <v>20</v>
      </c>
      <c r="G36">
        <f t="shared" si="10"/>
        <v>24</v>
      </c>
      <c r="H36">
        <f t="shared" si="11"/>
        <v>0.3611859925034368</v>
      </c>
      <c r="I36">
        <f t="shared" si="9"/>
        <v>0.42492469706286684</v>
      </c>
      <c r="J36">
        <f t="shared" si="9"/>
        <v>0.5099096364754403</v>
      </c>
    </row>
    <row r="37" spans="1:10">
      <c r="B37">
        <v>1</v>
      </c>
      <c r="C37">
        <v>272</v>
      </c>
      <c r="D37">
        <v>118</v>
      </c>
      <c r="E37">
        <f t="shared" si="10"/>
        <v>20</v>
      </c>
      <c r="F37">
        <f t="shared" si="10"/>
        <v>24</v>
      </c>
      <c r="G37">
        <f t="shared" si="10"/>
        <v>28</v>
      </c>
      <c r="H37">
        <f t="shared" si="11"/>
        <v>0.30573850154523347</v>
      </c>
      <c r="I37">
        <f t="shared" si="9"/>
        <v>0.36688620185428011</v>
      </c>
      <c r="J37">
        <f t="shared" si="9"/>
        <v>0.42803390216332693</v>
      </c>
    </row>
    <row r="38" spans="1:10">
      <c r="B38">
        <v>1.5</v>
      </c>
      <c r="C38">
        <v>201</v>
      </c>
      <c r="D38">
        <v>87</v>
      </c>
      <c r="E38">
        <f t="shared" si="10"/>
        <v>23</v>
      </c>
      <c r="F38">
        <f t="shared" si="10"/>
        <v>28</v>
      </c>
      <c r="G38">
        <f t="shared" si="10"/>
        <v>32</v>
      </c>
      <c r="H38">
        <f t="shared" si="11"/>
        <v>0.25922997525085262</v>
      </c>
      <c r="I38">
        <f t="shared" si="9"/>
        <v>0.31558431769669015</v>
      </c>
      <c r="J38">
        <f t="shared" si="9"/>
        <v>0.36066779165336021</v>
      </c>
    </row>
    <row r="41" spans="1:10" ht="15">
      <c r="B41" s="22" t="s">
        <v>51</v>
      </c>
      <c r="C41" s="22" t="s">
        <v>55</v>
      </c>
    </row>
    <row r="43" spans="1:10" ht="15">
      <c r="A43" s="22" t="s">
        <v>48</v>
      </c>
      <c r="B43">
        <v>8.1000000000000003E-2</v>
      </c>
    </row>
    <row r="45" spans="1:10">
      <c r="E45" s="38" t="s">
        <v>36</v>
      </c>
      <c r="F45" s="38"/>
      <c r="G45" s="38"/>
      <c r="H45" s="38" t="s">
        <v>37</v>
      </c>
      <c r="I45" s="38"/>
      <c r="J45" s="38"/>
    </row>
    <row r="46" spans="1:10">
      <c r="B46" t="s">
        <v>35</v>
      </c>
      <c r="C46" t="s">
        <v>29</v>
      </c>
      <c r="D46" t="s">
        <v>31</v>
      </c>
      <c r="E46">
        <v>1E-4</v>
      </c>
      <c r="F46">
        <v>1.4999999999999999E-4</v>
      </c>
      <c r="G46">
        <v>2.0000000000000001E-4</v>
      </c>
      <c r="H46">
        <v>1E-4</v>
      </c>
      <c r="I46">
        <v>1.4999999999999999E-4</v>
      </c>
      <c r="J46">
        <v>2.0000000000000001E-4</v>
      </c>
    </row>
    <row r="47" spans="1:10">
      <c r="A47" s="39" t="s">
        <v>32</v>
      </c>
      <c r="B47">
        <v>0.5</v>
      </c>
      <c r="C47">
        <v>300</v>
      </c>
      <c r="D47">
        <v>160</v>
      </c>
      <c r="E47">
        <f>ROUNDUP(SQRT(E$12/($C47/POWER(10,9))),0)</f>
        <v>19</v>
      </c>
      <c r="F47">
        <f t="shared" ref="F47:G47" si="12">ROUNDUP(SQRT(F$12/($C47/POWER(10,9))),0)</f>
        <v>23</v>
      </c>
      <c r="G47">
        <f t="shared" si="12"/>
        <v>26</v>
      </c>
      <c r="H47">
        <f>$B$2*$D47*E47*$B$3/$B$43</f>
        <v>0.47162674898335666</v>
      </c>
      <c r="I47">
        <f t="shared" ref="I47:J48" si="13">$B$2*$D47*F47*$B$3/$B$43</f>
        <v>0.57091659087458968</v>
      </c>
      <c r="J47">
        <f t="shared" si="13"/>
        <v>0.64538397229301436</v>
      </c>
    </row>
    <row r="48" spans="1:10">
      <c r="A48" s="39"/>
      <c r="B48">
        <v>1</v>
      </c>
      <c r="C48">
        <v>183</v>
      </c>
      <c r="D48">
        <v>96</v>
      </c>
      <c r="E48">
        <f t="shared" ref="E48:G51" si="14">ROUNDUP(SQRT(E$12/($C48/POWER(10,9))),0)</f>
        <v>24</v>
      </c>
      <c r="F48">
        <f t="shared" si="14"/>
        <v>29</v>
      </c>
      <c r="G48">
        <f t="shared" si="14"/>
        <v>34</v>
      </c>
      <c r="H48">
        <f>$B$2*$D48*E48*$B$3/$B$43</f>
        <v>0.35744343080843866</v>
      </c>
      <c r="I48">
        <f t="shared" si="13"/>
        <v>0.43191081222686345</v>
      </c>
      <c r="J48">
        <f t="shared" si="13"/>
        <v>0.50637819364528813</v>
      </c>
    </row>
  </sheetData>
  <mergeCells count="9">
    <mergeCell ref="E32:G32"/>
    <mergeCell ref="H32:J32"/>
    <mergeCell ref="E45:G45"/>
    <mergeCell ref="H45:J45"/>
    <mergeCell ref="A47:A48"/>
    <mergeCell ref="E11:G11"/>
    <mergeCell ref="H11:J11"/>
    <mergeCell ref="E22:G22"/>
    <mergeCell ref="H22:J22"/>
  </mergeCells>
  <conditionalFormatting sqref="H13:J15">
    <cfRule type="cellIs" dxfId="16" priority="4" operator="lessThan">
      <formula>0.33</formula>
    </cfRule>
  </conditionalFormatting>
  <conditionalFormatting sqref="H24:J26">
    <cfRule type="cellIs" dxfId="14" priority="3" operator="lessThan">
      <formula>0.33</formula>
    </cfRule>
  </conditionalFormatting>
  <conditionalFormatting sqref="H34:J38">
    <cfRule type="cellIs" dxfId="7" priority="2" operator="lessThan">
      <formula>0.33</formula>
    </cfRule>
  </conditionalFormatting>
  <conditionalFormatting sqref="H47:J48">
    <cfRule type="cellIs" dxfId="3" priority="1" operator="lessThan">
      <formula>0.33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Maksymalny prąd cewki</vt:lpstr>
      <vt:lpstr>Założenia</vt:lpstr>
      <vt:lpstr>E 42</vt:lpstr>
      <vt:lpstr>E55</vt:lpstr>
      <vt:lpstr>E65</vt:lpstr>
      <vt:lpstr>MPPT 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2019-09-19T13:39:54Z</dcterms:created>
  <dcterms:modified xsi:type="dcterms:W3CDTF">2020-06-16T18:28:13Z</dcterms:modified>
</cp:coreProperties>
</file>