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Risk Management\8-偿二代风险综合评级\IRR报送\2020\2020Q3\数据核对\"/>
    </mc:Choice>
  </mc:AlternateContent>
  <bookViews>
    <workbookView xWindow="0" yWindow="0" windowWidth="23040" windowHeight="8808" activeTab="1"/>
  </bookViews>
  <sheets>
    <sheet name="系统权重算分" sheetId="1" r:id="rId1"/>
    <sheet name="手工权重算分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12" i="2"/>
  <c r="D16" i="2" s="1"/>
  <c r="D18" i="2" s="1"/>
  <c r="U12" i="2"/>
  <c r="U13" i="2"/>
  <c r="U14" i="2"/>
  <c r="U15" i="2"/>
  <c r="U4" i="2"/>
  <c r="U5" i="2"/>
  <c r="U6" i="2"/>
  <c r="U7" i="2"/>
  <c r="U8" i="2"/>
  <c r="U9" i="2"/>
  <c r="U10" i="2"/>
  <c r="U11" i="2"/>
  <c r="U3" i="2"/>
  <c r="T4" i="2"/>
  <c r="T5" i="2"/>
  <c r="T6" i="2"/>
  <c r="T7" i="2"/>
  <c r="T8" i="2"/>
  <c r="T9" i="2"/>
  <c r="T10" i="2"/>
  <c r="T11" i="2"/>
  <c r="T3" i="2"/>
  <c r="D6" i="2"/>
  <c r="D9" i="2"/>
  <c r="D11" i="2"/>
  <c r="D8" i="2"/>
  <c r="D4" i="2"/>
  <c r="D5" i="2"/>
  <c r="D3" i="2"/>
  <c r="U18" i="2" l="1"/>
  <c r="T16" i="2"/>
  <c r="S12" i="2"/>
  <c r="R5" i="2"/>
  <c r="Q5" i="2"/>
  <c r="P5" i="2"/>
  <c r="O5" i="2"/>
  <c r="N5" i="2"/>
  <c r="M5" i="2"/>
  <c r="L5" i="2"/>
  <c r="K5" i="2"/>
  <c r="J5" i="2"/>
  <c r="I5" i="2"/>
  <c r="R4" i="2"/>
  <c r="Q4" i="2"/>
  <c r="P4" i="2"/>
  <c r="O4" i="2"/>
  <c r="N4" i="2"/>
  <c r="M4" i="2"/>
  <c r="L4" i="2"/>
  <c r="K4" i="2"/>
  <c r="J4" i="2"/>
  <c r="I4" i="2"/>
  <c r="R3" i="2"/>
  <c r="Q3" i="2"/>
  <c r="P3" i="2"/>
  <c r="O3" i="2"/>
  <c r="N3" i="2"/>
  <c r="M3" i="2"/>
  <c r="L3" i="2"/>
  <c r="K3" i="2"/>
  <c r="J3" i="2"/>
  <c r="I3" i="2"/>
</calcChain>
</file>

<file path=xl/sharedStrings.xml><?xml version="1.0" encoding="utf-8"?>
<sst xmlns="http://schemas.openxmlformats.org/spreadsheetml/2006/main" count="183" uniqueCount="97">
  <si>
    <t>评估项目</t>
    <phoneticPr fontId="4" type="noConversion"/>
  </si>
  <si>
    <t>得分</t>
    <phoneticPr fontId="4" type="noConversion"/>
  </si>
  <si>
    <t>总公司得分</t>
    <phoneticPr fontId="4" type="noConversion"/>
  </si>
  <si>
    <t>分公司得分</t>
    <phoneticPr fontId="4" type="noConversion"/>
  </si>
  <si>
    <t>北京</t>
    <phoneticPr fontId="4" type="noConversion"/>
  </si>
  <si>
    <t>天津</t>
    <phoneticPr fontId="4" type="noConversion"/>
  </si>
  <si>
    <t>辽宁</t>
    <phoneticPr fontId="4" type="noConversion"/>
  </si>
  <si>
    <t>大连</t>
    <phoneticPr fontId="4" type="noConversion"/>
  </si>
  <si>
    <t>江苏</t>
    <phoneticPr fontId="4" type="noConversion"/>
  </si>
  <si>
    <t>山东</t>
    <phoneticPr fontId="4" type="noConversion"/>
  </si>
  <si>
    <t>青岛</t>
    <phoneticPr fontId="4" type="noConversion"/>
  </si>
  <si>
    <t>河南</t>
    <phoneticPr fontId="4" type="noConversion"/>
  </si>
  <si>
    <t>广东</t>
    <phoneticPr fontId="4" type="noConversion"/>
  </si>
  <si>
    <t>四川</t>
    <phoneticPr fontId="4" type="noConversion"/>
  </si>
  <si>
    <t>销售、承保、保全业务线</t>
  </si>
  <si>
    <t>67.59</t>
  </si>
  <si>
    <t>46.03</t>
  </si>
  <si>
    <t>76.83</t>
  </si>
  <si>
    <t>87.21</t>
  </si>
  <si>
    <t>72.46</t>
  </si>
  <si>
    <t>72.31</t>
  </si>
  <si>
    <t>75.30</t>
  </si>
  <si>
    <t>73.77</t>
  </si>
  <si>
    <t>85.36</t>
  </si>
  <si>
    <t>71.75</t>
  </si>
  <si>
    <t>71.98</t>
  </si>
  <si>
    <t>83.93</t>
  </si>
  <si>
    <t>74.23</t>
  </si>
  <si>
    <t>理赔业务线</t>
  </si>
  <si>
    <t>64.97</t>
  </si>
  <si>
    <t>30</t>
  </si>
  <si>
    <t>79.95</t>
  </si>
  <si>
    <t>82.00</t>
  </si>
  <si>
    <t>75.50</t>
  </si>
  <si>
    <t>74.00</t>
  </si>
  <si>
    <t>79.00</t>
  </si>
  <si>
    <t>财务管理</t>
  </si>
  <si>
    <t>79.56</t>
  </si>
  <si>
    <t>74</t>
  </si>
  <si>
    <t>87.9</t>
  </si>
  <si>
    <t>86.00</t>
  </si>
  <si>
    <t>90.00</t>
  </si>
  <si>
    <t>88.00</t>
  </si>
  <si>
    <t>85.00</t>
  </si>
  <si>
    <t>资金运用业务线</t>
  </si>
  <si>
    <t>79</t>
  </si>
  <si>
    <t>0</t>
  </si>
  <si>
    <t>合规风险</t>
  </si>
  <si>
    <t>公司治理业务线</t>
  </si>
  <si>
    <t>95</t>
  </si>
  <si>
    <t>准备金、再保险管理</t>
  </si>
  <si>
    <t>65</t>
  </si>
  <si>
    <t>信息系统</t>
  </si>
  <si>
    <t>90.9</t>
  </si>
  <si>
    <t>案件管理</t>
  </si>
  <si>
    <t>98</t>
  </si>
  <si>
    <t>小计</t>
  </si>
  <si>
    <t>79.28</t>
  </si>
  <si>
    <t>战略风险</t>
  </si>
  <si>
    <t>94</t>
  </si>
  <si>
    <t>声誉风险</t>
  </si>
  <si>
    <t>90</t>
  </si>
  <si>
    <t>流动性风险</t>
  </si>
  <si>
    <t>88.89</t>
  </si>
  <si>
    <t>难以量化风险合计</t>
  </si>
  <si>
    <t>84.23</t>
  </si>
  <si>
    <t>量化风险</t>
  </si>
  <si>
    <t>100</t>
  </si>
  <si>
    <t>风险综合评级</t>
  </si>
  <si>
    <t>92.11</t>
  </si>
  <si>
    <t>≥40</t>
  </si>
  <si>
    <t>≥70</t>
  </si>
  <si>
    <t>评估项目</t>
  </si>
  <si>
    <t>A类评级标准（初始得分）</t>
  </si>
  <si>
    <t>得分</t>
  </si>
  <si>
    <t>总公司得分</t>
  </si>
  <si>
    <t>分公司得分</t>
  </si>
  <si>
    <t>权重</t>
  </si>
  <si>
    <t>占本类风险的比重</t>
  </si>
  <si>
    <t>占难以量化风险的比重</t>
  </si>
  <si>
    <t>占总风险的比重</t>
  </si>
  <si>
    <t>总公司</t>
  </si>
  <si>
    <t>分公司</t>
  </si>
  <si>
    <t>北京</t>
  </si>
  <si>
    <t>天津</t>
  </si>
  <si>
    <t>辽宁</t>
  </si>
  <si>
    <t>大连</t>
  </si>
  <si>
    <t>江苏</t>
  </si>
  <si>
    <t>山东</t>
  </si>
  <si>
    <t>青岛</t>
  </si>
  <si>
    <t>河南</t>
  </si>
  <si>
    <t>广东</t>
  </si>
  <si>
    <t>四川</t>
  </si>
  <si>
    <t>操作风险</t>
  </si>
  <si>
    <t>—</t>
  </si>
  <si>
    <t>难以资本化风险</t>
  </si>
  <si>
    <t>可资本化风险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</si>
</sst>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9" formatCode="0.0000%"/>
    <numFmt numFmtId="180" formatCode="0.000%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darkUp"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 applyAlignment="1"/>
    <xf numFmtId="0" fontId="0" fillId="3" borderId="2" xfId="0" applyFill="1" applyBorder="1" applyAlignment="1"/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7" xfId="0" applyFont="1" applyFill="1" applyBorder="1">
      <alignment vertical="center"/>
    </xf>
    <xf numFmtId="0" fontId="6" fillId="0" borderId="7" xfId="0" applyFont="1" applyFill="1" applyBorder="1" applyAlignment="1">
      <alignment horizontal="center" vertical="center"/>
    </xf>
    <xf numFmtId="43" fontId="7" fillId="8" borderId="7" xfId="1" applyFont="1" applyFill="1" applyBorder="1" applyAlignment="1">
      <alignment horizontal="center" vertical="center"/>
    </xf>
    <xf numFmtId="9" fontId="7" fillId="0" borderId="7" xfId="0" applyNumberFormat="1" applyFont="1" applyFill="1" applyBorder="1" applyAlignment="1">
      <alignment horizontal="center" vertical="center"/>
    </xf>
    <xf numFmtId="43" fontId="7" fillId="0" borderId="7" xfId="1" applyFont="1" applyFill="1" applyBorder="1" applyAlignment="1">
      <alignment horizontal="center" vertical="center"/>
    </xf>
    <xf numFmtId="10" fontId="7" fillId="9" borderId="7" xfId="0" applyNumberFormat="1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43" fontId="7" fillId="8" borderId="1" xfId="1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43" fontId="7" fillId="0" borderId="1" xfId="1" applyFont="1" applyFill="1" applyBorder="1" applyAlignment="1">
      <alignment horizontal="center" vertical="center"/>
    </xf>
    <xf numFmtId="10" fontId="7" fillId="9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3" fontId="7" fillId="11" borderId="1" xfId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12" borderId="1" xfId="0" applyFont="1" applyFill="1" applyBorder="1">
      <alignment vertical="center"/>
    </xf>
    <xf numFmtId="43" fontId="7" fillId="9" borderId="1" xfId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179" fontId="7" fillId="9" borderId="7" xfId="0" applyNumberFormat="1" applyFont="1" applyFill="1" applyBorder="1" applyAlignment="1">
      <alignment horizontal="center" vertical="center"/>
    </xf>
    <xf numFmtId="180" fontId="7" fillId="9" borderId="7" xfId="0" applyNumberFormat="1" applyFont="1" applyFill="1" applyBorder="1" applyAlignment="1">
      <alignment horizontal="center" vertical="center"/>
    </xf>
    <xf numFmtId="179" fontId="7" fillId="9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%20Management/8-&#20607;&#20108;&#20195;&#39118;&#38505;&#32508;&#21512;&#35780;&#32423;/IRR&#25253;&#36865;/2020/2020Q3/&#24037;&#20316;&#34920;/2020Q3-IRR-&#26032;&#26435;&#3732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员工流失率√"/>
      <sheetName val="犹豫期内电话回访成功率√"/>
      <sheetName val="续期收费率√"/>
      <sheetName val="新契约回访完成率√"/>
      <sheetName val="退撤保率√"/>
      <sheetName val="总公司绩效-II"/>
      <sheetName val="总公司绩效-I"/>
      <sheetName val="分公司绩效"/>
      <sheetName val="目录"/>
      <sheetName val="FM02-分支机构封面页"/>
      <sheetName val="权重"/>
      <sheetName val="OR04-分公司销售、承保、保全"/>
      <sheetName val="OR08-分公司理赔"/>
      <sheetName val="单证遗失情况"/>
      <sheetName val="绩效评分汇总页"/>
      <sheetName val="OR13-分公司财务管理"/>
      <sheetName val="OR02-销售承保"/>
      <sheetName val="OR06-理赔保全"/>
      <sheetName val="OR10-资金运用"/>
      <sheetName val="OR12-财务管理"/>
      <sheetName val="OR15-准备金再保险"/>
      <sheetName val="OR18-合规风险"/>
      <sheetName val="信息系统"/>
      <sheetName val="案件管理新"/>
      <sheetName val="流动性风险"/>
      <sheetName val="公司治理（新）"/>
      <sheetName val="战略风险"/>
      <sheetName val="事件登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9">
          <cell r="W19">
            <v>6</v>
          </cell>
          <cell r="AC19">
            <v>6</v>
          </cell>
          <cell r="AI19">
            <v>6</v>
          </cell>
          <cell r="AO19">
            <v>6</v>
          </cell>
          <cell r="AU19">
            <v>6</v>
          </cell>
          <cell r="BA19">
            <v>6</v>
          </cell>
          <cell r="BG19">
            <v>6</v>
          </cell>
          <cell r="BM19">
            <v>6</v>
          </cell>
          <cell r="BS19">
            <v>6</v>
          </cell>
          <cell r="BY19">
            <v>6</v>
          </cell>
        </row>
      </sheetData>
      <sheetData sheetId="14"/>
      <sheetData sheetId="15"/>
      <sheetData sheetId="16">
        <row r="35">
          <cell r="W35">
            <v>10</v>
          </cell>
          <cell r="AC35">
            <v>10</v>
          </cell>
          <cell r="AI35">
            <v>10</v>
          </cell>
          <cell r="AO35">
            <v>10</v>
          </cell>
          <cell r="AU35">
            <v>10</v>
          </cell>
          <cell r="BA35">
            <v>10</v>
          </cell>
          <cell r="BG35">
            <v>10</v>
          </cell>
          <cell r="BM35">
            <v>10</v>
          </cell>
          <cell r="BS35">
            <v>10</v>
          </cell>
          <cell r="BY35">
            <v>10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9" sqref="C29"/>
    </sheetView>
  </sheetViews>
  <sheetFormatPr defaultRowHeight="14.4" x14ac:dyDescent="0.25"/>
  <sheetData>
    <row r="1" spans="1:14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32</v>
      </c>
      <c r="H3" s="2" t="s">
        <v>32</v>
      </c>
      <c r="I3" s="2" t="s">
        <v>34</v>
      </c>
      <c r="J3" s="2" t="s">
        <v>35</v>
      </c>
      <c r="K3" s="2" t="s">
        <v>32</v>
      </c>
      <c r="L3" s="2" t="s">
        <v>35</v>
      </c>
      <c r="M3" s="2" t="s">
        <v>32</v>
      </c>
      <c r="N3" s="2" t="s">
        <v>32</v>
      </c>
    </row>
    <row r="4" spans="1:14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41</v>
      </c>
      <c r="I4" s="2" t="s">
        <v>40</v>
      </c>
      <c r="J4" s="2" t="s">
        <v>41</v>
      </c>
      <c r="K4" s="2" t="s">
        <v>43</v>
      </c>
      <c r="L4" s="2" t="s">
        <v>42</v>
      </c>
      <c r="M4" s="2" t="s">
        <v>40</v>
      </c>
      <c r="N4" s="2" t="s">
        <v>41</v>
      </c>
    </row>
    <row r="5" spans="1:14" x14ac:dyDescent="0.25">
      <c r="A5" s="2" t="s">
        <v>44</v>
      </c>
      <c r="B5" s="2" t="s">
        <v>45</v>
      </c>
      <c r="C5" s="2" t="s">
        <v>45</v>
      </c>
      <c r="D5" s="2" t="s">
        <v>46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47</v>
      </c>
      <c r="B6" s="2" t="s">
        <v>46</v>
      </c>
      <c r="C6" s="2" t="s">
        <v>46</v>
      </c>
      <c r="D6" s="2" t="s">
        <v>46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48</v>
      </c>
      <c r="B7" s="2" t="s">
        <v>49</v>
      </c>
      <c r="C7" s="2" t="s">
        <v>49</v>
      </c>
      <c r="D7" s="2" t="s">
        <v>46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50</v>
      </c>
      <c r="B8" s="2" t="s">
        <v>51</v>
      </c>
      <c r="C8" s="2" t="s">
        <v>51</v>
      </c>
      <c r="D8" s="2" t="s">
        <v>46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52</v>
      </c>
      <c r="B9" s="2" t="s">
        <v>53</v>
      </c>
      <c r="C9" s="2" t="s">
        <v>53</v>
      </c>
      <c r="D9" s="2" t="s">
        <v>46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54</v>
      </c>
      <c r="B10" s="2" t="s">
        <v>55</v>
      </c>
      <c r="C10" s="2" t="s">
        <v>55</v>
      </c>
      <c r="D10" s="2" t="s">
        <v>46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56</v>
      </c>
      <c r="B11" s="3" t="s">
        <v>57</v>
      </c>
      <c r="C11" s="2" t="s">
        <v>46</v>
      </c>
      <c r="D11" s="2" t="s">
        <v>46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58</v>
      </c>
      <c r="B12" s="2" t="s">
        <v>59</v>
      </c>
      <c r="C12" s="2" t="s">
        <v>59</v>
      </c>
      <c r="D12" s="2" t="s">
        <v>46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60</v>
      </c>
      <c r="B13" s="2" t="s">
        <v>61</v>
      </c>
      <c r="C13" s="2" t="s">
        <v>46</v>
      </c>
      <c r="D13" s="2" t="s">
        <v>46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62</v>
      </c>
      <c r="B14" s="2" t="s">
        <v>63</v>
      </c>
      <c r="C14" s="2" t="s">
        <v>63</v>
      </c>
      <c r="D14" s="2" t="s">
        <v>46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64</v>
      </c>
      <c r="B15" s="3" t="s">
        <v>65</v>
      </c>
      <c r="C15" s="2" t="s">
        <v>46</v>
      </c>
      <c r="D15" s="2" t="s">
        <v>46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66</v>
      </c>
      <c r="B16" s="2" t="s">
        <v>67</v>
      </c>
      <c r="C16" s="2" t="s">
        <v>46</v>
      </c>
      <c r="D16" s="2" t="s">
        <v>46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68</v>
      </c>
      <c r="B17" s="3" t="s">
        <v>69</v>
      </c>
      <c r="C17" s="2" t="s">
        <v>46</v>
      </c>
      <c r="D17" s="2" t="s">
        <v>46</v>
      </c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R24" sqref="R24"/>
    </sheetView>
  </sheetViews>
  <sheetFormatPr defaultRowHeight="14.4" x14ac:dyDescent="0.25"/>
  <cols>
    <col min="2" max="2" width="23.33203125" customWidth="1"/>
    <col min="19" max="19" width="14.109375" customWidth="1"/>
    <col min="20" max="20" width="13.5546875" customWidth="1"/>
    <col min="21" max="21" width="13.88671875" bestFit="1" customWidth="1"/>
  </cols>
  <sheetData>
    <row r="1" spans="1:21" ht="16.2" customHeight="1" x14ac:dyDescent="0.25">
      <c r="A1" s="37" t="s">
        <v>72</v>
      </c>
      <c r="B1" s="38"/>
      <c r="C1" s="35" t="s">
        <v>73</v>
      </c>
      <c r="D1" s="33" t="s">
        <v>74</v>
      </c>
      <c r="E1" s="31" t="s">
        <v>75</v>
      </c>
      <c r="F1" s="31" t="s">
        <v>76</v>
      </c>
      <c r="G1" s="29" t="s">
        <v>77</v>
      </c>
      <c r="H1" s="30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78</v>
      </c>
      <c r="T1" s="5" t="s">
        <v>79</v>
      </c>
      <c r="U1" s="5" t="s">
        <v>80</v>
      </c>
    </row>
    <row r="2" spans="1:21" ht="16.2" x14ac:dyDescent="0.25">
      <c r="A2" s="39"/>
      <c r="B2" s="40"/>
      <c r="C2" s="36"/>
      <c r="D2" s="34"/>
      <c r="E2" s="32"/>
      <c r="F2" s="32"/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86</v>
      </c>
      <c r="M2" s="4" t="s">
        <v>87</v>
      </c>
      <c r="N2" s="4" t="s">
        <v>88</v>
      </c>
      <c r="O2" s="4" t="s">
        <v>89</v>
      </c>
      <c r="P2" s="4" t="s">
        <v>90</v>
      </c>
      <c r="Q2" s="4" t="s">
        <v>91</v>
      </c>
      <c r="R2" s="4" t="s">
        <v>92</v>
      </c>
      <c r="S2" s="6"/>
      <c r="T2" s="6"/>
      <c r="U2" s="6"/>
    </row>
    <row r="3" spans="1:21" ht="16.2" x14ac:dyDescent="0.25">
      <c r="A3" s="41" t="s">
        <v>93</v>
      </c>
      <c r="B3" s="8" t="s">
        <v>14</v>
      </c>
      <c r="C3" s="9" t="s">
        <v>70</v>
      </c>
      <c r="D3" s="10">
        <f>E3*G3+F3*H3</f>
        <v>67.590860163069692</v>
      </c>
      <c r="E3" s="10">
        <v>46.034646739130437</v>
      </c>
      <c r="F3" s="10">
        <v>76.829237344757942</v>
      </c>
      <c r="G3" s="11">
        <v>0.3</v>
      </c>
      <c r="H3" s="11">
        <v>0.7</v>
      </c>
      <c r="I3" s="12">
        <f>'[1]OR04-分公司销售、承保、保全'!W54</f>
        <v>0</v>
      </c>
      <c r="J3" s="12">
        <f>'[1]OR04-分公司销售、承保、保全'!AC54</f>
        <v>0</v>
      </c>
      <c r="K3" s="12">
        <f>'[1]OR04-分公司销售、承保、保全'!AI54</f>
        <v>0</v>
      </c>
      <c r="L3" s="12">
        <f>'[1]OR04-分公司销售、承保、保全'!AO54</f>
        <v>0</v>
      </c>
      <c r="M3" s="12">
        <f>'[1]OR04-分公司销售、承保、保全'!AU54</f>
        <v>0</v>
      </c>
      <c r="N3" s="12">
        <f>'[1]OR04-分公司销售、承保、保全'!BA54</f>
        <v>0</v>
      </c>
      <c r="O3" s="12">
        <f>'[1]OR04-分公司销售、承保、保全'!BG54</f>
        <v>0</v>
      </c>
      <c r="P3" s="12">
        <f>'[1]OR04-分公司销售、承保、保全'!BM54</f>
        <v>0</v>
      </c>
      <c r="Q3" s="12">
        <f>'[1]OR04-分公司销售、承保、保全'!BS54</f>
        <v>0</v>
      </c>
      <c r="R3" s="12">
        <f>'[1]OR04-分公司销售、承保、保全'!BY54</f>
        <v>0</v>
      </c>
      <c r="S3" s="13">
        <v>7.4999999999999997E-2</v>
      </c>
      <c r="T3" s="45">
        <f>S3*$T$12</f>
        <v>4.1250000000000002E-2</v>
      </c>
      <c r="U3" s="44">
        <f>T3*$U$16</f>
        <v>2.0625000000000001E-2</v>
      </c>
    </row>
    <row r="4" spans="1:21" ht="16.2" x14ac:dyDescent="0.25">
      <c r="A4" s="7"/>
      <c r="B4" s="14" t="s">
        <v>28</v>
      </c>
      <c r="C4" s="15" t="s">
        <v>70</v>
      </c>
      <c r="D4" s="10">
        <f t="shared" ref="D4:D6" si="0">E4*G4+F4*H4</f>
        <v>64.965000000000003</v>
      </c>
      <c r="E4" s="16">
        <v>30</v>
      </c>
      <c r="F4" s="16">
        <v>79.95</v>
      </c>
      <c r="G4" s="17">
        <v>0.3</v>
      </c>
      <c r="H4" s="17">
        <v>0.7</v>
      </c>
      <c r="I4" s="18">
        <f>'[1]OR08-分公司理赔'!W19</f>
        <v>6</v>
      </c>
      <c r="J4" s="18">
        <f>'[1]OR08-分公司理赔'!AC19</f>
        <v>6</v>
      </c>
      <c r="K4" s="18">
        <f>'[1]OR08-分公司理赔'!AI19</f>
        <v>6</v>
      </c>
      <c r="L4" s="18">
        <f>'[1]OR08-分公司理赔'!AO19</f>
        <v>6</v>
      </c>
      <c r="M4" s="18">
        <f>'[1]OR08-分公司理赔'!AU19</f>
        <v>6</v>
      </c>
      <c r="N4" s="18">
        <f>'[1]OR08-分公司理赔'!BA19</f>
        <v>6</v>
      </c>
      <c r="O4" s="18">
        <f>'[1]OR08-分公司理赔'!BG19</f>
        <v>6</v>
      </c>
      <c r="P4" s="18">
        <f>'[1]OR08-分公司理赔'!BM19</f>
        <v>6</v>
      </c>
      <c r="Q4" s="18">
        <f>'[1]OR08-分公司理赔'!BS19</f>
        <v>6</v>
      </c>
      <c r="R4" s="18">
        <f>'[1]OR08-分公司理赔'!BY19</f>
        <v>6</v>
      </c>
      <c r="S4" s="19">
        <v>7.4999999999999997E-2</v>
      </c>
      <c r="T4" s="45">
        <f t="shared" ref="T4:T11" si="1">S4*$T$12</f>
        <v>4.1250000000000002E-2</v>
      </c>
      <c r="U4" s="44">
        <f t="shared" ref="U4:U15" si="2">T4*$U$16</f>
        <v>2.0625000000000001E-2</v>
      </c>
    </row>
    <row r="5" spans="1:21" ht="16.2" x14ac:dyDescent="0.25">
      <c r="A5" s="7"/>
      <c r="B5" s="14" t="s">
        <v>36</v>
      </c>
      <c r="C5" s="9" t="s">
        <v>70</v>
      </c>
      <c r="D5" s="10">
        <f t="shared" si="0"/>
        <v>79.56</v>
      </c>
      <c r="E5" s="16">
        <v>74</v>
      </c>
      <c r="F5" s="16">
        <v>87.9</v>
      </c>
      <c r="G5" s="17">
        <v>0.6</v>
      </c>
      <c r="H5" s="17">
        <v>0.4</v>
      </c>
      <c r="I5" s="18">
        <f>'[1]OR13-分公司财务管理'!W35</f>
        <v>10</v>
      </c>
      <c r="J5" s="18">
        <f>'[1]OR13-分公司财务管理'!AC35</f>
        <v>10</v>
      </c>
      <c r="K5" s="18">
        <f>'[1]OR13-分公司财务管理'!AI35</f>
        <v>10</v>
      </c>
      <c r="L5" s="18">
        <f>'[1]OR13-分公司财务管理'!AO35</f>
        <v>10</v>
      </c>
      <c r="M5" s="18">
        <f>'[1]OR13-分公司财务管理'!AU35</f>
        <v>10</v>
      </c>
      <c r="N5" s="18">
        <f>'[1]OR13-分公司财务管理'!BA35</f>
        <v>10</v>
      </c>
      <c r="O5" s="18">
        <f>'[1]OR13-分公司财务管理'!BG35</f>
        <v>10</v>
      </c>
      <c r="P5" s="18">
        <f>'[1]OR13-分公司财务管理'!BM35</f>
        <v>10</v>
      </c>
      <c r="Q5" s="18">
        <f>'[1]OR13-分公司财务管理'!BS35</f>
        <v>10</v>
      </c>
      <c r="R5" s="18">
        <f>'[1]OR13-分公司财务管理'!BY35</f>
        <v>10</v>
      </c>
      <c r="S5" s="19">
        <v>0.1</v>
      </c>
      <c r="T5" s="45">
        <f t="shared" si="1"/>
        <v>5.5000000000000007E-2</v>
      </c>
      <c r="U5" s="44">
        <f t="shared" si="2"/>
        <v>2.7500000000000004E-2</v>
      </c>
    </row>
    <row r="6" spans="1:21" ht="16.2" x14ac:dyDescent="0.25">
      <c r="A6" s="7"/>
      <c r="B6" s="14" t="s">
        <v>44</v>
      </c>
      <c r="C6" s="15" t="s">
        <v>71</v>
      </c>
      <c r="D6" s="10">
        <f>E6*G6</f>
        <v>79</v>
      </c>
      <c r="E6" s="16">
        <v>79</v>
      </c>
      <c r="F6" s="20"/>
      <c r="G6" s="17">
        <v>1</v>
      </c>
      <c r="H6" s="21" t="s">
        <v>94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19">
        <v>0.1</v>
      </c>
      <c r="T6" s="45">
        <f t="shared" si="1"/>
        <v>5.5000000000000007E-2</v>
      </c>
      <c r="U6" s="44">
        <f t="shared" si="2"/>
        <v>2.7500000000000004E-2</v>
      </c>
    </row>
    <row r="7" spans="1:21" ht="16.2" x14ac:dyDescent="0.25">
      <c r="A7" s="7"/>
      <c r="B7" s="14" t="s">
        <v>47</v>
      </c>
      <c r="C7" s="9" t="s">
        <v>70</v>
      </c>
      <c r="D7" s="22">
        <v>0</v>
      </c>
      <c r="E7" s="22">
        <v>0</v>
      </c>
      <c r="F7" s="20"/>
      <c r="G7" s="17">
        <v>1</v>
      </c>
      <c r="H7" s="21" t="s">
        <v>94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19">
        <v>0.1</v>
      </c>
      <c r="T7" s="45">
        <f t="shared" si="1"/>
        <v>5.5000000000000007E-2</v>
      </c>
      <c r="U7" s="44">
        <f t="shared" si="2"/>
        <v>2.7500000000000004E-2</v>
      </c>
    </row>
    <row r="8" spans="1:21" ht="16.2" x14ac:dyDescent="0.25">
      <c r="A8" s="7"/>
      <c r="B8" s="14" t="s">
        <v>48</v>
      </c>
      <c r="C8" s="15" t="s">
        <v>71</v>
      </c>
      <c r="D8" s="16">
        <f>E8*G8</f>
        <v>95</v>
      </c>
      <c r="E8" s="16">
        <v>95</v>
      </c>
      <c r="F8" s="20"/>
      <c r="G8" s="17">
        <v>1</v>
      </c>
      <c r="H8" s="21" t="s">
        <v>94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19">
        <v>0.2</v>
      </c>
      <c r="T8" s="45">
        <f t="shared" si="1"/>
        <v>0.11000000000000001</v>
      </c>
      <c r="U8" s="44">
        <f t="shared" si="2"/>
        <v>5.5000000000000007E-2</v>
      </c>
    </row>
    <row r="9" spans="1:21" ht="16.2" x14ac:dyDescent="0.25">
      <c r="A9" s="7"/>
      <c r="B9" s="14" t="s">
        <v>50</v>
      </c>
      <c r="C9" s="9" t="s">
        <v>70</v>
      </c>
      <c r="D9" s="16">
        <f t="shared" ref="D9:D11" si="3">E9*G9</f>
        <v>65</v>
      </c>
      <c r="E9" s="16">
        <v>65</v>
      </c>
      <c r="F9" s="20"/>
      <c r="G9" s="17">
        <v>1</v>
      </c>
      <c r="H9" s="21" t="s">
        <v>94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19">
        <v>0.15</v>
      </c>
      <c r="T9" s="45">
        <f t="shared" si="1"/>
        <v>8.2500000000000004E-2</v>
      </c>
      <c r="U9" s="44">
        <f t="shared" si="2"/>
        <v>4.1250000000000002E-2</v>
      </c>
    </row>
    <row r="10" spans="1:21" ht="16.2" x14ac:dyDescent="0.25">
      <c r="A10" s="7"/>
      <c r="B10" s="14" t="s">
        <v>52</v>
      </c>
      <c r="C10" s="15" t="s">
        <v>71</v>
      </c>
      <c r="D10" s="16">
        <f>E10*G10</f>
        <v>90.899999999999991</v>
      </c>
      <c r="E10" s="16">
        <v>90.899999999999991</v>
      </c>
      <c r="F10" s="20"/>
      <c r="G10" s="17">
        <v>1</v>
      </c>
      <c r="H10" s="21" t="s">
        <v>94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19">
        <v>0.2</v>
      </c>
      <c r="T10" s="45">
        <f t="shared" si="1"/>
        <v>0.11000000000000001</v>
      </c>
      <c r="U10" s="44">
        <f t="shared" si="2"/>
        <v>5.5000000000000007E-2</v>
      </c>
    </row>
    <row r="11" spans="1:21" ht="16.2" x14ac:dyDescent="0.25">
      <c r="A11" s="7"/>
      <c r="B11" s="14" t="s">
        <v>54</v>
      </c>
      <c r="C11" s="9" t="s">
        <v>70</v>
      </c>
      <c r="D11" s="16">
        <f t="shared" si="3"/>
        <v>98</v>
      </c>
      <c r="E11" s="16">
        <v>98</v>
      </c>
      <c r="F11" s="20"/>
      <c r="G11" s="17">
        <v>1</v>
      </c>
      <c r="H11" s="21" t="s">
        <v>94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19">
        <v>0.1</v>
      </c>
      <c r="T11" s="45">
        <f t="shared" si="1"/>
        <v>5.5000000000000007E-2</v>
      </c>
      <c r="U11" s="44">
        <f t="shared" si="2"/>
        <v>2.7500000000000004E-2</v>
      </c>
    </row>
    <row r="12" spans="1:21" ht="16.2" x14ac:dyDescent="0.25">
      <c r="A12" s="23"/>
      <c r="B12" s="24" t="s">
        <v>56</v>
      </c>
      <c r="C12" s="15" t="s">
        <v>71</v>
      </c>
      <c r="D12" s="25">
        <f>SUMPRODUCT(D3:D11,S3:S11)</f>
        <v>82.527689512230225</v>
      </c>
      <c r="E12" s="20"/>
      <c r="F12" s="20"/>
      <c r="G12" s="17">
        <v>1</v>
      </c>
      <c r="H12" s="21" t="s">
        <v>94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19">
        <f>SUM(S3:S11)-S7</f>
        <v>1</v>
      </c>
      <c r="T12" s="19">
        <v>0.55000000000000004</v>
      </c>
      <c r="U12" s="44">
        <f>T12*$U$16</f>
        <v>0.27500000000000002</v>
      </c>
    </row>
    <row r="13" spans="1:21" ht="16.2" x14ac:dyDescent="0.25">
      <c r="A13" s="26" t="s">
        <v>58</v>
      </c>
      <c r="B13" s="27"/>
      <c r="C13" s="15" t="s">
        <v>71</v>
      </c>
      <c r="D13" s="16">
        <v>94</v>
      </c>
      <c r="E13" s="20"/>
      <c r="F13" s="20"/>
      <c r="G13" s="17">
        <v>1</v>
      </c>
      <c r="H13" s="21" t="s">
        <v>94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19" t="s">
        <v>94</v>
      </c>
      <c r="T13" s="19">
        <v>0.1</v>
      </c>
      <c r="U13" s="44">
        <f t="shared" si="2"/>
        <v>0.05</v>
      </c>
    </row>
    <row r="14" spans="1:21" ht="16.2" x14ac:dyDescent="0.25">
      <c r="A14" s="26" t="s">
        <v>60</v>
      </c>
      <c r="B14" s="27"/>
      <c r="C14" s="15" t="s">
        <v>71</v>
      </c>
      <c r="D14" s="16">
        <v>90</v>
      </c>
      <c r="E14" s="20"/>
      <c r="F14" s="20"/>
      <c r="G14" s="17">
        <v>1</v>
      </c>
      <c r="H14" s="17" t="s">
        <v>94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9" t="s">
        <v>94</v>
      </c>
      <c r="T14" s="19">
        <v>0.1</v>
      </c>
      <c r="U14" s="44">
        <f t="shared" si="2"/>
        <v>0.05</v>
      </c>
    </row>
    <row r="15" spans="1:21" ht="16.2" x14ac:dyDescent="0.25">
      <c r="A15" s="26" t="s">
        <v>62</v>
      </c>
      <c r="B15" s="27"/>
      <c r="C15" s="28" t="s">
        <v>71</v>
      </c>
      <c r="D15" s="16">
        <v>88.888888888888886</v>
      </c>
      <c r="E15" s="20"/>
      <c r="F15" s="20"/>
      <c r="G15" s="17">
        <v>1</v>
      </c>
      <c r="H15" s="21" t="s">
        <v>94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19" t="s">
        <v>94</v>
      </c>
      <c r="T15" s="19">
        <v>0.25</v>
      </c>
      <c r="U15" s="44">
        <f t="shared" si="2"/>
        <v>0.125</v>
      </c>
    </row>
    <row r="16" spans="1:21" ht="16.2" x14ac:dyDescent="0.25">
      <c r="A16" s="42" t="s">
        <v>95</v>
      </c>
      <c r="B16" s="43"/>
      <c r="C16" s="28" t="s">
        <v>71</v>
      </c>
      <c r="D16" s="25">
        <f>SUMPRODUCT(D12:D15,T12:T15)</f>
        <v>86.012451453948842</v>
      </c>
      <c r="E16" s="20"/>
      <c r="F16" s="20"/>
      <c r="G16" s="17">
        <v>1</v>
      </c>
      <c r="H16" s="21" t="s">
        <v>94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19" t="s">
        <v>94</v>
      </c>
      <c r="T16" s="19">
        <f>SUM(T12:T15)</f>
        <v>1</v>
      </c>
      <c r="U16" s="46">
        <v>0.5</v>
      </c>
    </row>
    <row r="17" spans="1:21" ht="16.2" x14ac:dyDescent="0.25">
      <c r="A17" s="26" t="s">
        <v>96</v>
      </c>
      <c r="B17" s="27"/>
      <c r="C17" s="15" t="s">
        <v>71</v>
      </c>
      <c r="D17" s="16">
        <v>100</v>
      </c>
      <c r="E17" s="20"/>
      <c r="F17" s="20"/>
      <c r="G17" s="17">
        <v>1</v>
      </c>
      <c r="H17" s="21" t="s">
        <v>94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9" t="s">
        <v>94</v>
      </c>
      <c r="T17" s="19" t="s">
        <v>94</v>
      </c>
      <c r="U17" s="46">
        <v>0.5</v>
      </c>
    </row>
    <row r="18" spans="1:21" ht="16.2" x14ac:dyDescent="0.25">
      <c r="A18" s="42" t="s">
        <v>68</v>
      </c>
      <c r="B18" s="43"/>
      <c r="C18" s="15"/>
      <c r="D18" s="25">
        <f>D16/2+D17/2</f>
        <v>93.006225726974421</v>
      </c>
      <c r="E18" s="20"/>
      <c r="F18" s="20"/>
      <c r="G18" s="21" t="s">
        <v>94</v>
      </c>
      <c r="H18" s="21" t="s">
        <v>94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19" t="s">
        <v>94</v>
      </c>
      <c r="T18" s="19" t="s">
        <v>94</v>
      </c>
      <c r="U18" s="46">
        <f>SUM(U16:U17)</f>
        <v>1</v>
      </c>
    </row>
  </sheetData>
  <mergeCells count="16">
    <mergeCell ref="A15:B15"/>
    <mergeCell ref="A16:B16"/>
    <mergeCell ref="A17:B17"/>
    <mergeCell ref="A18:B18"/>
    <mergeCell ref="S1:S2"/>
    <mergeCell ref="T1:T2"/>
    <mergeCell ref="U1:U2"/>
    <mergeCell ref="A3:A12"/>
    <mergeCell ref="A13:B13"/>
    <mergeCell ref="A14:B14"/>
    <mergeCell ref="A1:B2"/>
    <mergeCell ref="C1:C2"/>
    <mergeCell ref="D1:D2"/>
    <mergeCell ref="E1:E2"/>
    <mergeCell ref="F1:F2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系统权重算分</vt:lpstr>
      <vt:lpstr>手工权重算分</vt:lpstr>
    </vt:vector>
  </TitlesOfParts>
  <Company>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田颖/Ying Tian</dc:creator>
  <cp:lastModifiedBy>田颖/Ying Tian</cp:lastModifiedBy>
  <dcterms:created xsi:type="dcterms:W3CDTF">2020-10-20T09:02:07Z</dcterms:created>
  <dcterms:modified xsi:type="dcterms:W3CDTF">2020-10-20T09:52:11Z</dcterms:modified>
</cp:coreProperties>
</file>