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Система_1" sheetId="1" r:id="rId4"/>
    <sheet state="visible" name="Система_2 (q=0.1)" sheetId="2" r:id="rId5"/>
    <sheet state="visible" name="Система_2 (q=0.15)" sheetId="3" r:id="rId6"/>
    <sheet state="visible" name="Сравнение" sheetId="4" r:id="rId7"/>
    <sheet state="visible" name="Система_2 (q=0.05)" sheetId="5" r:id="rId8"/>
  </sheets>
  <definedNames/>
  <calcPr/>
</workbook>
</file>

<file path=xl/sharedStrings.xml><?xml version="1.0" encoding="utf-8"?>
<sst xmlns="http://schemas.openxmlformats.org/spreadsheetml/2006/main" count="588" uniqueCount="103">
  <si>
    <t>Общие данные</t>
  </si>
  <si>
    <t>Система_1</t>
  </si>
  <si>
    <t>λ</t>
  </si>
  <si>
    <t>0 / 0 / 0 / 0</t>
  </si>
  <si>
    <t>p1</t>
  </si>
  <si>
    <t>Нагрузка</t>
  </si>
  <si>
    <t>П1</t>
  </si>
  <si>
    <t>b</t>
  </si>
  <si>
    <t>1 / 0 / 0 / 0</t>
  </si>
  <si>
    <t>p2</t>
  </si>
  <si>
    <t>П2</t>
  </si>
  <si>
    <t>p</t>
  </si>
  <si>
    <t>1 / 0 / 1 / 0</t>
  </si>
  <si>
    <t>p3</t>
  </si>
  <si>
    <t>Сумм</t>
  </si>
  <si>
    <t>Накопитель_1</t>
  </si>
  <si>
    <t>1 / 0 / 2 / 0</t>
  </si>
  <si>
    <t>p4</t>
  </si>
  <si>
    <t>Загрузка</t>
  </si>
  <si>
    <t>Накопитель_2</t>
  </si>
  <si>
    <t>0 / 1 / 0 / 0</t>
  </si>
  <si>
    <t>p5</t>
  </si>
  <si>
    <t>0 / 1 / 0 / 1</t>
  </si>
  <si>
    <t>p6</t>
  </si>
  <si>
    <t>Сред</t>
  </si>
  <si>
    <t>1 / 1 / 0 / 0</t>
  </si>
  <si>
    <t>p7</t>
  </si>
  <si>
    <t>Длина очереди</t>
  </si>
  <si>
    <t>1 / 1 / 1 / 0</t>
  </si>
  <si>
    <t>p8</t>
  </si>
  <si>
    <t>1 / 1 / 2 / 0</t>
  </si>
  <si>
    <t>p9</t>
  </si>
  <si>
    <t>1 / 1 / 0 / 1</t>
  </si>
  <si>
    <t>p10</t>
  </si>
  <si>
    <t>Число заявок</t>
  </si>
  <si>
    <t>1 / 1 / 1 / 1</t>
  </si>
  <si>
    <t>p11</t>
  </si>
  <si>
    <t>1 / 1 / 2 / 1</t>
  </si>
  <si>
    <t>p12</t>
  </si>
  <si>
    <t>Время ожидания</t>
  </si>
  <si>
    <t>Время пребывания</t>
  </si>
  <si>
    <t>Вероятность потери</t>
  </si>
  <si>
    <t>Производительность</t>
  </si>
  <si>
    <t>Система_2</t>
  </si>
  <si>
    <t>C2</t>
  </si>
  <si>
    <t>E0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</si>
  <si>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</si>
  <si>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</si>
  <si>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</si>
  <si>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</si>
  <si>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</si>
  <si>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</si>
  <si>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</si>
  <si>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</si>
  <si>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</si>
  <si>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</si>
  <si>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</si>
  <si>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</si>
  <si>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</si>
  <si>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</si>
  <si>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</si>
  <si>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</si>
  <si>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</si>
  <si>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</si>
  <si>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</si>
  <si>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0 / 1(1) / 0 / 0</t>
  </si>
  <si>
    <t>0 / 1(2) / 0 / 0</t>
  </si>
  <si>
    <t>q</t>
  </si>
  <si>
    <t>0 / 1(1) / 0 / 1</t>
  </si>
  <si>
    <t>μ</t>
  </si>
  <si>
    <t>0 / 1(2) / 0 / 1</t>
  </si>
  <si>
    <t>V (вариация)</t>
  </si>
  <si>
    <t>qpμ</t>
  </si>
  <si>
    <t>1 / 1(1) / 0 / 0</t>
  </si>
  <si>
    <t>(1-q)pμ</t>
  </si>
  <si>
    <t>1 / 1(2) / 0 / 0</t>
  </si>
  <si>
    <t>1 / 1(1) / 1 / 0</t>
  </si>
  <si>
    <t>t1 (b'1) =</t>
  </si>
  <si>
    <t>1 / 1(2) / 1 / 0</t>
  </si>
  <si>
    <t>t2 (b'2) =</t>
  </si>
  <si>
    <t>1 / 1(1) / 2 / 0</t>
  </si>
  <si>
    <t>p13</t>
  </si>
  <si>
    <t>μ'1</t>
  </si>
  <si>
    <t>1 / 1(2) / 2 / 0</t>
  </si>
  <si>
    <t>p14</t>
  </si>
  <si>
    <t>μ'2</t>
  </si>
  <si>
    <t>1 / 1(1) / 0 / 1</t>
  </si>
  <si>
    <t>p15</t>
  </si>
  <si>
    <t xml:space="preserve">qb'1+(1-q)b'2=b </t>
  </si>
  <si>
    <t>1 / 1(2) / 0 / 1</t>
  </si>
  <si>
    <t>p16</t>
  </si>
  <si>
    <t>1 / 1(1) / 1 / 1</t>
  </si>
  <si>
    <t>p17</t>
  </si>
  <si>
    <t>1 / 1(2) / 1 / 1</t>
  </si>
  <si>
    <t>p18</t>
  </si>
  <si>
    <t>1 / 1(1) / 2 / 1</t>
  </si>
  <si>
    <t>p19</t>
  </si>
  <si>
    <t>1 / 1(2) / 2 / 1</t>
  </si>
  <si>
    <t>p20</t>
  </si>
  <si>
    <t>Система 1</t>
  </si>
  <si>
    <t>Система 2 (q=0.10)</t>
  </si>
  <si>
    <t>Система 2 (q=0.15)</t>
  </si>
  <si>
    <t>Система 2 (q=0.05)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</si>
</sst>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#0.0000"/>
    <numFmt numFmtId="165" formatCode="##0.00"/>
  </numFmts>
  <fonts count="8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rgb="FF202122"/>
      <name val="Sans-serif"/>
    </font>
    <font>
      <color theme="1"/>
      <name val="Arial"/>
      <scheme val="minor"/>
    </font>
    <font>
      <sz val="11.0"/>
      <color rgb="FF000000"/>
      <name val="Arial"/>
    </font>
    <font/>
    <font>
      <sz val="11.0"/>
      <color rgb="FF202122"/>
      <name val="Arial"/>
    </font>
    <font>
      <b/>
      <sz val="11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9CB9C"/>
        <bgColor rgb="FFF9CB9C"/>
      </patternFill>
    </fill>
    <fill>
      <patternFill patternType="solid">
        <fgColor rgb="FFF4CCCC"/>
        <bgColor rgb="FFF4CCCC"/>
      </patternFill>
    </fill>
  </fills>
  <borders count="2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1" fillId="2" fontId="2" numFmtId="0" xfId="0" applyAlignment="1" applyBorder="1" applyFill="1" applyFont="1">
      <alignment readingOrder="0"/>
    </xf>
    <xf borderId="1" fillId="0" fontId="3" numFmtId="0" xfId="0" applyAlignment="1" applyBorder="1" applyFont="1">
      <alignment readingOrder="0"/>
    </xf>
    <xf borderId="1" fillId="0" fontId="4" numFmtId="0" xfId="0" applyAlignment="1" applyBorder="1" applyFont="1">
      <alignment horizontal="center" readingOrder="0" shrinkToFit="0" wrapText="1"/>
    </xf>
    <xf borderId="1" fillId="0" fontId="3" numFmtId="0" xfId="0" applyAlignment="1" applyBorder="1" applyFont="1">
      <alignment horizontal="center" readingOrder="0"/>
    </xf>
    <xf borderId="1" fillId="0" fontId="4" numFmtId="164" xfId="0" applyAlignment="1" applyBorder="1" applyFont="1" applyNumberFormat="1">
      <alignment horizontal="center" readingOrder="0" shrinkToFit="0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3" numFmtId="0" xfId="0" applyAlignment="1" applyBorder="1" applyFont="1">
      <alignment readingOrder="0"/>
    </xf>
    <xf borderId="4" fillId="0" fontId="3" numFmtId="0" xfId="0" applyBorder="1" applyFont="1"/>
    <xf borderId="1" fillId="3" fontId="4" numFmtId="0" xfId="0" applyAlignment="1" applyBorder="1" applyFill="1" applyFont="1">
      <alignment horizontal="center" readingOrder="0" shrinkToFit="0" wrapText="1"/>
    </xf>
    <xf borderId="1" fillId="4" fontId="4" numFmtId="0" xfId="0" applyAlignment="1" applyBorder="1" applyFill="1" applyFont="1">
      <alignment horizontal="center" readingOrder="0" shrinkToFit="0" wrapText="1"/>
    </xf>
    <xf borderId="1" fillId="0" fontId="3" numFmtId="0" xfId="0" applyAlignment="1" applyBorder="1" applyFont="1">
      <alignment horizontal="center" shrinkToFit="0" wrapText="1"/>
    </xf>
    <xf borderId="5" fillId="0" fontId="5" numFmtId="0" xfId="0" applyBorder="1" applyFont="1"/>
    <xf borderId="0" fillId="0" fontId="3" numFmtId="0" xfId="0" applyAlignment="1" applyFont="1">
      <alignment readingOrder="0"/>
    </xf>
    <xf borderId="6" fillId="0" fontId="3" numFmtId="0" xfId="0" applyBorder="1" applyFont="1"/>
    <xf borderId="7" fillId="0" fontId="5" numFmtId="0" xfId="0" applyBorder="1" applyFont="1"/>
    <xf borderId="8" fillId="0" fontId="3" numFmtId="0" xfId="0" applyAlignment="1" applyBorder="1" applyFont="1">
      <alignment readingOrder="0"/>
    </xf>
    <xf borderId="9" fillId="0" fontId="3" numFmtId="0" xfId="0" applyBorder="1" applyFont="1"/>
    <xf borderId="4" fillId="0" fontId="3" numFmtId="164" xfId="0" applyBorder="1" applyFont="1" applyNumberFormat="1"/>
    <xf borderId="6" fillId="0" fontId="3" numFmtId="164" xfId="0" applyBorder="1" applyFont="1" applyNumberFormat="1"/>
    <xf borderId="9" fillId="0" fontId="3" numFmtId="164" xfId="0" applyBorder="1" applyFont="1" applyNumberFormat="1"/>
    <xf borderId="0" fillId="0" fontId="3" numFmtId="164" xfId="0" applyFont="1" applyNumberFormat="1"/>
    <xf borderId="0" fillId="0" fontId="1" numFmtId="0" xfId="0" applyAlignment="1" applyFont="1">
      <alignment horizontal="center" shrinkToFit="0" vertical="center" wrapText="1"/>
    </xf>
    <xf borderId="1" fillId="2" fontId="6" numFmtId="0" xfId="0" applyAlignment="1" applyBorder="1" applyFont="1">
      <alignment readingOrder="0"/>
    </xf>
    <xf borderId="1" fillId="5" fontId="7" numFmtId="164" xfId="0" applyAlignment="1" applyBorder="1" applyFill="1" applyFont="1" applyNumberFormat="1">
      <alignment horizontal="center" readingOrder="0" shrinkToFit="0" wrapText="1"/>
    </xf>
    <xf borderId="1" fillId="3" fontId="3" numFmtId="164" xfId="0" applyAlignment="1" applyBorder="1" applyFont="1" applyNumberFormat="1">
      <alignment horizontal="center"/>
    </xf>
    <xf borderId="1" fillId="4" fontId="3" numFmtId="164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" fillId="6" fontId="3" numFmtId="164" xfId="0" applyAlignment="1" applyBorder="1" applyFill="1" applyFont="1" applyNumberFormat="1">
      <alignment horizontal="center"/>
    </xf>
    <xf borderId="1" fillId="0" fontId="4" numFmtId="165" xfId="0" applyAlignment="1" applyBorder="1" applyFont="1" applyNumberFormat="1">
      <alignment horizontal="center" readingOrder="0" shrinkToFit="0" wrapText="1"/>
    </xf>
    <xf borderId="0" fillId="0" fontId="3" numFmtId="0" xfId="0" applyFont="1"/>
    <xf borderId="0" fillId="0" fontId="4" numFmtId="165" xfId="0" applyAlignment="1" applyFont="1" applyNumberFormat="1">
      <alignment horizontal="center" readingOrder="0" shrinkToFit="0" wrapText="1"/>
    </xf>
    <xf borderId="1" fillId="3" fontId="4" numFmtId="164" xfId="0" applyAlignment="1" applyBorder="1" applyFont="1" applyNumberFormat="1">
      <alignment horizontal="center" readingOrder="0" shrinkToFit="0" wrapText="1"/>
    </xf>
    <xf borderId="1" fillId="4" fontId="4" numFmtId="164" xfId="0" applyAlignment="1" applyBorder="1" applyFont="1" applyNumberFormat="1">
      <alignment horizontal="center" readingOrder="0" shrinkToFit="0" wrapText="1"/>
    </xf>
    <xf borderId="1" fillId="6" fontId="4" numFmtId="164" xfId="0" applyAlignment="1" applyBorder="1" applyFont="1" applyNumberFormat="1">
      <alignment horizontal="center" readingOrder="0" shrinkToFit="0" wrapText="1"/>
    </xf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readingOrder="0"/>
    </xf>
    <xf borderId="13" fillId="0" fontId="3" numFmtId="0" xfId="0" applyAlignment="1" applyBorder="1" applyFont="1">
      <alignment horizontal="center"/>
    </xf>
    <xf borderId="14" fillId="0" fontId="3" numFmtId="0" xfId="0" applyAlignment="1" applyBorder="1" applyFont="1">
      <alignment horizontal="center"/>
    </xf>
    <xf borderId="0" fillId="0" fontId="3" numFmtId="10" xfId="0" applyFont="1" applyNumberFormat="1"/>
    <xf borderId="15" fillId="0" fontId="1" numFmtId="0" xfId="0" applyAlignment="1" applyBorder="1" applyFont="1">
      <alignment readingOrder="0"/>
    </xf>
    <xf borderId="16" fillId="0" fontId="3" numFmtId="164" xfId="0" applyAlignment="1" applyBorder="1" applyFont="1" applyNumberFormat="1">
      <alignment horizontal="center"/>
    </xf>
    <xf borderId="17" fillId="0" fontId="3" numFmtId="164" xfId="0" applyAlignment="1" applyBorder="1" applyFont="1" applyNumberFormat="1">
      <alignment horizontal="center"/>
    </xf>
    <xf borderId="18" fillId="0" fontId="1" numFmtId="0" xfId="0" applyAlignment="1" applyBorder="1" applyFont="1">
      <alignment readingOrder="0"/>
    </xf>
    <xf borderId="19" fillId="0" fontId="3" numFmtId="164" xfId="0" applyAlignment="1" applyBorder="1" applyFont="1" applyNumberFormat="1">
      <alignment horizontal="center"/>
    </xf>
    <xf borderId="20" fillId="0" fontId="3" numFmtId="164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Система 1 и Система 2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'Сравнение'!$B$1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'Сравнение'!$A$2:$A$9</c:f>
            </c:strRef>
          </c:cat>
          <c:val>
            <c:numRef>
              <c:f>'Сравнение'!$B$2:$B$9</c:f>
              <c:numCache/>
            </c:numRef>
          </c:val>
        </c:ser>
        <c:ser>
          <c:idx val="1"/>
          <c:order val="1"/>
          <c:tx>
            <c:strRef>
              <c:f>'Сравнение'!$C$1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'Сравнение'!$A$2:$A$9</c:f>
            </c:strRef>
          </c:cat>
          <c:val>
            <c:numRef>
              <c:f>'Сравнение'!$C$2:$C$9</c:f>
              <c:numCache/>
            </c:numRef>
          </c:val>
        </c:ser>
        <c:axId val="637691789"/>
        <c:axId val="1454208108"/>
      </c:barChart>
      <c:catAx>
        <c:axId val="6376917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400">
                <a:solidFill>
                  <a:srgbClr val="000000"/>
                </a:solidFill>
                <a:latin typeface="+mn-lt"/>
              </a:defRPr>
            </a:pPr>
          </a:p>
        </c:txPr>
        <c:crossAx val="1454208108"/>
      </c:catAx>
      <c:valAx>
        <c:axId val="1454208108"/>
        <c:scaling>
          <c:orientation val="minMax"/>
          <c:max val="22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7691789"/>
        <c:majorUnit val="2.0"/>
        <c:minorUnit val="0.66666666666666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Система 1, Система 2 (q=0.10), Система 2 (q=0.15) and Система 2 (q=0.05)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'Сравнение'!$B$1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'Сравнение'!$A$2:$A$9</c:f>
            </c:strRef>
          </c:cat>
          <c:val>
            <c:numRef>
              <c:f>'Сравнение'!$B$2:$B$9</c:f>
              <c:numCache/>
            </c:numRef>
          </c:val>
        </c:ser>
        <c:ser>
          <c:idx val="1"/>
          <c:order val="1"/>
          <c:tx>
            <c:strRef>
              <c:f>'Сравнение'!$E$1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'Сравнение'!$A$2:$A$9</c:f>
            </c:strRef>
          </c:cat>
          <c:val>
            <c:numRef>
              <c:f>'Сравнение'!$E$2:$E$9</c:f>
              <c:numCache/>
            </c:numRef>
          </c:val>
        </c:ser>
        <c:ser>
          <c:idx val="2"/>
          <c:order val="2"/>
          <c:tx>
            <c:strRef>
              <c:f>'Сравнение'!$C$1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'Сравнение'!$A$2:$A$9</c:f>
            </c:strRef>
          </c:cat>
          <c:val>
            <c:numRef>
              <c:f>'Сравнение'!$C$2:$C$9</c:f>
              <c:numCache/>
            </c:numRef>
          </c:val>
        </c:ser>
        <c:ser>
          <c:idx val="3"/>
          <c:order val="3"/>
          <c:tx>
            <c:strRef>
              <c:f>'Сравнение'!$D$1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'Сравнение'!$A$2:$A$9</c:f>
            </c:strRef>
          </c:cat>
          <c:val>
            <c:numRef>
              <c:f>'Сравнение'!$D$2:$D$9</c:f>
              <c:numCache/>
            </c:numRef>
          </c:val>
        </c:ser>
        <c:axId val="933558864"/>
        <c:axId val="2097003723"/>
      </c:barChart>
      <c:catAx>
        <c:axId val="933558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7003723"/>
      </c:catAx>
      <c:valAx>
        <c:axId val="20970037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3355886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0</xdr:colOff>
      <xdr:row>0</xdr:row>
      <xdr:rowOff>190500</xdr:rowOff>
    </xdr:from>
    <xdr:ext cx="12820650" cy="61531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914400</xdr:colOff>
      <xdr:row>31</xdr:row>
      <xdr:rowOff>123825</xdr:rowOff>
    </xdr:from>
    <xdr:ext cx="12820650" cy="6200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2" width="4.13"/>
    <col customWidth="1" min="13" max="14" width="4.63"/>
    <col customWidth="1" min="15" max="15" width="5.13"/>
    <col customWidth="1" min="16" max="16" width="4.63"/>
    <col customWidth="1" min="17" max="17" width="5.13"/>
    <col customWidth="1" min="18" max="19" width="4.63"/>
    <col customWidth="1" min="20" max="22" width="5.13"/>
    <col customWidth="1" min="23" max="23" width="4.63"/>
  </cols>
  <sheetData>
    <row r="1">
      <c r="A1" s="1" t="s">
        <v>0</v>
      </c>
      <c r="D1" s="1" t="s">
        <v>1</v>
      </c>
    </row>
    <row r="2">
      <c r="A2" s="2" t="s">
        <v>2</v>
      </c>
      <c r="B2" s="3">
        <v>0.5</v>
      </c>
      <c r="D2" s="4" t="s">
        <v>3</v>
      </c>
      <c r="E2" s="5" t="s">
        <v>4</v>
      </c>
      <c r="F2" s="6">
        <v>0.004</v>
      </c>
      <c r="H2" s="7" t="s">
        <v>5</v>
      </c>
      <c r="I2" s="8" t="s">
        <v>6</v>
      </c>
      <c r="J2" s="9">
        <f>B2*B3*B4</f>
        <v>2.5</v>
      </c>
      <c r="L2" s="10">
        <v>-0.5</v>
      </c>
      <c r="M2" s="11">
        <v>0.25</v>
      </c>
      <c r="N2" s="12"/>
      <c r="O2" s="12"/>
      <c r="P2" s="11">
        <v>0.25</v>
      </c>
      <c r="Q2" s="12"/>
      <c r="R2" s="12"/>
      <c r="S2" s="12"/>
      <c r="T2" s="12"/>
      <c r="U2" s="12"/>
      <c r="V2" s="12"/>
      <c r="W2" s="12"/>
    </row>
    <row r="3">
      <c r="A3" s="3" t="s">
        <v>7</v>
      </c>
      <c r="B3" s="3">
        <v>10.0</v>
      </c>
      <c r="D3" s="4" t="s">
        <v>8</v>
      </c>
      <c r="E3" s="5" t="s">
        <v>9</v>
      </c>
      <c r="F3" s="6">
        <v>0.0101</v>
      </c>
      <c r="H3" s="13"/>
      <c r="I3" s="14" t="s">
        <v>10</v>
      </c>
      <c r="J3" s="15">
        <f>B2*B3*B4</f>
        <v>2.5</v>
      </c>
      <c r="L3" s="11">
        <v>0.1</v>
      </c>
      <c r="M3" s="10">
        <v>-0.6</v>
      </c>
      <c r="N3" s="11">
        <v>0.25</v>
      </c>
      <c r="O3" s="12"/>
      <c r="P3" s="12"/>
      <c r="Q3" s="12"/>
      <c r="R3" s="11">
        <v>0.25</v>
      </c>
      <c r="S3" s="12"/>
      <c r="T3" s="12"/>
      <c r="U3" s="12"/>
      <c r="V3" s="12"/>
      <c r="W3" s="12"/>
    </row>
    <row r="4">
      <c r="A4" s="3" t="s">
        <v>11</v>
      </c>
      <c r="B4" s="3">
        <v>0.5</v>
      </c>
      <c r="D4" s="4" t="s">
        <v>12</v>
      </c>
      <c r="E4" s="5" t="s">
        <v>13</v>
      </c>
      <c r="F4" s="6">
        <v>0.0253</v>
      </c>
      <c r="H4" s="16"/>
      <c r="I4" s="17" t="s">
        <v>14</v>
      </c>
      <c r="J4" s="18">
        <f>B2*B3</f>
        <v>5</v>
      </c>
      <c r="L4" s="12"/>
      <c r="M4" s="11">
        <v>0.1</v>
      </c>
      <c r="N4" s="10">
        <v>-0.6</v>
      </c>
      <c r="O4" s="11">
        <v>0.25</v>
      </c>
      <c r="P4" s="12"/>
      <c r="Q4" s="12"/>
      <c r="R4" s="12"/>
      <c r="S4" s="11">
        <v>0.25</v>
      </c>
      <c r="T4" s="12"/>
      <c r="U4" s="12"/>
      <c r="V4" s="12"/>
      <c r="W4" s="12"/>
    </row>
    <row r="5">
      <c r="A5" s="3" t="s">
        <v>15</v>
      </c>
      <c r="B5" s="3">
        <v>2.0</v>
      </c>
      <c r="D5" s="4" t="s">
        <v>16</v>
      </c>
      <c r="E5" s="5" t="s">
        <v>17</v>
      </c>
      <c r="F5" s="6">
        <v>0.0632</v>
      </c>
      <c r="H5" s="7" t="s">
        <v>18</v>
      </c>
      <c r="I5" s="8" t="s">
        <v>6</v>
      </c>
      <c r="J5" s="19">
        <f>SUM(F3:F5)+SUM(F8:F13)</f>
        <v>0.9608</v>
      </c>
      <c r="L5" s="12"/>
      <c r="M5" s="12"/>
      <c r="N5" s="11">
        <v>0.1</v>
      </c>
      <c r="O5" s="10">
        <v>-0.35</v>
      </c>
      <c r="P5" s="12"/>
      <c r="Q5" s="12"/>
      <c r="R5" s="12"/>
      <c r="S5" s="12"/>
      <c r="T5" s="11">
        <v>0.25</v>
      </c>
      <c r="U5" s="12"/>
      <c r="V5" s="12"/>
      <c r="W5" s="12"/>
    </row>
    <row r="6">
      <c r="A6" s="3" t="s">
        <v>19</v>
      </c>
      <c r="B6" s="3">
        <v>1.0</v>
      </c>
      <c r="D6" s="4" t="s">
        <v>20</v>
      </c>
      <c r="E6" s="5" t="s">
        <v>21</v>
      </c>
      <c r="F6" s="6">
        <v>0.0101</v>
      </c>
      <c r="H6" s="13"/>
      <c r="I6" s="14" t="s">
        <v>10</v>
      </c>
      <c r="J6" s="20">
        <f>SUM(F6:F13)</f>
        <v>0.8976</v>
      </c>
      <c r="L6" s="11">
        <v>0.1</v>
      </c>
      <c r="M6" s="12"/>
      <c r="N6" s="12"/>
      <c r="O6" s="12"/>
      <c r="P6" s="10">
        <v>-0.6</v>
      </c>
      <c r="Q6" s="11">
        <v>0.25</v>
      </c>
      <c r="R6" s="11">
        <v>0.25</v>
      </c>
      <c r="S6" s="12"/>
      <c r="T6" s="12"/>
      <c r="U6" s="12"/>
      <c r="V6" s="12"/>
      <c r="W6" s="12"/>
    </row>
    <row r="7">
      <c r="D7" s="4" t="s">
        <v>22</v>
      </c>
      <c r="E7" s="5" t="s">
        <v>23</v>
      </c>
      <c r="F7" s="6">
        <v>0.0253</v>
      </c>
      <c r="H7" s="16"/>
      <c r="I7" s="17" t="s">
        <v>24</v>
      </c>
      <c r="J7" s="18">
        <f>(J5+J6)/2</f>
        <v>0.9292</v>
      </c>
      <c r="L7" s="12"/>
      <c r="M7" s="12"/>
      <c r="N7" s="12"/>
      <c r="O7" s="12"/>
      <c r="P7" s="11">
        <v>0.1</v>
      </c>
      <c r="Q7" s="10">
        <v>-0.35</v>
      </c>
      <c r="R7" s="12"/>
      <c r="S7" s="12"/>
      <c r="T7" s="12"/>
      <c r="U7" s="11">
        <v>0.25</v>
      </c>
      <c r="V7" s="12"/>
      <c r="W7" s="12"/>
    </row>
    <row r="8">
      <c r="D8" s="4" t="s">
        <v>25</v>
      </c>
      <c r="E8" s="5" t="s">
        <v>26</v>
      </c>
      <c r="F8" s="6">
        <v>0.0253</v>
      </c>
      <c r="H8" s="7" t="s">
        <v>27</v>
      </c>
      <c r="I8" s="8" t="s">
        <v>6</v>
      </c>
      <c r="J8" s="19">
        <f>(F4+F9+F12)+2*(F5+F10+F13)</f>
        <v>1.478</v>
      </c>
      <c r="L8" s="12"/>
      <c r="M8" s="11">
        <v>0.1</v>
      </c>
      <c r="N8" s="12"/>
      <c r="O8" s="12"/>
      <c r="P8" s="11">
        <v>0.1</v>
      </c>
      <c r="Q8" s="12"/>
      <c r="R8" s="10">
        <v>-0.7</v>
      </c>
      <c r="S8" s="11">
        <v>0.25</v>
      </c>
      <c r="T8" s="12"/>
      <c r="U8" s="11">
        <v>0.25</v>
      </c>
      <c r="V8" s="12"/>
      <c r="W8" s="12"/>
    </row>
    <row r="9">
      <c r="D9" s="4" t="s">
        <v>28</v>
      </c>
      <c r="E9" s="5" t="s">
        <v>29</v>
      </c>
      <c r="F9" s="6">
        <v>0.0632</v>
      </c>
      <c r="H9" s="13"/>
      <c r="I9" s="14" t="s">
        <v>10</v>
      </c>
      <c r="J9" s="20">
        <f>F7+SUM(F11:F13)</f>
        <v>0.6411</v>
      </c>
      <c r="L9" s="12"/>
      <c r="M9" s="12"/>
      <c r="N9" s="11">
        <v>0.1</v>
      </c>
      <c r="O9" s="12"/>
      <c r="P9" s="12"/>
      <c r="Q9" s="12"/>
      <c r="R9" s="11">
        <v>0.1</v>
      </c>
      <c r="S9" s="10">
        <v>-0.7</v>
      </c>
      <c r="T9" s="11">
        <v>0.25</v>
      </c>
      <c r="U9" s="12"/>
      <c r="V9" s="11">
        <v>0.25</v>
      </c>
      <c r="W9" s="12"/>
    </row>
    <row r="10">
      <c r="D10" s="4" t="s">
        <v>30</v>
      </c>
      <c r="E10" s="5" t="s">
        <v>31</v>
      </c>
      <c r="F10" s="6">
        <v>0.1579</v>
      </c>
      <c r="H10" s="16"/>
      <c r="I10" s="17" t="s">
        <v>14</v>
      </c>
      <c r="J10" s="21">
        <f>J8+J9</f>
        <v>2.1191</v>
      </c>
      <c r="L10" s="12"/>
      <c r="M10" s="12"/>
      <c r="N10" s="12"/>
      <c r="O10" s="11">
        <v>0.1</v>
      </c>
      <c r="P10" s="12"/>
      <c r="Q10" s="12"/>
      <c r="R10" s="12"/>
      <c r="S10" s="11">
        <v>0.1</v>
      </c>
      <c r="T10" s="10">
        <v>-0.45</v>
      </c>
      <c r="U10" s="12"/>
      <c r="V10" s="12"/>
      <c r="W10" s="11">
        <v>0.25</v>
      </c>
    </row>
    <row r="11">
      <c r="D11" s="4" t="s">
        <v>32</v>
      </c>
      <c r="E11" s="5" t="s">
        <v>33</v>
      </c>
      <c r="F11" s="6">
        <v>0.0632</v>
      </c>
      <c r="H11" s="7" t="s">
        <v>34</v>
      </c>
      <c r="I11" s="8" t="s">
        <v>6</v>
      </c>
      <c r="J11" s="19">
        <f t="shared" ref="J11:J12" si="1">J8+J5</f>
        <v>2.4388</v>
      </c>
      <c r="L11" s="12"/>
      <c r="M11" s="12"/>
      <c r="N11" s="12"/>
      <c r="O11" s="12"/>
      <c r="P11" s="12"/>
      <c r="Q11" s="11">
        <v>0.1</v>
      </c>
      <c r="R11" s="11">
        <v>0.1</v>
      </c>
      <c r="S11" s="12"/>
      <c r="T11" s="12"/>
      <c r="U11" s="10">
        <v>-0.45</v>
      </c>
      <c r="V11" s="11">
        <v>0.25</v>
      </c>
      <c r="W11" s="12"/>
    </row>
    <row r="12">
      <c r="D12" s="4" t="s">
        <v>35</v>
      </c>
      <c r="E12" s="5" t="s">
        <v>36</v>
      </c>
      <c r="F12" s="6">
        <v>0.1579</v>
      </c>
      <c r="H12" s="13"/>
      <c r="I12" s="14" t="s">
        <v>10</v>
      </c>
      <c r="J12" s="20">
        <f t="shared" si="1"/>
        <v>1.5387</v>
      </c>
      <c r="L12" s="12"/>
      <c r="M12" s="12"/>
      <c r="N12" s="12"/>
      <c r="O12" s="12"/>
      <c r="P12" s="12"/>
      <c r="Q12" s="12"/>
      <c r="R12" s="12"/>
      <c r="S12" s="11">
        <v>0.1</v>
      </c>
      <c r="T12" s="12"/>
      <c r="U12" s="11">
        <v>0.1</v>
      </c>
      <c r="V12" s="10">
        <v>-0.45</v>
      </c>
      <c r="W12" s="11">
        <v>0.25</v>
      </c>
    </row>
    <row r="13">
      <c r="D13" s="4" t="s">
        <v>37</v>
      </c>
      <c r="E13" s="5" t="s">
        <v>38</v>
      </c>
      <c r="F13" s="6">
        <v>0.3947</v>
      </c>
      <c r="H13" s="16"/>
      <c r="I13" s="17" t="s">
        <v>14</v>
      </c>
      <c r="J13" s="21">
        <f>J11+J12</f>
        <v>3.9775</v>
      </c>
      <c r="L13" s="12"/>
      <c r="M13" s="12"/>
      <c r="N13" s="12"/>
      <c r="O13" s="12"/>
      <c r="P13" s="12"/>
      <c r="Q13" s="12"/>
      <c r="R13" s="12"/>
      <c r="S13" s="12"/>
      <c r="T13" s="11">
        <v>0.1</v>
      </c>
      <c r="U13" s="12"/>
      <c r="V13" s="11">
        <v>0.1</v>
      </c>
      <c r="W13" s="10">
        <v>-0.2</v>
      </c>
    </row>
    <row r="14">
      <c r="F14" s="22">
        <f>SUM(F2:F13)</f>
        <v>1.0002</v>
      </c>
      <c r="H14" s="7" t="s">
        <v>39</v>
      </c>
      <c r="I14" s="8" t="s">
        <v>6</v>
      </c>
      <c r="J14" s="9">
        <f t="shared" ref="J14:J16" si="2">J8/J23</f>
        <v>15.38781884</v>
      </c>
    </row>
    <row r="15">
      <c r="H15" s="13"/>
      <c r="I15" s="14" t="s">
        <v>10</v>
      </c>
      <c r="J15" s="15">
        <f t="shared" si="2"/>
        <v>7.145165784</v>
      </c>
    </row>
    <row r="16">
      <c r="H16" s="16"/>
      <c r="I16" s="17" t="s">
        <v>14</v>
      </c>
      <c r="J16" s="18">
        <f t="shared" si="2"/>
        <v>11.40680931</v>
      </c>
    </row>
    <row r="17">
      <c r="H17" s="7" t="s">
        <v>40</v>
      </c>
      <c r="I17" s="8" t="s">
        <v>6</v>
      </c>
      <c r="J17" s="9">
        <f t="shared" ref="J17:J19" si="3">J11/J23</f>
        <v>25.39094222</v>
      </c>
    </row>
    <row r="18">
      <c r="H18" s="13"/>
      <c r="I18" s="14" t="s">
        <v>10</v>
      </c>
      <c r="J18" s="15">
        <f t="shared" si="3"/>
        <v>17.14906659</v>
      </c>
    </row>
    <row r="19">
      <c r="H19" s="16"/>
      <c r="I19" s="17" t="s">
        <v>14</v>
      </c>
      <c r="J19" s="18">
        <f t="shared" si="3"/>
        <v>21.41030817</v>
      </c>
    </row>
    <row r="20">
      <c r="H20" s="7" t="s">
        <v>41</v>
      </c>
      <c r="I20" s="8" t="s">
        <v>6</v>
      </c>
      <c r="J20" s="19">
        <f>F5+F10+F13</f>
        <v>0.6158</v>
      </c>
    </row>
    <row r="21">
      <c r="H21" s="13"/>
      <c r="I21" s="14" t="s">
        <v>10</v>
      </c>
      <c r="J21" s="20">
        <f>F7+SUM(F11:F13)</f>
        <v>0.6411</v>
      </c>
    </row>
    <row r="22">
      <c r="H22" s="16"/>
      <c r="I22" s="17" t="s">
        <v>14</v>
      </c>
      <c r="J22" s="18">
        <f>B4*(J20+J21)</f>
        <v>0.62845</v>
      </c>
    </row>
    <row r="23">
      <c r="H23" s="7" t="s">
        <v>42</v>
      </c>
      <c r="I23" s="8" t="s">
        <v>6</v>
      </c>
      <c r="J23" s="9">
        <f>B2*B4*(1-J20)</f>
        <v>0.09605</v>
      </c>
    </row>
    <row r="24">
      <c r="H24" s="13"/>
      <c r="I24" s="14" t="s">
        <v>10</v>
      </c>
      <c r="J24" s="15">
        <f>B2*B4*(1-J21)</f>
        <v>0.089725</v>
      </c>
    </row>
    <row r="25">
      <c r="H25" s="16"/>
      <c r="I25" s="17" t="s">
        <v>14</v>
      </c>
      <c r="J25" s="18">
        <f>B2*(1-J22)</f>
        <v>0.185775</v>
      </c>
    </row>
    <row r="26">
      <c r="H26" s="23"/>
    </row>
  </sheetData>
  <mergeCells count="11">
    <mergeCell ref="H17:H19"/>
    <mergeCell ref="H20:H22"/>
    <mergeCell ref="H23:H25"/>
    <mergeCell ref="H26:H28"/>
    <mergeCell ref="A1:B1"/>
    <mergeCell ref="D1:F1"/>
    <mergeCell ref="H2:H4"/>
    <mergeCell ref="H5:H7"/>
    <mergeCell ref="H8:H10"/>
    <mergeCell ref="H11:H13"/>
    <mergeCell ref="H14:H16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9" width="7.25"/>
    <col customWidth="1" min="20" max="20" width="7.13"/>
    <col customWidth="1" min="21" max="21" width="7.25"/>
    <col customWidth="1" min="22" max="30" width="6.63"/>
    <col customWidth="1" min="31" max="31" width="6.5"/>
    <col customWidth="1" min="32" max="32" width="6.63"/>
  </cols>
  <sheetData>
    <row r="1">
      <c r="A1" s="1" t="s">
        <v>0</v>
      </c>
      <c r="D1" s="1" t="s">
        <v>43</v>
      </c>
    </row>
    <row r="2">
      <c r="A2" s="24" t="s">
        <v>2</v>
      </c>
      <c r="B2" s="3">
        <v>0.5</v>
      </c>
      <c r="D2" s="4" t="s">
        <v>3</v>
      </c>
      <c r="E2" s="5" t="s">
        <v>4</v>
      </c>
      <c r="F2" s="6">
        <v>0.007</v>
      </c>
      <c r="H2" s="7" t="s">
        <v>5</v>
      </c>
      <c r="I2" s="8" t="s">
        <v>6</v>
      </c>
      <c r="J2" s="9">
        <f>B2*B3*B4</f>
        <v>2.5</v>
      </c>
      <c r="L2" s="25" t="s">
        <v>44</v>
      </c>
      <c r="M2" s="25" t="s">
        <v>45</v>
      </c>
      <c r="N2" s="25" t="s">
        <v>46</v>
      </c>
      <c r="O2" s="25" t="s">
        <v>47</v>
      </c>
      <c r="P2" s="25" t="s">
        <v>48</v>
      </c>
      <c r="Q2" s="25" t="s">
        <v>49</v>
      </c>
      <c r="R2" s="25" t="s">
        <v>50</v>
      </c>
      <c r="S2" s="25" t="s">
        <v>51</v>
      </c>
      <c r="T2" s="25" t="s">
        <v>52</v>
      </c>
      <c r="U2" s="25" t="s">
        <v>53</v>
      </c>
      <c r="V2" s="25" t="s">
        <v>54</v>
      </c>
      <c r="W2" s="25" t="s">
        <v>55</v>
      </c>
      <c r="X2" s="25" t="s">
        <v>56</v>
      </c>
      <c r="Y2" s="25" t="s">
        <v>57</v>
      </c>
      <c r="Z2" s="25" t="s">
        <v>58</v>
      </c>
      <c r="AA2" s="25" t="s">
        <v>59</v>
      </c>
      <c r="AB2" s="25" t="s">
        <v>60</v>
      </c>
      <c r="AC2" s="25" t="s">
        <v>61</v>
      </c>
      <c r="AD2" s="25" t="s">
        <v>62</v>
      </c>
      <c r="AE2" s="25" t="s">
        <v>63</v>
      </c>
      <c r="AF2" s="25" t="s">
        <v>64</v>
      </c>
    </row>
    <row r="3">
      <c r="A3" s="3" t="s">
        <v>7</v>
      </c>
      <c r="B3" s="3">
        <v>10.0</v>
      </c>
      <c r="D3" s="4" t="s">
        <v>65</v>
      </c>
      <c r="E3" s="5" t="s">
        <v>9</v>
      </c>
      <c r="F3" s="6">
        <v>0.0013</v>
      </c>
      <c r="H3" s="13"/>
      <c r="I3" s="14" t="s">
        <v>10</v>
      </c>
      <c r="J3" s="15">
        <f>B2*B3*B4</f>
        <v>2.5</v>
      </c>
      <c r="L3" s="25" t="s">
        <v>45</v>
      </c>
      <c r="M3" s="26">
        <f t="shared" ref="M3:AF3" si="1">B31</f>
        <v>-0.5</v>
      </c>
      <c r="N3" s="27">
        <f t="shared" si="1"/>
        <v>0.025</v>
      </c>
      <c r="O3" s="27">
        <f t="shared" si="1"/>
        <v>0.225</v>
      </c>
      <c r="P3" s="28" t="str">
        <f t="shared" si="1"/>
        <v/>
      </c>
      <c r="Q3" s="28" t="str">
        <f t="shared" si="1"/>
        <v/>
      </c>
      <c r="R3" s="27">
        <f t="shared" si="1"/>
        <v>0.25</v>
      </c>
      <c r="S3" s="28" t="str">
        <f t="shared" si="1"/>
        <v/>
      </c>
      <c r="T3" s="28" t="str">
        <f t="shared" si="1"/>
        <v/>
      </c>
      <c r="U3" s="28" t="str">
        <f t="shared" si="1"/>
        <v/>
      </c>
      <c r="V3" s="28" t="str">
        <f t="shared" si="1"/>
        <v/>
      </c>
      <c r="W3" s="28" t="str">
        <f t="shared" si="1"/>
        <v/>
      </c>
      <c r="X3" s="28" t="str">
        <f t="shared" si="1"/>
        <v/>
      </c>
      <c r="Y3" s="28" t="str">
        <f t="shared" si="1"/>
        <v/>
      </c>
      <c r="Z3" s="28" t="str">
        <f t="shared" si="1"/>
        <v/>
      </c>
      <c r="AA3" s="28" t="str">
        <f t="shared" si="1"/>
        <v/>
      </c>
      <c r="AB3" s="28" t="str">
        <f t="shared" si="1"/>
        <v/>
      </c>
      <c r="AC3" s="28" t="str">
        <f t="shared" si="1"/>
        <v/>
      </c>
      <c r="AD3" s="28" t="str">
        <f t="shared" si="1"/>
        <v/>
      </c>
      <c r="AE3" s="28" t="str">
        <f t="shared" si="1"/>
        <v/>
      </c>
      <c r="AF3" s="28" t="str">
        <f t="shared" si="1"/>
        <v/>
      </c>
    </row>
    <row r="4">
      <c r="A4" s="3" t="s">
        <v>11</v>
      </c>
      <c r="B4" s="3">
        <v>0.5</v>
      </c>
      <c r="D4" s="4" t="s">
        <v>66</v>
      </c>
      <c r="E4" s="5" t="s">
        <v>13</v>
      </c>
      <c r="F4" s="6">
        <v>0.0057</v>
      </c>
      <c r="H4" s="16"/>
      <c r="I4" s="17" t="s">
        <v>14</v>
      </c>
      <c r="J4" s="18">
        <f>SUM(J2:J3)</f>
        <v>5</v>
      </c>
      <c r="L4" s="25" t="s">
        <v>46</v>
      </c>
      <c r="M4" s="29">
        <f t="shared" ref="M4:AF4" si="2">B32</f>
        <v>0.01428571429</v>
      </c>
      <c r="N4" s="26">
        <f t="shared" si="2"/>
        <v>-0.5142857143</v>
      </c>
      <c r="O4" s="28" t="str">
        <f t="shared" si="2"/>
        <v/>
      </c>
      <c r="P4" s="27">
        <f t="shared" si="2"/>
        <v>0.25</v>
      </c>
      <c r="Q4" s="28" t="str">
        <f t="shared" si="2"/>
        <v/>
      </c>
      <c r="R4" s="28" t="str">
        <f t="shared" si="2"/>
        <v/>
      </c>
      <c r="S4" s="28" t="str">
        <f t="shared" si="2"/>
        <v/>
      </c>
      <c r="T4" s="28" t="str">
        <f t="shared" si="2"/>
        <v/>
      </c>
      <c r="U4" s="27">
        <f t="shared" si="2"/>
        <v>0.25</v>
      </c>
      <c r="V4" s="28" t="str">
        <f t="shared" si="2"/>
        <v/>
      </c>
      <c r="W4" s="28" t="str">
        <f t="shared" si="2"/>
        <v/>
      </c>
      <c r="X4" s="28" t="str">
        <f t="shared" si="2"/>
        <v/>
      </c>
      <c r="Y4" s="28" t="str">
        <f t="shared" si="2"/>
        <v/>
      </c>
      <c r="Z4" s="28" t="str">
        <f t="shared" si="2"/>
        <v/>
      </c>
      <c r="AA4" s="28" t="str">
        <f t="shared" si="2"/>
        <v/>
      </c>
      <c r="AB4" s="28" t="str">
        <f t="shared" si="2"/>
        <v/>
      </c>
      <c r="AC4" s="28" t="str">
        <f t="shared" si="2"/>
        <v/>
      </c>
      <c r="AD4" s="28" t="str">
        <f t="shared" si="2"/>
        <v/>
      </c>
      <c r="AE4" s="28" t="str">
        <f t="shared" si="2"/>
        <v/>
      </c>
      <c r="AF4" s="28" t="str">
        <f t="shared" si="2"/>
        <v/>
      </c>
    </row>
    <row r="5">
      <c r="A5" s="3" t="s">
        <v>67</v>
      </c>
      <c r="B5" s="3">
        <v>0.1</v>
      </c>
      <c r="D5" s="4" t="s">
        <v>68</v>
      </c>
      <c r="E5" s="5" t="s">
        <v>17</v>
      </c>
      <c r="F5" s="6">
        <v>0.0208</v>
      </c>
      <c r="H5" s="7" t="s">
        <v>18</v>
      </c>
      <c r="I5" s="8" t="s">
        <v>6</v>
      </c>
      <c r="J5" s="19">
        <f>SUM(F7:F21)</f>
        <v>0.9607</v>
      </c>
      <c r="L5" s="25" t="s">
        <v>47</v>
      </c>
      <c r="M5" s="29">
        <f t="shared" ref="M5:AF5" si="3">B33</f>
        <v>0.3</v>
      </c>
      <c r="N5" s="28" t="str">
        <f t="shared" si="3"/>
        <v/>
      </c>
      <c r="O5" s="26">
        <f t="shared" si="3"/>
        <v>-0.8</v>
      </c>
      <c r="P5" s="28" t="str">
        <f t="shared" si="3"/>
        <v/>
      </c>
      <c r="Q5" s="27">
        <f t="shared" si="3"/>
        <v>0.25</v>
      </c>
      <c r="R5" s="28" t="str">
        <f t="shared" si="3"/>
        <v/>
      </c>
      <c r="S5" s="28" t="str">
        <f t="shared" si="3"/>
        <v/>
      </c>
      <c r="T5" s="28" t="str">
        <f t="shared" si="3"/>
        <v/>
      </c>
      <c r="U5" s="28" t="str">
        <f t="shared" si="3"/>
        <v/>
      </c>
      <c r="V5" s="27">
        <f t="shared" si="3"/>
        <v>0.25</v>
      </c>
      <c r="W5" s="28" t="str">
        <f t="shared" si="3"/>
        <v/>
      </c>
      <c r="X5" s="28" t="str">
        <f t="shared" si="3"/>
        <v/>
      </c>
      <c r="Y5" s="28" t="str">
        <f t="shared" si="3"/>
        <v/>
      </c>
      <c r="Z5" s="28" t="str">
        <f t="shared" si="3"/>
        <v/>
      </c>
      <c r="AA5" s="28" t="str">
        <f t="shared" si="3"/>
        <v/>
      </c>
      <c r="AB5" s="28" t="str">
        <f t="shared" si="3"/>
        <v/>
      </c>
      <c r="AC5" s="28" t="str">
        <f t="shared" si="3"/>
        <v/>
      </c>
      <c r="AD5" s="28" t="str">
        <f t="shared" si="3"/>
        <v/>
      </c>
      <c r="AE5" s="28" t="str">
        <f t="shared" si="3"/>
        <v/>
      </c>
      <c r="AF5" s="28" t="str">
        <f t="shared" si="3"/>
        <v/>
      </c>
    </row>
    <row r="6">
      <c r="A6" s="3" t="s">
        <v>69</v>
      </c>
      <c r="B6" s="3">
        <f>1/B3</f>
        <v>0.1</v>
      </c>
      <c r="D6" s="4" t="s">
        <v>70</v>
      </c>
      <c r="E6" s="5" t="s">
        <v>21</v>
      </c>
      <c r="F6" s="6">
        <v>0.0047</v>
      </c>
      <c r="H6" s="13"/>
      <c r="I6" s="14" t="s">
        <v>10</v>
      </c>
      <c r="J6" s="20">
        <f>SUM(F3:F6,F10:F21)</f>
        <v>0.8217</v>
      </c>
      <c r="L6" s="25" t="s">
        <v>48</v>
      </c>
      <c r="M6" s="28" t="str">
        <f t="shared" ref="M6:AF6" si="4">B34</f>
        <v/>
      </c>
      <c r="N6" s="29">
        <f t="shared" si="4"/>
        <v>0.001428571429</v>
      </c>
      <c r="O6" s="29">
        <f t="shared" si="4"/>
        <v>0.01285714286</v>
      </c>
      <c r="P6" s="26">
        <f t="shared" si="4"/>
        <v>-0.2642857143</v>
      </c>
      <c r="Q6" s="28" t="str">
        <f t="shared" si="4"/>
        <v/>
      </c>
      <c r="R6" s="28" t="str">
        <f t="shared" si="4"/>
        <v/>
      </c>
      <c r="S6" s="28" t="str">
        <f t="shared" si="4"/>
        <v/>
      </c>
      <c r="T6" s="28" t="str">
        <f t="shared" si="4"/>
        <v/>
      </c>
      <c r="U6" s="28" t="str">
        <f t="shared" si="4"/>
        <v/>
      </c>
      <c r="V6" s="28" t="str">
        <f t="shared" si="4"/>
        <v/>
      </c>
      <c r="W6" s="28" t="str">
        <f t="shared" si="4"/>
        <v/>
      </c>
      <c r="X6" s="28" t="str">
        <f t="shared" si="4"/>
        <v/>
      </c>
      <c r="Y6" s="28" t="str">
        <f t="shared" si="4"/>
        <v/>
      </c>
      <c r="Z6" s="28" t="str">
        <f t="shared" si="4"/>
        <v/>
      </c>
      <c r="AA6" s="27">
        <f t="shared" si="4"/>
        <v>0.25</v>
      </c>
      <c r="AB6" s="28" t="str">
        <f t="shared" si="4"/>
        <v/>
      </c>
      <c r="AC6" s="28" t="str">
        <f t="shared" si="4"/>
        <v/>
      </c>
      <c r="AD6" s="28" t="str">
        <f t="shared" si="4"/>
        <v/>
      </c>
      <c r="AE6" s="28" t="str">
        <f t="shared" si="4"/>
        <v/>
      </c>
      <c r="AF6" s="28" t="str">
        <f t="shared" si="4"/>
        <v/>
      </c>
    </row>
    <row r="7">
      <c r="A7" s="3" t="s">
        <v>15</v>
      </c>
      <c r="B7" s="3">
        <v>2.0</v>
      </c>
      <c r="D7" s="4" t="s">
        <v>8</v>
      </c>
      <c r="E7" s="5" t="s">
        <v>23</v>
      </c>
      <c r="F7" s="6">
        <v>0.0176</v>
      </c>
      <c r="H7" s="16"/>
      <c r="I7" s="17" t="s">
        <v>24</v>
      </c>
      <c r="J7" s="18">
        <f>(J5+J6)/2</f>
        <v>0.8912</v>
      </c>
      <c r="L7" s="25" t="s">
        <v>49</v>
      </c>
      <c r="M7" s="28" t="str">
        <f t="shared" ref="M7:AF7" si="5">B35</f>
        <v/>
      </c>
      <c r="N7" s="29">
        <f t="shared" si="5"/>
        <v>0.03</v>
      </c>
      <c r="O7" s="29">
        <f t="shared" si="5"/>
        <v>0.27</v>
      </c>
      <c r="P7" s="28" t="str">
        <f t="shared" si="5"/>
        <v/>
      </c>
      <c r="Q7" s="26">
        <f t="shared" si="5"/>
        <v>-0.55</v>
      </c>
      <c r="R7" s="28" t="str">
        <f t="shared" si="5"/>
        <v/>
      </c>
      <c r="S7" s="28" t="str">
        <f t="shared" si="5"/>
        <v/>
      </c>
      <c r="T7" s="28" t="str">
        <f t="shared" si="5"/>
        <v/>
      </c>
      <c r="U7" s="28" t="str">
        <f t="shared" si="5"/>
        <v/>
      </c>
      <c r="V7" s="28" t="str">
        <f t="shared" si="5"/>
        <v/>
      </c>
      <c r="W7" s="28" t="str">
        <f t="shared" si="5"/>
        <v/>
      </c>
      <c r="X7" s="28" t="str">
        <f t="shared" si="5"/>
        <v/>
      </c>
      <c r="Y7" s="28" t="str">
        <f t="shared" si="5"/>
        <v/>
      </c>
      <c r="Z7" s="28" t="str">
        <f t="shared" si="5"/>
        <v/>
      </c>
      <c r="AA7" s="28" t="str">
        <f t="shared" si="5"/>
        <v/>
      </c>
      <c r="AB7" s="27">
        <f t="shared" si="5"/>
        <v>0.25</v>
      </c>
      <c r="AC7" s="28" t="str">
        <f t="shared" si="5"/>
        <v/>
      </c>
      <c r="AD7" s="28" t="str">
        <f t="shared" si="5"/>
        <v/>
      </c>
      <c r="AE7" s="28" t="str">
        <f t="shared" si="5"/>
        <v/>
      </c>
      <c r="AF7" s="28" t="str">
        <f t="shared" si="5"/>
        <v/>
      </c>
    </row>
    <row r="8">
      <c r="A8" s="3" t="s">
        <v>19</v>
      </c>
      <c r="B8" s="3">
        <v>1.0</v>
      </c>
      <c r="D8" s="4" t="s">
        <v>12</v>
      </c>
      <c r="E8" s="5" t="s">
        <v>26</v>
      </c>
      <c r="F8" s="6">
        <v>0.045</v>
      </c>
      <c r="H8" s="7" t="s">
        <v>27</v>
      </c>
      <c r="I8" s="8" t="s">
        <v>6</v>
      </c>
      <c r="J8" s="19">
        <f>SUM(F8,F12:F13,F18:F19)+2*SUM(F9,F14:F15,F20:F21)</f>
        <v>1.4779</v>
      </c>
      <c r="L8" s="25" t="s">
        <v>50</v>
      </c>
      <c r="M8" s="29">
        <f t="shared" ref="M8:AF8" si="6">B36</f>
        <v>0.1</v>
      </c>
      <c r="N8" s="28" t="str">
        <f t="shared" si="6"/>
        <v/>
      </c>
      <c r="O8" s="28" t="str">
        <f t="shared" si="6"/>
        <v/>
      </c>
      <c r="P8" s="28" t="str">
        <f t="shared" si="6"/>
        <v/>
      </c>
      <c r="Q8" s="28" t="str">
        <f t="shared" si="6"/>
        <v/>
      </c>
      <c r="R8" s="26">
        <f t="shared" si="6"/>
        <v>-0.6</v>
      </c>
      <c r="S8" s="27">
        <f t="shared" si="6"/>
        <v>0.25</v>
      </c>
      <c r="T8" s="28" t="str">
        <f t="shared" si="6"/>
        <v/>
      </c>
      <c r="U8" s="27">
        <f t="shared" si="6"/>
        <v>0.025</v>
      </c>
      <c r="V8" s="27">
        <f t="shared" si="6"/>
        <v>0.225</v>
      </c>
      <c r="W8" s="28" t="str">
        <f t="shared" si="6"/>
        <v/>
      </c>
      <c r="X8" s="28" t="str">
        <f t="shared" si="6"/>
        <v/>
      </c>
      <c r="Y8" s="28" t="str">
        <f t="shared" si="6"/>
        <v/>
      </c>
      <c r="Z8" s="28" t="str">
        <f t="shared" si="6"/>
        <v/>
      </c>
      <c r="AA8" s="28" t="str">
        <f t="shared" si="6"/>
        <v/>
      </c>
      <c r="AB8" s="28" t="str">
        <f t="shared" si="6"/>
        <v/>
      </c>
      <c r="AC8" s="28" t="str">
        <f t="shared" si="6"/>
        <v/>
      </c>
      <c r="AD8" s="28" t="str">
        <f t="shared" si="6"/>
        <v/>
      </c>
      <c r="AE8" s="28" t="str">
        <f t="shared" si="6"/>
        <v/>
      </c>
      <c r="AF8" s="28" t="str">
        <f t="shared" si="6"/>
        <v/>
      </c>
    </row>
    <row r="9">
      <c r="A9" s="14" t="s">
        <v>71</v>
      </c>
      <c r="B9" s="14">
        <v>3.0</v>
      </c>
      <c r="D9" s="4" t="s">
        <v>16</v>
      </c>
      <c r="E9" s="5" t="s">
        <v>29</v>
      </c>
      <c r="F9" s="6">
        <v>0.1089</v>
      </c>
      <c r="H9" s="13"/>
      <c r="I9" s="14" t="s">
        <v>10</v>
      </c>
      <c r="J9" s="20">
        <f>SUM(F5:F6,F16:F21)</f>
        <v>0.647</v>
      </c>
      <c r="L9" s="25" t="s">
        <v>51</v>
      </c>
      <c r="M9" s="28" t="str">
        <f t="shared" ref="M9:AF9" si="7">B37</f>
        <v/>
      </c>
      <c r="N9" s="28" t="str">
        <f t="shared" si="7"/>
        <v/>
      </c>
      <c r="O9" s="28" t="str">
        <f t="shared" si="7"/>
        <v/>
      </c>
      <c r="P9" s="28" t="str">
        <f t="shared" si="7"/>
        <v/>
      </c>
      <c r="Q9" s="28" t="str">
        <f t="shared" si="7"/>
        <v/>
      </c>
      <c r="R9" s="29">
        <f t="shared" si="7"/>
        <v>0.1</v>
      </c>
      <c r="S9" s="26">
        <f t="shared" si="7"/>
        <v>-0.6</v>
      </c>
      <c r="T9" s="27">
        <f t="shared" si="7"/>
        <v>0.25</v>
      </c>
      <c r="U9" s="28" t="str">
        <f t="shared" si="7"/>
        <v/>
      </c>
      <c r="V9" s="28" t="str">
        <f t="shared" si="7"/>
        <v/>
      </c>
      <c r="W9" s="27">
        <f t="shared" si="7"/>
        <v>0.025</v>
      </c>
      <c r="X9" s="27">
        <f t="shared" si="7"/>
        <v>0.225</v>
      </c>
      <c r="Y9" s="28" t="str">
        <f t="shared" si="7"/>
        <v/>
      </c>
      <c r="Z9" s="28" t="str">
        <f t="shared" si="7"/>
        <v/>
      </c>
      <c r="AA9" s="28" t="str">
        <f t="shared" si="7"/>
        <v/>
      </c>
      <c r="AB9" s="28" t="str">
        <f t="shared" si="7"/>
        <v/>
      </c>
      <c r="AC9" s="28" t="str">
        <f t="shared" si="7"/>
        <v/>
      </c>
      <c r="AD9" s="28" t="str">
        <f t="shared" si="7"/>
        <v/>
      </c>
      <c r="AE9" s="28" t="str">
        <f t="shared" si="7"/>
        <v/>
      </c>
      <c r="AF9" s="28" t="str">
        <f t="shared" si="7"/>
        <v/>
      </c>
    </row>
    <row r="10">
      <c r="A10" s="14" t="s">
        <v>72</v>
      </c>
      <c r="B10" s="30">
        <f>$B$5*$B$4*$B$6</f>
        <v>0.005</v>
      </c>
      <c r="D10" s="4" t="s">
        <v>73</v>
      </c>
      <c r="E10" s="5" t="s">
        <v>31</v>
      </c>
      <c r="F10" s="6">
        <v>0.003</v>
      </c>
      <c r="H10" s="16"/>
      <c r="I10" s="17" t="s">
        <v>14</v>
      </c>
      <c r="J10" s="21">
        <f>J8+J9</f>
        <v>2.1249</v>
      </c>
      <c r="L10" s="25" t="s">
        <v>52</v>
      </c>
      <c r="M10" s="28" t="str">
        <f t="shared" ref="M10:AF10" si="8">B38</f>
        <v/>
      </c>
      <c r="N10" s="28" t="str">
        <f t="shared" si="8"/>
        <v/>
      </c>
      <c r="O10" s="28" t="str">
        <f t="shared" si="8"/>
        <v/>
      </c>
      <c r="P10" s="28" t="str">
        <f t="shared" si="8"/>
        <v/>
      </c>
      <c r="Q10" s="28" t="str">
        <f t="shared" si="8"/>
        <v/>
      </c>
      <c r="R10" s="28" t="str">
        <f t="shared" si="8"/>
        <v/>
      </c>
      <c r="S10" s="29">
        <f t="shared" si="8"/>
        <v>0.1</v>
      </c>
      <c r="T10" s="26">
        <f t="shared" si="8"/>
        <v>-0.35</v>
      </c>
      <c r="U10" s="28" t="str">
        <f t="shared" si="8"/>
        <v/>
      </c>
      <c r="V10" s="28" t="str">
        <f t="shared" si="8"/>
        <v/>
      </c>
      <c r="W10" s="28" t="str">
        <f t="shared" si="8"/>
        <v/>
      </c>
      <c r="X10" s="28" t="str">
        <f t="shared" si="8"/>
        <v/>
      </c>
      <c r="Y10" s="27">
        <f t="shared" si="8"/>
        <v>0.025</v>
      </c>
      <c r="Z10" s="27">
        <f t="shared" si="8"/>
        <v>0.225</v>
      </c>
      <c r="AA10" s="28" t="str">
        <f t="shared" si="8"/>
        <v/>
      </c>
      <c r="AB10" s="28" t="str">
        <f t="shared" si="8"/>
        <v/>
      </c>
      <c r="AC10" s="28" t="str">
        <f t="shared" si="8"/>
        <v/>
      </c>
      <c r="AD10" s="28" t="str">
        <f t="shared" si="8"/>
        <v/>
      </c>
      <c r="AE10" s="28" t="str">
        <f t="shared" si="8"/>
        <v/>
      </c>
      <c r="AF10" s="28" t="str">
        <f t="shared" si="8"/>
        <v/>
      </c>
    </row>
    <row r="11">
      <c r="A11" s="14" t="s">
        <v>74</v>
      </c>
      <c r="B11" s="30">
        <f>(1-$B$5)*$B$4*$B$6</f>
        <v>0.045</v>
      </c>
      <c r="D11" s="4" t="s">
        <v>75</v>
      </c>
      <c r="E11" s="5" t="s">
        <v>33</v>
      </c>
      <c r="F11" s="6">
        <v>0.0143</v>
      </c>
      <c r="H11" s="7" t="s">
        <v>34</v>
      </c>
      <c r="I11" s="8" t="s">
        <v>6</v>
      </c>
      <c r="J11" s="19">
        <f t="shared" ref="J11:J12" si="10">J5+J8</f>
        <v>2.4386</v>
      </c>
      <c r="L11" s="25" t="s">
        <v>53</v>
      </c>
      <c r="M11" s="28" t="str">
        <f t="shared" ref="M11:AF11" si="9">B39</f>
        <v/>
      </c>
      <c r="N11" s="29">
        <f t="shared" si="9"/>
        <v>0.1</v>
      </c>
      <c r="O11" s="28" t="str">
        <f t="shared" si="9"/>
        <v/>
      </c>
      <c r="P11" s="28" t="str">
        <f t="shared" si="9"/>
        <v/>
      </c>
      <c r="Q11" s="28" t="str">
        <f t="shared" si="9"/>
        <v/>
      </c>
      <c r="R11" s="29">
        <f t="shared" si="9"/>
        <v>0.01428571429</v>
      </c>
      <c r="S11" s="28" t="str">
        <f t="shared" si="9"/>
        <v/>
      </c>
      <c r="T11" s="28" t="str">
        <f t="shared" si="9"/>
        <v/>
      </c>
      <c r="U11" s="26">
        <f t="shared" si="9"/>
        <v>-0.6142857143</v>
      </c>
      <c r="V11" s="28" t="str">
        <f t="shared" si="9"/>
        <v/>
      </c>
      <c r="W11" s="27">
        <f t="shared" si="9"/>
        <v>0.25</v>
      </c>
      <c r="X11" s="28" t="str">
        <f t="shared" si="9"/>
        <v/>
      </c>
      <c r="Y11" s="28" t="str">
        <f t="shared" si="9"/>
        <v/>
      </c>
      <c r="Z11" s="28" t="str">
        <f t="shared" si="9"/>
        <v/>
      </c>
      <c r="AA11" s="27">
        <f t="shared" si="9"/>
        <v>0.25</v>
      </c>
      <c r="AB11" s="28" t="str">
        <f t="shared" si="9"/>
        <v/>
      </c>
      <c r="AC11" s="28" t="str">
        <f t="shared" si="9"/>
        <v/>
      </c>
      <c r="AD11" s="28" t="str">
        <f t="shared" si="9"/>
        <v/>
      </c>
      <c r="AE11" s="28" t="str">
        <f t="shared" si="9"/>
        <v/>
      </c>
      <c r="AF11" s="28" t="str">
        <f t="shared" si="9"/>
        <v/>
      </c>
    </row>
    <row r="12">
      <c r="D12" s="4" t="s">
        <v>76</v>
      </c>
      <c r="E12" s="5" t="s">
        <v>36</v>
      </c>
      <c r="F12" s="6">
        <v>0.0066</v>
      </c>
      <c r="H12" s="13"/>
      <c r="I12" s="14" t="s">
        <v>10</v>
      </c>
      <c r="J12" s="20">
        <f t="shared" si="10"/>
        <v>1.4687</v>
      </c>
      <c r="L12" s="25" t="s">
        <v>54</v>
      </c>
      <c r="M12" s="28" t="str">
        <f t="shared" ref="M12:AF12" si="11">B40</f>
        <v/>
      </c>
      <c r="N12" s="28" t="str">
        <f t="shared" si="11"/>
        <v/>
      </c>
      <c r="O12" s="29">
        <f t="shared" si="11"/>
        <v>0.1</v>
      </c>
      <c r="P12" s="28" t="str">
        <f t="shared" si="11"/>
        <v/>
      </c>
      <c r="Q12" s="28" t="str">
        <f t="shared" si="11"/>
        <v/>
      </c>
      <c r="R12" s="29">
        <f t="shared" si="11"/>
        <v>0.3</v>
      </c>
      <c r="S12" s="28" t="str">
        <f t="shared" si="11"/>
        <v/>
      </c>
      <c r="T12" s="28" t="str">
        <f t="shared" si="11"/>
        <v/>
      </c>
      <c r="U12" s="28" t="str">
        <f t="shared" si="11"/>
        <v/>
      </c>
      <c r="V12" s="26">
        <f t="shared" si="11"/>
        <v>-0.9</v>
      </c>
      <c r="W12" s="28" t="str">
        <f t="shared" si="11"/>
        <v/>
      </c>
      <c r="X12" s="27">
        <f t="shared" si="11"/>
        <v>0.25</v>
      </c>
      <c r="Y12" s="28" t="str">
        <f t="shared" si="11"/>
        <v/>
      </c>
      <c r="Z12" s="28" t="str">
        <f t="shared" si="11"/>
        <v/>
      </c>
      <c r="AA12" s="28" t="str">
        <f t="shared" si="11"/>
        <v/>
      </c>
      <c r="AB12" s="27">
        <f t="shared" si="11"/>
        <v>0.25</v>
      </c>
      <c r="AC12" s="28" t="str">
        <f t="shared" si="11"/>
        <v/>
      </c>
      <c r="AD12" s="28" t="str">
        <f t="shared" si="11"/>
        <v/>
      </c>
      <c r="AE12" s="28" t="str">
        <f t="shared" si="11"/>
        <v/>
      </c>
      <c r="AF12" s="28" t="str">
        <f t="shared" si="11"/>
        <v/>
      </c>
    </row>
    <row r="13">
      <c r="A13" s="14" t="s">
        <v>77</v>
      </c>
      <c r="B13" s="31">
        <f>(1+SQRT((1-B5)/(2*B5)*(B9^2-1)))*B3</f>
        <v>70</v>
      </c>
      <c r="D13" s="4" t="s">
        <v>78</v>
      </c>
      <c r="E13" s="5" t="s">
        <v>38</v>
      </c>
      <c r="F13" s="6">
        <v>0.0358</v>
      </c>
      <c r="H13" s="16"/>
      <c r="I13" s="17" t="s">
        <v>14</v>
      </c>
      <c r="J13" s="21">
        <f>J11+J12</f>
        <v>3.9073</v>
      </c>
      <c r="L13" s="25" t="s">
        <v>55</v>
      </c>
      <c r="M13" s="28" t="str">
        <f t="shared" ref="M13:AF13" si="12">B41</f>
        <v/>
      </c>
      <c r="N13" s="28" t="str">
        <f t="shared" si="12"/>
        <v/>
      </c>
      <c r="O13" s="28" t="str">
        <f t="shared" si="12"/>
        <v/>
      </c>
      <c r="P13" s="28" t="str">
        <f t="shared" si="12"/>
        <v/>
      </c>
      <c r="Q13" s="28" t="str">
        <f t="shared" si="12"/>
        <v/>
      </c>
      <c r="R13" s="28" t="str">
        <f t="shared" si="12"/>
        <v/>
      </c>
      <c r="S13" s="29">
        <f t="shared" si="12"/>
        <v>0.01428571429</v>
      </c>
      <c r="T13" s="28" t="str">
        <f t="shared" si="12"/>
        <v/>
      </c>
      <c r="U13" s="29">
        <f t="shared" si="12"/>
        <v>0.1</v>
      </c>
      <c r="V13" s="28" t="str">
        <f t="shared" si="12"/>
        <v/>
      </c>
      <c r="W13" s="26">
        <f t="shared" si="12"/>
        <v>-0.6142857143</v>
      </c>
      <c r="X13" s="28" t="str">
        <f t="shared" si="12"/>
        <v/>
      </c>
      <c r="Y13" s="27">
        <f t="shared" si="12"/>
        <v>0.25</v>
      </c>
      <c r="Z13" s="28" t="str">
        <f t="shared" si="12"/>
        <v/>
      </c>
      <c r="AA13" s="28" t="str">
        <f t="shared" si="12"/>
        <v/>
      </c>
      <c r="AB13" s="28" t="str">
        <f t="shared" si="12"/>
        <v/>
      </c>
      <c r="AC13" s="27">
        <f t="shared" si="12"/>
        <v>0.25</v>
      </c>
      <c r="AD13" s="28" t="str">
        <f t="shared" si="12"/>
        <v/>
      </c>
      <c r="AE13" s="28" t="str">
        <f t="shared" si="12"/>
        <v/>
      </c>
      <c r="AF13" s="28" t="str">
        <f t="shared" si="12"/>
        <v/>
      </c>
    </row>
    <row r="14">
      <c r="A14" s="14" t="s">
        <v>79</v>
      </c>
      <c r="B14" s="31">
        <f>(1-SQRT((B5)/(2*(1-B5))*(B9^2-1)))*B3</f>
        <v>3.333333333</v>
      </c>
      <c r="D14" s="4" t="s">
        <v>80</v>
      </c>
      <c r="E14" s="5" t="s">
        <v>81</v>
      </c>
      <c r="F14" s="6">
        <v>0.0193</v>
      </c>
      <c r="H14" s="7" t="s">
        <v>39</v>
      </c>
      <c r="I14" s="8" t="s">
        <v>6</v>
      </c>
      <c r="J14" s="9">
        <f t="shared" ref="J14:J16" si="14">J8/J23</f>
        <v>15.38677772</v>
      </c>
      <c r="L14" s="25" t="s">
        <v>56</v>
      </c>
      <c r="M14" s="28" t="str">
        <f t="shared" ref="M14:AF14" si="13">B42</f>
        <v/>
      </c>
      <c r="N14" s="28" t="str">
        <f t="shared" si="13"/>
        <v/>
      </c>
      <c r="O14" s="28" t="str">
        <f t="shared" si="13"/>
        <v/>
      </c>
      <c r="P14" s="28" t="str">
        <f t="shared" si="13"/>
        <v/>
      </c>
      <c r="Q14" s="28" t="str">
        <f t="shared" si="13"/>
        <v/>
      </c>
      <c r="R14" s="28" t="str">
        <f t="shared" si="13"/>
        <v/>
      </c>
      <c r="S14" s="29">
        <f t="shared" si="13"/>
        <v>0.3</v>
      </c>
      <c r="T14" s="28" t="str">
        <f t="shared" si="13"/>
        <v/>
      </c>
      <c r="U14" s="28" t="str">
        <f t="shared" si="13"/>
        <v/>
      </c>
      <c r="V14" s="29">
        <f t="shared" si="13"/>
        <v>0.1</v>
      </c>
      <c r="W14" s="28" t="str">
        <f t="shared" si="13"/>
        <v/>
      </c>
      <c r="X14" s="26">
        <f t="shared" si="13"/>
        <v>-0.9</v>
      </c>
      <c r="Y14" s="28" t="str">
        <f t="shared" si="13"/>
        <v/>
      </c>
      <c r="Z14" s="27">
        <f t="shared" si="13"/>
        <v>0.25</v>
      </c>
      <c r="AA14" s="28" t="str">
        <f t="shared" si="13"/>
        <v/>
      </c>
      <c r="AB14" s="28" t="str">
        <f t="shared" si="13"/>
        <v/>
      </c>
      <c r="AC14" s="28" t="str">
        <f t="shared" si="13"/>
        <v/>
      </c>
      <c r="AD14" s="27">
        <f t="shared" si="13"/>
        <v>0.25</v>
      </c>
      <c r="AE14" s="28" t="str">
        <f t="shared" si="13"/>
        <v/>
      </c>
      <c r="AF14" s="28" t="str">
        <f t="shared" si="13"/>
        <v/>
      </c>
    </row>
    <row r="15">
      <c r="A15" s="14" t="s">
        <v>82</v>
      </c>
      <c r="B15" s="31">
        <f t="shared" ref="B15:B16" si="16">B13^-1</f>
        <v>0.01428571429</v>
      </c>
      <c r="D15" s="4" t="s">
        <v>83</v>
      </c>
      <c r="E15" s="5" t="s">
        <v>84</v>
      </c>
      <c r="F15" s="6">
        <v>0.0887</v>
      </c>
      <c r="H15" s="13"/>
      <c r="I15" s="14" t="s">
        <v>10</v>
      </c>
      <c r="J15" s="15">
        <f t="shared" si="14"/>
        <v>7.331444759</v>
      </c>
      <c r="L15" s="25" t="s">
        <v>57</v>
      </c>
      <c r="M15" s="28" t="str">
        <f t="shared" ref="M15:AF15" si="15">B43</f>
        <v/>
      </c>
      <c r="N15" s="28" t="str">
        <f t="shared" si="15"/>
        <v/>
      </c>
      <c r="O15" s="28" t="str">
        <f t="shared" si="15"/>
        <v/>
      </c>
      <c r="P15" s="28" t="str">
        <f t="shared" si="15"/>
        <v/>
      </c>
      <c r="Q15" s="28" t="str">
        <f t="shared" si="15"/>
        <v/>
      </c>
      <c r="R15" s="28" t="str">
        <f t="shared" si="15"/>
        <v/>
      </c>
      <c r="S15" s="28" t="str">
        <f t="shared" si="15"/>
        <v/>
      </c>
      <c r="T15" s="29">
        <f t="shared" si="15"/>
        <v>0.01428571429</v>
      </c>
      <c r="U15" s="28" t="str">
        <f t="shared" si="15"/>
        <v/>
      </c>
      <c r="V15" s="28" t="str">
        <f t="shared" si="15"/>
        <v/>
      </c>
      <c r="W15" s="29">
        <f t="shared" si="15"/>
        <v>0.1</v>
      </c>
      <c r="X15" s="28" t="str">
        <f t="shared" si="15"/>
        <v/>
      </c>
      <c r="Y15" s="26">
        <f t="shared" si="15"/>
        <v>-0.3642857143</v>
      </c>
      <c r="Z15" s="28" t="str">
        <f t="shared" si="15"/>
        <v/>
      </c>
      <c r="AA15" s="28" t="str">
        <f t="shared" si="15"/>
        <v/>
      </c>
      <c r="AB15" s="28" t="str">
        <f t="shared" si="15"/>
        <v/>
      </c>
      <c r="AC15" s="28" t="str">
        <f t="shared" si="15"/>
        <v/>
      </c>
      <c r="AD15" s="28" t="str">
        <f t="shared" si="15"/>
        <v/>
      </c>
      <c r="AE15" s="27">
        <f t="shared" si="15"/>
        <v>0.25</v>
      </c>
      <c r="AF15" s="28" t="str">
        <f t="shared" si="15"/>
        <v/>
      </c>
    </row>
    <row r="16">
      <c r="A16" s="14" t="s">
        <v>85</v>
      </c>
      <c r="B16" s="31">
        <f t="shared" si="16"/>
        <v>0.3</v>
      </c>
      <c r="D16" s="4" t="s">
        <v>86</v>
      </c>
      <c r="E16" s="5" t="s">
        <v>87</v>
      </c>
      <c r="F16" s="6">
        <v>0.0518</v>
      </c>
      <c r="H16" s="16"/>
      <c r="I16" s="17" t="s">
        <v>14</v>
      </c>
      <c r="J16" s="18">
        <f t="shared" si="14"/>
        <v>11.52957135</v>
      </c>
      <c r="L16" s="25" t="s">
        <v>58</v>
      </c>
      <c r="M16" s="28" t="str">
        <f t="shared" ref="M16:AF16" si="17">B44</f>
        <v/>
      </c>
      <c r="N16" s="28" t="str">
        <f t="shared" si="17"/>
        <v/>
      </c>
      <c r="O16" s="28" t="str">
        <f t="shared" si="17"/>
        <v/>
      </c>
      <c r="P16" s="28" t="str">
        <f t="shared" si="17"/>
        <v/>
      </c>
      <c r="Q16" s="28" t="str">
        <f t="shared" si="17"/>
        <v/>
      </c>
      <c r="R16" s="28" t="str">
        <f t="shared" si="17"/>
        <v/>
      </c>
      <c r="S16" s="28" t="str">
        <f t="shared" si="17"/>
        <v/>
      </c>
      <c r="T16" s="29">
        <f t="shared" si="17"/>
        <v>0.3</v>
      </c>
      <c r="U16" s="28" t="str">
        <f t="shared" si="17"/>
        <v/>
      </c>
      <c r="V16" s="28" t="str">
        <f t="shared" si="17"/>
        <v/>
      </c>
      <c r="W16" s="28" t="str">
        <f t="shared" si="17"/>
        <v/>
      </c>
      <c r="X16" s="29">
        <f t="shared" si="17"/>
        <v>0.1</v>
      </c>
      <c r="Y16" s="28" t="str">
        <f t="shared" si="17"/>
        <v/>
      </c>
      <c r="Z16" s="26">
        <f t="shared" si="17"/>
        <v>-0.65</v>
      </c>
      <c r="AA16" s="28" t="str">
        <f t="shared" si="17"/>
        <v/>
      </c>
      <c r="AB16" s="28" t="str">
        <f t="shared" si="17"/>
        <v/>
      </c>
      <c r="AC16" s="28" t="str">
        <f t="shared" si="17"/>
        <v/>
      </c>
      <c r="AD16" s="28" t="str">
        <f t="shared" si="17"/>
        <v/>
      </c>
      <c r="AE16" s="28" t="str">
        <f t="shared" si="17"/>
        <v/>
      </c>
      <c r="AF16" s="27">
        <f t="shared" si="17"/>
        <v>0.25</v>
      </c>
    </row>
    <row r="17">
      <c r="A17" s="14" t="s">
        <v>88</v>
      </c>
      <c r="B17" s="31">
        <f>B5*B13+(1-B5)*B14</f>
        <v>10</v>
      </c>
      <c r="D17" s="4" t="s">
        <v>89</v>
      </c>
      <c r="E17" s="5" t="s">
        <v>90</v>
      </c>
      <c r="F17" s="6">
        <v>0.0119</v>
      </c>
      <c r="H17" s="7" t="s">
        <v>40</v>
      </c>
      <c r="I17" s="8" t="s">
        <v>6</v>
      </c>
      <c r="J17" s="9">
        <f t="shared" ref="J17:J19" si="19">J11/J23</f>
        <v>25.38885997</v>
      </c>
      <c r="L17" s="25" t="s">
        <v>59</v>
      </c>
      <c r="M17" s="28" t="str">
        <f t="shared" ref="M17:AF17" si="18">B45</f>
        <v/>
      </c>
      <c r="N17" s="28" t="str">
        <f t="shared" si="18"/>
        <v/>
      </c>
      <c r="O17" s="28" t="str">
        <f t="shared" si="18"/>
        <v/>
      </c>
      <c r="P17" s="29">
        <f t="shared" si="18"/>
        <v>0.1</v>
      </c>
      <c r="Q17" s="28" t="str">
        <f t="shared" si="18"/>
        <v/>
      </c>
      <c r="R17" s="28" t="str">
        <f t="shared" si="18"/>
        <v/>
      </c>
      <c r="S17" s="28" t="str">
        <f t="shared" si="18"/>
        <v/>
      </c>
      <c r="T17" s="28" t="str">
        <f t="shared" si="18"/>
        <v/>
      </c>
      <c r="U17" s="29">
        <f t="shared" si="18"/>
        <v>0.001428571429</v>
      </c>
      <c r="V17" s="29">
        <f t="shared" si="18"/>
        <v>0.01285714286</v>
      </c>
      <c r="W17" s="28" t="str">
        <f t="shared" si="18"/>
        <v/>
      </c>
      <c r="X17" s="28" t="str">
        <f t="shared" si="18"/>
        <v/>
      </c>
      <c r="Y17" s="28" t="str">
        <f t="shared" si="18"/>
        <v/>
      </c>
      <c r="Z17" s="28" t="str">
        <f t="shared" si="18"/>
        <v/>
      </c>
      <c r="AA17" s="26">
        <f t="shared" si="18"/>
        <v>-0.3642857143</v>
      </c>
      <c r="AB17" s="28" t="str">
        <f t="shared" si="18"/>
        <v/>
      </c>
      <c r="AC17" s="27">
        <f t="shared" si="18"/>
        <v>0.25</v>
      </c>
      <c r="AD17" s="28" t="str">
        <f t="shared" si="18"/>
        <v/>
      </c>
      <c r="AE17" s="28" t="str">
        <f t="shared" si="18"/>
        <v/>
      </c>
      <c r="AF17" s="28" t="str">
        <f t="shared" si="18"/>
        <v/>
      </c>
    </row>
    <row r="18">
      <c r="D18" s="4" t="s">
        <v>91</v>
      </c>
      <c r="E18" s="5" t="s">
        <v>92</v>
      </c>
      <c r="F18" s="6">
        <v>0.1292</v>
      </c>
      <c r="H18" s="13"/>
      <c r="I18" s="14" t="s">
        <v>10</v>
      </c>
      <c r="J18" s="15">
        <f t="shared" si="19"/>
        <v>16.64249292</v>
      </c>
      <c r="L18" s="25" t="s">
        <v>60</v>
      </c>
      <c r="M18" s="28" t="str">
        <f t="shared" ref="M18:AF18" si="20">B46</f>
        <v/>
      </c>
      <c r="N18" s="28" t="str">
        <f t="shared" si="20"/>
        <v/>
      </c>
      <c r="O18" s="28" t="str">
        <f t="shared" si="20"/>
        <v/>
      </c>
      <c r="P18" s="28" t="str">
        <f t="shared" si="20"/>
        <v/>
      </c>
      <c r="Q18" s="29">
        <f t="shared" si="20"/>
        <v>0.1</v>
      </c>
      <c r="R18" s="28" t="str">
        <f t="shared" si="20"/>
        <v/>
      </c>
      <c r="S18" s="28" t="str">
        <f t="shared" si="20"/>
        <v/>
      </c>
      <c r="T18" s="28" t="str">
        <f t="shared" si="20"/>
        <v/>
      </c>
      <c r="U18" s="29">
        <f t="shared" si="20"/>
        <v>0.03</v>
      </c>
      <c r="V18" s="29">
        <f t="shared" si="20"/>
        <v>0.27</v>
      </c>
      <c r="W18" s="28" t="str">
        <f t="shared" si="20"/>
        <v/>
      </c>
      <c r="X18" s="28" t="str">
        <f t="shared" si="20"/>
        <v/>
      </c>
      <c r="Y18" s="28" t="str">
        <f t="shared" si="20"/>
        <v/>
      </c>
      <c r="Z18" s="28" t="str">
        <f t="shared" si="20"/>
        <v/>
      </c>
      <c r="AA18" s="28" t="str">
        <f t="shared" si="20"/>
        <v/>
      </c>
      <c r="AB18" s="26">
        <f t="shared" si="20"/>
        <v>-0.65</v>
      </c>
      <c r="AC18" s="28" t="str">
        <f t="shared" si="20"/>
        <v/>
      </c>
      <c r="AD18" s="27">
        <f t="shared" si="20"/>
        <v>0.25</v>
      </c>
      <c r="AE18" s="28" t="str">
        <f t="shared" si="20"/>
        <v/>
      </c>
      <c r="AF18" s="28" t="str">
        <f t="shared" si="20"/>
        <v/>
      </c>
    </row>
    <row r="19">
      <c r="D19" s="4" t="s">
        <v>93</v>
      </c>
      <c r="E19" s="5" t="s">
        <v>94</v>
      </c>
      <c r="F19" s="6">
        <v>0.0297</v>
      </c>
      <c r="H19" s="16"/>
      <c r="I19" s="17" t="s">
        <v>14</v>
      </c>
      <c r="J19" s="18">
        <f t="shared" si="19"/>
        <v>21.20075963</v>
      </c>
      <c r="L19" s="25" t="s">
        <v>61</v>
      </c>
      <c r="M19" s="28" t="str">
        <f t="shared" ref="M19:AF19" si="21">B47</f>
        <v/>
      </c>
      <c r="N19" s="28" t="str">
        <f t="shared" si="21"/>
        <v/>
      </c>
      <c r="O19" s="28" t="str">
        <f t="shared" si="21"/>
        <v/>
      </c>
      <c r="P19" s="28" t="str">
        <f t="shared" si="21"/>
        <v/>
      </c>
      <c r="Q19" s="28" t="str">
        <f t="shared" si="21"/>
        <v/>
      </c>
      <c r="R19" s="28" t="str">
        <f t="shared" si="21"/>
        <v/>
      </c>
      <c r="S19" s="28" t="str">
        <f t="shared" si="21"/>
        <v/>
      </c>
      <c r="T19" s="28" t="str">
        <f t="shared" si="21"/>
        <v/>
      </c>
      <c r="U19" s="28" t="str">
        <f t="shared" si="21"/>
        <v/>
      </c>
      <c r="V19" s="28" t="str">
        <f t="shared" si="21"/>
        <v/>
      </c>
      <c r="W19" s="29">
        <f t="shared" si="21"/>
        <v>0.001428571429</v>
      </c>
      <c r="X19" s="29">
        <f t="shared" si="21"/>
        <v>0.01285714286</v>
      </c>
      <c r="Y19" s="28" t="str">
        <f t="shared" si="21"/>
        <v/>
      </c>
      <c r="Z19" s="28" t="str">
        <f t="shared" si="21"/>
        <v/>
      </c>
      <c r="AA19" s="29">
        <f t="shared" si="21"/>
        <v>0.1</v>
      </c>
      <c r="AB19" s="28" t="str">
        <f t="shared" si="21"/>
        <v/>
      </c>
      <c r="AC19" s="26">
        <f t="shared" si="21"/>
        <v>-0.3642857143</v>
      </c>
      <c r="AD19" s="28" t="str">
        <f t="shared" si="21"/>
        <v/>
      </c>
      <c r="AE19" s="27">
        <f t="shared" si="21"/>
        <v>0.25</v>
      </c>
      <c r="AF19" s="28" t="str">
        <f t="shared" si="21"/>
        <v/>
      </c>
    </row>
    <row r="20">
      <c r="D20" s="4" t="s">
        <v>95</v>
      </c>
      <c r="E20" s="5" t="s">
        <v>96</v>
      </c>
      <c r="F20" s="6">
        <v>0.3249</v>
      </c>
      <c r="H20" s="7" t="s">
        <v>41</v>
      </c>
      <c r="I20" s="8" t="s">
        <v>6</v>
      </c>
      <c r="J20" s="19">
        <f>SUM(F9,F14:F15,F20:F21)</f>
        <v>0.6158</v>
      </c>
      <c r="L20" s="25" t="s">
        <v>62</v>
      </c>
      <c r="M20" s="28" t="str">
        <f t="shared" ref="M20:AF20" si="22">B48</f>
        <v/>
      </c>
      <c r="N20" s="28" t="str">
        <f t="shared" si="22"/>
        <v/>
      </c>
      <c r="O20" s="28" t="str">
        <f t="shared" si="22"/>
        <v/>
      </c>
      <c r="P20" s="28" t="str">
        <f t="shared" si="22"/>
        <v/>
      </c>
      <c r="Q20" s="28" t="str">
        <f t="shared" si="22"/>
        <v/>
      </c>
      <c r="R20" s="28" t="str">
        <f t="shared" si="22"/>
        <v/>
      </c>
      <c r="S20" s="28" t="str">
        <f t="shared" si="22"/>
        <v/>
      </c>
      <c r="T20" s="28" t="str">
        <f t="shared" si="22"/>
        <v/>
      </c>
      <c r="U20" s="28" t="str">
        <f t="shared" si="22"/>
        <v/>
      </c>
      <c r="V20" s="28" t="str">
        <f t="shared" si="22"/>
        <v/>
      </c>
      <c r="W20" s="29">
        <f t="shared" si="22"/>
        <v>0.03</v>
      </c>
      <c r="X20" s="29">
        <f t="shared" si="22"/>
        <v>0.27</v>
      </c>
      <c r="Y20" s="28" t="str">
        <f t="shared" si="22"/>
        <v/>
      </c>
      <c r="Z20" s="28" t="str">
        <f t="shared" si="22"/>
        <v/>
      </c>
      <c r="AA20" s="28" t="str">
        <f t="shared" si="22"/>
        <v/>
      </c>
      <c r="AB20" s="29">
        <f t="shared" si="22"/>
        <v>0.1</v>
      </c>
      <c r="AC20" s="28" t="str">
        <f t="shared" si="22"/>
        <v/>
      </c>
      <c r="AD20" s="26">
        <f t="shared" si="22"/>
        <v>-0.65</v>
      </c>
      <c r="AE20" s="28" t="str">
        <f t="shared" si="22"/>
        <v/>
      </c>
      <c r="AF20" s="27">
        <f t="shared" si="22"/>
        <v>0.25</v>
      </c>
    </row>
    <row r="21">
      <c r="D21" s="4" t="s">
        <v>97</v>
      </c>
      <c r="E21" s="5" t="s">
        <v>98</v>
      </c>
      <c r="F21" s="6">
        <v>0.074</v>
      </c>
      <c r="H21" s="13"/>
      <c r="I21" s="14" t="s">
        <v>10</v>
      </c>
      <c r="J21" s="20">
        <f>SUM(F5:F6,F16:F21)</f>
        <v>0.647</v>
      </c>
      <c r="L21" s="25" t="s">
        <v>63</v>
      </c>
      <c r="M21" s="28" t="str">
        <f t="shared" ref="M21:AF21" si="23">B49</f>
        <v/>
      </c>
      <c r="N21" s="28" t="str">
        <f t="shared" si="23"/>
        <v/>
      </c>
      <c r="O21" s="28" t="str">
        <f t="shared" si="23"/>
        <v/>
      </c>
      <c r="P21" s="28" t="str">
        <f t="shared" si="23"/>
        <v/>
      </c>
      <c r="Q21" s="28" t="str">
        <f t="shared" si="23"/>
        <v/>
      </c>
      <c r="R21" s="28" t="str">
        <f t="shared" si="23"/>
        <v/>
      </c>
      <c r="S21" s="28" t="str">
        <f t="shared" si="23"/>
        <v/>
      </c>
      <c r="T21" s="28" t="str">
        <f t="shared" si="23"/>
        <v/>
      </c>
      <c r="U21" s="28" t="str">
        <f t="shared" si="23"/>
        <v/>
      </c>
      <c r="V21" s="28" t="str">
        <f t="shared" si="23"/>
        <v/>
      </c>
      <c r="W21" s="28" t="str">
        <f t="shared" si="23"/>
        <v/>
      </c>
      <c r="X21" s="28" t="str">
        <f t="shared" si="23"/>
        <v/>
      </c>
      <c r="Y21" s="29">
        <f t="shared" si="23"/>
        <v>0.001428571429</v>
      </c>
      <c r="Z21" s="29">
        <f t="shared" si="23"/>
        <v>0.01285714286</v>
      </c>
      <c r="AA21" s="28" t="str">
        <f t="shared" si="23"/>
        <v/>
      </c>
      <c r="AB21" s="28" t="str">
        <f t="shared" si="23"/>
        <v/>
      </c>
      <c r="AC21" s="29">
        <f t="shared" si="23"/>
        <v>0.1</v>
      </c>
      <c r="AD21" s="28" t="str">
        <f t="shared" si="23"/>
        <v/>
      </c>
      <c r="AE21" s="26">
        <f t="shared" si="23"/>
        <v>-0.1142857143</v>
      </c>
      <c r="AF21" s="28" t="str">
        <f t="shared" si="23"/>
        <v/>
      </c>
    </row>
    <row r="22">
      <c r="F22" s="22">
        <f>SUM(F2:F21)</f>
        <v>1.0002</v>
      </c>
      <c r="H22" s="16"/>
      <c r="I22" s="17" t="s">
        <v>14</v>
      </c>
      <c r="J22" s="18">
        <f>B4*(J20+J21)</f>
        <v>0.6314</v>
      </c>
      <c r="L22" s="25" t="s">
        <v>64</v>
      </c>
      <c r="M22" s="28" t="str">
        <f t="shared" ref="M22:AF22" si="24">B50</f>
        <v/>
      </c>
      <c r="N22" s="28" t="str">
        <f t="shared" si="24"/>
        <v/>
      </c>
      <c r="O22" s="28" t="str">
        <f t="shared" si="24"/>
        <v/>
      </c>
      <c r="P22" s="28" t="str">
        <f t="shared" si="24"/>
        <v/>
      </c>
      <c r="Q22" s="28" t="str">
        <f t="shared" si="24"/>
        <v/>
      </c>
      <c r="R22" s="28" t="str">
        <f t="shared" si="24"/>
        <v/>
      </c>
      <c r="S22" s="28" t="str">
        <f t="shared" si="24"/>
        <v/>
      </c>
      <c r="T22" s="28" t="str">
        <f t="shared" si="24"/>
        <v/>
      </c>
      <c r="U22" s="28" t="str">
        <f t="shared" si="24"/>
        <v/>
      </c>
      <c r="V22" s="28" t="str">
        <f t="shared" si="24"/>
        <v/>
      </c>
      <c r="W22" s="28" t="str">
        <f t="shared" si="24"/>
        <v/>
      </c>
      <c r="X22" s="28" t="str">
        <f t="shared" si="24"/>
        <v/>
      </c>
      <c r="Y22" s="29">
        <f t="shared" si="24"/>
        <v>0.03</v>
      </c>
      <c r="Z22" s="29">
        <f t="shared" si="24"/>
        <v>0.27</v>
      </c>
      <c r="AA22" s="28" t="str">
        <f t="shared" si="24"/>
        <v/>
      </c>
      <c r="AB22" s="28" t="str">
        <f t="shared" si="24"/>
        <v/>
      </c>
      <c r="AC22" s="28" t="str">
        <f t="shared" si="24"/>
        <v/>
      </c>
      <c r="AD22" s="29">
        <f t="shared" si="24"/>
        <v>0.1</v>
      </c>
      <c r="AE22" s="28" t="str">
        <f t="shared" si="24"/>
        <v/>
      </c>
      <c r="AF22" s="26">
        <f t="shared" si="24"/>
        <v>-0.4</v>
      </c>
    </row>
    <row r="23">
      <c r="H23" s="7" t="s">
        <v>42</v>
      </c>
      <c r="I23" s="8" t="s">
        <v>6</v>
      </c>
      <c r="J23" s="9">
        <f>B2*B4*(1-J20)</f>
        <v>0.09605</v>
      </c>
    </row>
    <row r="24">
      <c r="H24" s="13"/>
      <c r="I24" s="14" t="s">
        <v>10</v>
      </c>
      <c r="J24" s="15">
        <f>B2*B4*(1-J21)</f>
        <v>0.08825</v>
      </c>
    </row>
    <row r="25">
      <c r="H25" s="16"/>
      <c r="I25" s="17" t="s">
        <v>14</v>
      </c>
      <c r="J25" s="18">
        <f>B2*(1-J22)</f>
        <v>0.1843</v>
      </c>
    </row>
    <row r="26">
      <c r="C26" s="32"/>
      <c r="D26" s="32"/>
      <c r="H26" s="23"/>
    </row>
    <row r="27">
      <c r="C27" s="32"/>
      <c r="D27" s="32"/>
      <c r="F27" s="32"/>
      <c r="G27" s="32"/>
      <c r="H27" s="23"/>
    </row>
    <row r="28">
      <c r="C28" s="32"/>
      <c r="D28" s="32"/>
      <c r="F28" s="32"/>
      <c r="G28" s="32"/>
      <c r="H28" s="23"/>
    </row>
    <row r="30">
      <c r="A30" s="25" t="s">
        <v>44</v>
      </c>
      <c r="B30" s="25" t="s">
        <v>45</v>
      </c>
      <c r="C30" s="25" t="s">
        <v>46</v>
      </c>
      <c r="D30" s="25" t="s">
        <v>47</v>
      </c>
      <c r="E30" s="25" t="s">
        <v>48</v>
      </c>
      <c r="F30" s="25" t="s">
        <v>49</v>
      </c>
      <c r="G30" s="25" t="s">
        <v>50</v>
      </c>
      <c r="H30" s="25" t="s">
        <v>51</v>
      </c>
      <c r="I30" s="25" t="s">
        <v>52</v>
      </c>
      <c r="J30" s="25" t="s">
        <v>53</v>
      </c>
      <c r="K30" s="25" t="s">
        <v>54</v>
      </c>
      <c r="L30" s="25" t="s">
        <v>55</v>
      </c>
      <c r="M30" s="25" t="s">
        <v>56</v>
      </c>
      <c r="N30" s="25" t="s">
        <v>57</v>
      </c>
      <c r="O30" s="25" t="s">
        <v>58</v>
      </c>
      <c r="P30" s="25" t="s">
        <v>59</v>
      </c>
      <c r="Q30" s="25" t="s">
        <v>60</v>
      </c>
      <c r="R30" s="25" t="s">
        <v>61</v>
      </c>
      <c r="S30" s="25" t="s">
        <v>62</v>
      </c>
      <c r="T30" s="25" t="s">
        <v>63</v>
      </c>
      <c r="U30" s="25" t="s">
        <v>64</v>
      </c>
    </row>
    <row r="31">
      <c r="A31" s="25" t="s">
        <v>45</v>
      </c>
      <c r="B31" s="33">
        <f>-SUM(C31:U31)</f>
        <v>-0.5</v>
      </c>
      <c r="C31" s="34">
        <f>$B$5*$B$4*$B$2</f>
        <v>0.025</v>
      </c>
      <c r="D31" s="34">
        <f>(1-$B$5)*$B$4*$B$2</f>
        <v>0.225</v>
      </c>
      <c r="E31" s="6"/>
      <c r="F31" s="6"/>
      <c r="G31" s="34">
        <f>B4*B2</f>
        <v>0.25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>
      <c r="A32" s="25" t="s">
        <v>46</v>
      </c>
      <c r="B32" s="35">
        <f t="shared" ref="B32:B33" si="25">B15</f>
        <v>0.01428571429</v>
      </c>
      <c r="C32" s="33">
        <f>-SUM(B32,D32:U32)</f>
        <v>-0.5142857143</v>
      </c>
      <c r="D32" s="6"/>
      <c r="E32" s="34">
        <f>B4*B2</f>
        <v>0.25</v>
      </c>
      <c r="F32" s="6"/>
      <c r="G32" s="6"/>
      <c r="H32" s="6"/>
      <c r="I32" s="6"/>
      <c r="J32" s="34">
        <f>B4*B2</f>
        <v>0.25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>
      <c r="A33" s="25" t="s">
        <v>47</v>
      </c>
      <c r="B33" s="35">
        <f t="shared" si="25"/>
        <v>0.3</v>
      </c>
      <c r="C33" s="6"/>
      <c r="D33" s="33">
        <f>-SUM(B33:C33,E33:U33)</f>
        <v>-0.8</v>
      </c>
      <c r="E33" s="6"/>
      <c r="F33" s="34">
        <f>B4*B2</f>
        <v>0.25</v>
      </c>
      <c r="G33" s="6"/>
      <c r="H33" s="6"/>
      <c r="I33" s="6"/>
      <c r="J33" s="6"/>
      <c r="K33" s="34">
        <f>B4*B2</f>
        <v>0.25</v>
      </c>
      <c r="L33" s="6"/>
      <c r="M33" s="6"/>
      <c r="N33" s="6"/>
      <c r="O33" s="6"/>
      <c r="P33" s="6"/>
      <c r="Q33" s="6"/>
      <c r="R33" s="6"/>
      <c r="S33" s="6"/>
      <c r="T33" s="6"/>
      <c r="U33" s="6"/>
    </row>
    <row r="34">
      <c r="A34" s="25" t="s">
        <v>48</v>
      </c>
      <c r="B34" s="6"/>
      <c r="C34" s="35">
        <f>B5*B15</f>
        <v>0.001428571429</v>
      </c>
      <c r="D34" s="35">
        <f>(1-B5)*B15</f>
        <v>0.01285714286</v>
      </c>
      <c r="E34" s="33">
        <f>-SUM(B34:D34,F34:U34)</f>
        <v>-0.2642857143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34">
        <f>B4*B2</f>
        <v>0.25</v>
      </c>
      <c r="Q34" s="6"/>
      <c r="R34" s="6"/>
      <c r="S34" s="6"/>
      <c r="T34" s="6"/>
      <c r="U34" s="6"/>
    </row>
    <row r="35">
      <c r="A35" s="25" t="s">
        <v>49</v>
      </c>
      <c r="B35" s="6"/>
      <c r="C35" s="35">
        <f>B5*B16</f>
        <v>0.03</v>
      </c>
      <c r="D35" s="35">
        <f>(1-B5)*B16</f>
        <v>0.27</v>
      </c>
      <c r="E35" s="6"/>
      <c r="F35" s="33">
        <f>-SUM(B35:E35,G35:U35)</f>
        <v>-0.55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34">
        <f>B4*B2</f>
        <v>0.25</v>
      </c>
      <c r="R35" s="6"/>
      <c r="S35" s="6"/>
      <c r="T35" s="6"/>
      <c r="U35" s="6"/>
    </row>
    <row r="36">
      <c r="A36" s="25" t="s">
        <v>50</v>
      </c>
      <c r="B36" s="35">
        <f>$B$6</f>
        <v>0.1</v>
      </c>
      <c r="C36" s="6"/>
      <c r="D36" s="6"/>
      <c r="E36" s="6"/>
      <c r="F36" s="6"/>
      <c r="G36" s="33">
        <f>-SUM(B36:F36,H36:U36)</f>
        <v>-0.6</v>
      </c>
      <c r="H36" s="34">
        <f>B4*B2</f>
        <v>0.25</v>
      </c>
      <c r="I36" s="6"/>
      <c r="J36" s="34">
        <f>$B$5*$B$4*$B$2</f>
        <v>0.025</v>
      </c>
      <c r="K36" s="34">
        <f>(1-$B$5)*$B$4*$B$2</f>
        <v>0.225</v>
      </c>
      <c r="L36" s="6"/>
      <c r="M36" s="6"/>
      <c r="N36" s="6"/>
      <c r="O36" s="6"/>
      <c r="P36" s="6"/>
      <c r="Q36" s="6"/>
      <c r="R36" s="6"/>
      <c r="S36" s="6"/>
      <c r="T36" s="6"/>
      <c r="U36" s="6"/>
    </row>
    <row r="37">
      <c r="A37" s="25" t="s">
        <v>51</v>
      </c>
      <c r="B37" s="6"/>
      <c r="C37" s="6"/>
      <c r="D37" s="6"/>
      <c r="E37" s="6"/>
      <c r="F37" s="6"/>
      <c r="G37" s="35">
        <f>$B$6</f>
        <v>0.1</v>
      </c>
      <c r="H37" s="33">
        <f>-SUM(B37:G37,I37:U37)</f>
        <v>-0.6</v>
      </c>
      <c r="I37" s="34">
        <f>B4*B2</f>
        <v>0.25</v>
      </c>
      <c r="J37" s="6"/>
      <c r="K37" s="6"/>
      <c r="L37" s="34">
        <f>$B$5*$B$4*$B$2</f>
        <v>0.025</v>
      </c>
      <c r="M37" s="34">
        <f>(1-$B$5)*$B$4*$B$2</f>
        <v>0.225</v>
      </c>
      <c r="N37" s="6"/>
      <c r="O37" s="6"/>
      <c r="P37" s="6"/>
      <c r="Q37" s="6"/>
      <c r="R37" s="6"/>
      <c r="S37" s="6"/>
      <c r="T37" s="6"/>
      <c r="U37" s="6"/>
    </row>
    <row r="38">
      <c r="A38" s="25" t="s">
        <v>52</v>
      </c>
      <c r="B38" s="6"/>
      <c r="C38" s="6"/>
      <c r="D38" s="6"/>
      <c r="E38" s="6"/>
      <c r="F38" s="6"/>
      <c r="G38" s="6"/>
      <c r="H38" s="35">
        <f>$B$6</f>
        <v>0.1</v>
      </c>
      <c r="I38" s="33">
        <f>-SUM(B38:H38,J38:U38)</f>
        <v>-0.35</v>
      </c>
      <c r="J38" s="6"/>
      <c r="K38" s="6"/>
      <c r="L38" s="6"/>
      <c r="M38" s="6"/>
      <c r="N38" s="34">
        <f>$B$5*$B$4*$B$2</f>
        <v>0.025</v>
      </c>
      <c r="O38" s="34">
        <f>(1-$B$5)*$B$4*$B$2</f>
        <v>0.225</v>
      </c>
      <c r="P38" s="6"/>
      <c r="Q38" s="6"/>
      <c r="R38" s="6"/>
      <c r="S38" s="6"/>
      <c r="T38" s="6"/>
      <c r="U38" s="6"/>
    </row>
    <row r="39">
      <c r="A39" s="25" t="s">
        <v>53</v>
      </c>
      <c r="B39" s="6"/>
      <c r="C39" s="35">
        <f>$B$6</f>
        <v>0.1</v>
      </c>
      <c r="D39" s="6"/>
      <c r="E39" s="6"/>
      <c r="F39" s="6"/>
      <c r="G39" s="35">
        <f t="shared" ref="G39:G40" si="26">B15</f>
        <v>0.01428571429</v>
      </c>
      <c r="H39" s="6"/>
      <c r="I39" s="6"/>
      <c r="J39" s="33">
        <f>-SUM(B39:I39,K39:U39)</f>
        <v>-0.6142857143</v>
      </c>
      <c r="K39" s="6"/>
      <c r="L39" s="34">
        <f>B4*B2</f>
        <v>0.25</v>
      </c>
      <c r="M39" s="6"/>
      <c r="N39" s="6"/>
      <c r="O39" s="6"/>
      <c r="P39" s="34">
        <f>B4*B2</f>
        <v>0.25</v>
      </c>
      <c r="Q39" s="6"/>
      <c r="R39" s="6"/>
      <c r="S39" s="6"/>
      <c r="T39" s="6"/>
      <c r="U39" s="6"/>
    </row>
    <row r="40">
      <c r="A40" s="25" t="s">
        <v>54</v>
      </c>
      <c r="B40" s="6"/>
      <c r="C40" s="6"/>
      <c r="D40" s="35">
        <f>$B$6</f>
        <v>0.1</v>
      </c>
      <c r="E40" s="6"/>
      <c r="F40" s="6"/>
      <c r="G40" s="35">
        <f t="shared" si="26"/>
        <v>0.3</v>
      </c>
      <c r="H40" s="6"/>
      <c r="I40" s="6"/>
      <c r="J40" s="6"/>
      <c r="K40" s="33">
        <f>-SUM(B40:J40,L40:U40)</f>
        <v>-0.9</v>
      </c>
      <c r="L40" s="6"/>
      <c r="M40" s="34">
        <f>B4*B2</f>
        <v>0.25</v>
      </c>
      <c r="N40" s="6"/>
      <c r="O40" s="6"/>
      <c r="P40" s="6"/>
      <c r="Q40" s="34">
        <f>B4*B2</f>
        <v>0.25</v>
      </c>
      <c r="R40" s="6"/>
      <c r="S40" s="6"/>
      <c r="T40" s="6"/>
      <c r="U40" s="6"/>
    </row>
    <row r="41">
      <c r="A41" s="25" t="s">
        <v>55</v>
      </c>
      <c r="B41" s="6"/>
      <c r="C41" s="6"/>
      <c r="D41" s="6"/>
      <c r="E41" s="6"/>
      <c r="F41" s="6"/>
      <c r="G41" s="6"/>
      <c r="H41" s="35">
        <f t="shared" ref="H41:H42" si="27">B15</f>
        <v>0.01428571429</v>
      </c>
      <c r="I41" s="6"/>
      <c r="J41" s="35">
        <f>$B$6</f>
        <v>0.1</v>
      </c>
      <c r="K41" s="6"/>
      <c r="L41" s="33">
        <f>-SUM(B41:K41,M41:U41)</f>
        <v>-0.6142857143</v>
      </c>
      <c r="M41" s="6"/>
      <c r="N41" s="34">
        <f>B4*B2</f>
        <v>0.25</v>
      </c>
      <c r="O41" s="6"/>
      <c r="P41" s="6"/>
      <c r="Q41" s="6"/>
      <c r="R41" s="34">
        <f>B4*B2</f>
        <v>0.25</v>
      </c>
      <c r="S41" s="6"/>
      <c r="T41" s="6"/>
      <c r="U41" s="6"/>
    </row>
    <row r="42">
      <c r="A42" s="25" t="s">
        <v>56</v>
      </c>
      <c r="B42" s="6"/>
      <c r="C42" s="6"/>
      <c r="D42" s="6"/>
      <c r="E42" s="6"/>
      <c r="F42" s="6"/>
      <c r="G42" s="6"/>
      <c r="H42" s="35">
        <f t="shared" si="27"/>
        <v>0.3</v>
      </c>
      <c r="I42" s="6"/>
      <c r="J42" s="6"/>
      <c r="K42" s="35">
        <f>$B$6</f>
        <v>0.1</v>
      </c>
      <c r="L42" s="6"/>
      <c r="M42" s="33">
        <f>-SUM(B42:L42, N42:U42)</f>
        <v>-0.9</v>
      </c>
      <c r="N42" s="6"/>
      <c r="O42" s="34">
        <f>B4*B2</f>
        <v>0.25</v>
      </c>
      <c r="P42" s="6"/>
      <c r="Q42" s="6"/>
      <c r="R42" s="6"/>
      <c r="S42" s="34">
        <f>B4*B2</f>
        <v>0.25</v>
      </c>
      <c r="T42" s="6"/>
      <c r="U42" s="6"/>
    </row>
    <row r="43">
      <c r="A43" s="25" t="s">
        <v>57</v>
      </c>
      <c r="B43" s="6"/>
      <c r="C43" s="6"/>
      <c r="D43" s="6"/>
      <c r="E43" s="6"/>
      <c r="F43" s="6"/>
      <c r="G43" s="6"/>
      <c r="H43" s="6"/>
      <c r="I43" s="35">
        <f t="shared" ref="I43:I44" si="28">B15</f>
        <v>0.01428571429</v>
      </c>
      <c r="J43" s="6"/>
      <c r="K43" s="6"/>
      <c r="L43" s="35">
        <f>$B$6</f>
        <v>0.1</v>
      </c>
      <c r="M43" s="6"/>
      <c r="N43" s="33">
        <f>-SUM(B43:M43,O43:U43)</f>
        <v>-0.3642857143</v>
      </c>
      <c r="O43" s="6"/>
      <c r="P43" s="6"/>
      <c r="Q43" s="6"/>
      <c r="R43" s="6"/>
      <c r="S43" s="6"/>
      <c r="T43" s="34">
        <f>B4*B2</f>
        <v>0.25</v>
      </c>
      <c r="U43" s="6"/>
    </row>
    <row r="44">
      <c r="A44" s="25" t="s">
        <v>58</v>
      </c>
      <c r="B44" s="6"/>
      <c r="C44" s="6"/>
      <c r="D44" s="6"/>
      <c r="E44" s="6"/>
      <c r="F44" s="6"/>
      <c r="G44" s="6"/>
      <c r="H44" s="6"/>
      <c r="I44" s="35">
        <f t="shared" si="28"/>
        <v>0.3</v>
      </c>
      <c r="J44" s="6"/>
      <c r="K44" s="6"/>
      <c r="L44" s="6"/>
      <c r="M44" s="35">
        <f>$B$6</f>
        <v>0.1</v>
      </c>
      <c r="N44" s="6"/>
      <c r="O44" s="33">
        <f>-SUM(B44:N44,P44:U44)</f>
        <v>-0.65</v>
      </c>
      <c r="P44" s="6"/>
      <c r="Q44" s="6"/>
      <c r="R44" s="6"/>
      <c r="S44" s="6"/>
      <c r="T44" s="6"/>
      <c r="U44" s="34">
        <f>B4*B2</f>
        <v>0.25</v>
      </c>
    </row>
    <row r="45">
      <c r="A45" s="25" t="s">
        <v>59</v>
      </c>
      <c r="B45" s="6"/>
      <c r="C45" s="6"/>
      <c r="D45" s="6"/>
      <c r="E45" s="35">
        <f>$B$6</f>
        <v>0.1</v>
      </c>
      <c r="F45" s="6"/>
      <c r="G45" s="6"/>
      <c r="H45" s="6"/>
      <c r="I45" s="6"/>
      <c r="J45" s="35">
        <f>B5*B15</f>
        <v>0.001428571429</v>
      </c>
      <c r="K45" s="35">
        <f>(1-B5)*B15</f>
        <v>0.01285714286</v>
      </c>
      <c r="L45" s="6"/>
      <c r="M45" s="6"/>
      <c r="N45" s="6"/>
      <c r="O45" s="6"/>
      <c r="P45" s="33">
        <f>-SUM(B45:O45,Q45:U45)</f>
        <v>-0.3642857143</v>
      </c>
      <c r="Q45" s="6"/>
      <c r="R45" s="34">
        <f>B4*B2</f>
        <v>0.25</v>
      </c>
      <c r="S45" s="6"/>
      <c r="T45" s="6"/>
      <c r="U45" s="6"/>
    </row>
    <row r="46">
      <c r="A46" s="25" t="s">
        <v>60</v>
      </c>
      <c r="B46" s="6"/>
      <c r="C46" s="6"/>
      <c r="D46" s="6"/>
      <c r="E46" s="6"/>
      <c r="F46" s="35">
        <f>$B$6</f>
        <v>0.1</v>
      </c>
      <c r="G46" s="6"/>
      <c r="H46" s="6"/>
      <c r="I46" s="6"/>
      <c r="J46" s="35">
        <f>B5*B16</f>
        <v>0.03</v>
      </c>
      <c r="K46" s="35">
        <f>(1-B5)*B16</f>
        <v>0.27</v>
      </c>
      <c r="L46" s="6"/>
      <c r="M46" s="6"/>
      <c r="N46" s="6"/>
      <c r="O46" s="6"/>
      <c r="P46" s="6"/>
      <c r="Q46" s="33">
        <f>-SUM(B46:P46,R46:U46)</f>
        <v>-0.65</v>
      </c>
      <c r="R46" s="6"/>
      <c r="S46" s="34">
        <f>B4*B2</f>
        <v>0.25</v>
      </c>
      <c r="T46" s="6"/>
      <c r="U46" s="6"/>
    </row>
    <row r="47">
      <c r="A47" s="25" t="s">
        <v>61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35">
        <f>B5*B15</f>
        <v>0.001428571429</v>
      </c>
      <c r="M47" s="35">
        <f>(1-B5)*B15</f>
        <v>0.01285714286</v>
      </c>
      <c r="N47" s="6"/>
      <c r="O47" s="6"/>
      <c r="P47" s="35">
        <f>$B$6</f>
        <v>0.1</v>
      </c>
      <c r="Q47" s="6"/>
      <c r="R47" s="33">
        <f>-SUM(B47:Q47,S47:U47)</f>
        <v>-0.3642857143</v>
      </c>
      <c r="S47" s="6"/>
      <c r="T47" s="34">
        <f>B4*B2</f>
        <v>0.25</v>
      </c>
      <c r="U47" s="6"/>
    </row>
    <row r="48">
      <c r="A48" s="25" t="s">
        <v>62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35">
        <f>B5*B16</f>
        <v>0.03</v>
      </c>
      <c r="M48" s="35">
        <f>(1-B5)*B16</f>
        <v>0.27</v>
      </c>
      <c r="N48" s="6"/>
      <c r="O48" s="6"/>
      <c r="P48" s="6"/>
      <c r="Q48" s="35">
        <f>$B$6</f>
        <v>0.1</v>
      </c>
      <c r="R48" s="6"/>
      <c r="S48" s="33">
        <f>-SUM(B48:R48,T48:U48)</f>
        <v>-0.65</v>
      </c>
      <c r="T48" s="6"/>
      <c r="U48" s="34">
        <f>B4*B2</f>
        <v>0.25</v>
      </c>
    </row>
    <row r="49">
      <c r="A49" s="25" t="s">
        <v>63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35">
        <f>B5*B15</f>
        <v>0.001428571429</v>
      </c>
      <c r="O49" s="35">
        <f>(1-B5)*B15</f>
        <v>0.01285714286</v>
      </c>
      <c r="P49" s="6"/>
      <c r="Q49" s="6"/>
      <c r="R49" s="35">
        <f>$B$6</f>
        <v>0.1</v>
      </c>
      <c r="S49" s="6"/>
      <c r="T49" s="33">
        <f>-SUM(B49:S49,U49)</f>
        <v>-0.1142857143</v>
      </c>
      <c r="U49" s="6"/>
    </row>
    <row r="50">
      <c r="A50" s="25" t="s">
        <v>64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35">
        <f>B5*B16</f>
        <v>0.03</v>
      </c>
      <c r="O50" s="35">
        <f>(1-B5)*B16</f>
        <v>0.27</v>
      </c>
      <c r="P50" s="6"/>
      <c r="Q50" s="6"/>
      <c r="R50" s="6"/>
      <c r="S50" s="35">
        <f>$B$6</f>
        <v>0.1</v>
      </c>
      <c r="T50" s="6"/>
      <c r="U50" s="33">
        <f>-SUM(B50:T50)</f>
        <v>-0.4</v>
      </c>
    </row>
  </sheetData>
  <mergeCells count="10">
    <mergeCell ref="H17:H19"/>
    <mergeCell ref="H20:H22"/>
    <mergeCell ref="H23:H25"/>
    <mergeCell ref="A1:B1"/>
    <mergeCell ref="D1:F1"/>
    <mergeCell ref="H2:H4"/>
    <mergeCell ref="H5:H7"/>
    <mergeCell ref="H8:H10"/>
    <mergeCell ref="H11:H13"/>
    <mergeCell ref="H14:H16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9" width="7.25"/>
    <col customWidth="1" min="20" max="20" width="7.13"/>
    <col customWidth="1" min="21" max="21" width="7.25"/>
    <col customWidth="1" min="22" max="30" width="6.63"/>
    <col customWidth="1" min="31" max="31" width="6.5"/>
    <col customWidth="1" min="32" max="32" width="6.63"/>
  </cols>
  <sheetData>
    <row r="1">
      <c r="A1" s="1" t="s">
        <v>0</v>
      </c>
      <c r="D1" s="1" t="s">
        <v>43</v>
      </c>
    </row>
    <row r="2">
      <c r="A2" s="24" t="s">
        <v>2</v>
      </c>
      <c r="B2" s="3">
        <v>0.5</v>
      </c>
      <c r="D2" s="4" t="s">
        <v>3</v>
      </c>
      <c r="E2" s="5" t="s">
        <v>4</v>
      </c>
      <c r="F2" s="6">
        <v>0.0078</v>
      </c>
      <c r="H2" s="7" t="s">
        <v>5</v>
      </c>
      <c r="I2" s="8" t="s">
        <v>6</v>
      </c>
      <c r="J2" s="9">
        <f>B2*B3*B4</f>
        <v>2.5</v>
      </c>
      <c r="L2" s="25" t="s">
        <v>44</v>
      </c>
      <c r="M2" s="25" t="s">
        <v>45</v>
      </c>
      <c r="N2" s="25" t="s">
        <v>46</v>
      </c>
      <c r="O2" s="25" t="s">
        <v>47</v>
      </c>
      <c r="P2" s="25" t="s">
        <v>48</v>
      </c>
      <c r="Q2" s="25" t="s">
        <v>49</v>
      </c>
      <c r="R2" s="25" t="s">
        <v>50</v>
      </c>
      <c r="S2" s="25" t="s">
        <v>51</v>
      </c>
      <c r="T2" s="25" t="s">
        <v>52</v>
      </c>
      <c r="U2" s="25" t="s">
        <v>53</v>
      </c>
      <c r="V2" s="25" t="s">
        <v>54</v>
      </c>
      <c r="W2" s="25" t="s">
        <v>55</v>
      </c>
      <c r="X2" s="25" t="s">
        <v>56</v>
      </c>
      <c r="Y2" s="25" t="s">
        <v>57</v>
      </c>
      <c r="Z2" s="25" t="s">
        <v>58</v>
      </c>
      <c r="AA2" s="25" t="s">
        <v>59</v>
      </c>
      <c r="AB2" s="25" t="s">
        <v>60</v>
      </c>
      <c r="AC2" s="25" t="s">
        <v>61</v>
      </c>
      <c r="AD2" s="25" t="s">
        <v>62</v>
      </c>
      <c r="AE2" s="25" t="s">
        <v>63</v>
      </c>
      <c r="AF2" s="25" t="s">
        <v>64</v>
      </c>
    </row>
    <row r="3">
      <c r="A3" s="3" t="s">
        <v>7</v>
      </c>
      <c r="B3" s="3">
        <v>10.0</v>
      </c>
      <c r="D3" s="4" t="s">
        <v>65</v>
      </c>
      <c r="E3" s="5" t="s">
        <v>9</v>
      </c>
      <c r="F3" s="6">
        <v>0.0018</v>
      </c>
      <c r="H3" s="13"/>
      <c r="I3" s="14" t="s">
        <v>10</v>
      </c>
      <c r="J3" s="15">
        <f>B2*B3*B4</f>
        <v>2.5</v>
      </c>
      <c r="L3" s="25" t="s">
        <v>45</v>
      </c>
      <c r="M3" s="26">
        <f t="shared" ref="M3:AF3" si="1">B31</f>
        <v>-0.5</v>
      </c>
      <c r="N3" s="27">
        <f t="shared" si="1"/>
        <v>0.0375</v>
      </c>
      <c r="O3" s="27">
        <f t="shared" si="1"/>
        <v>0.2125</v>
      </c>
      <c r="P3" s="28" t="str">
        <f t="shared" si="1"/>
        <v/>
      </c>
      <c r="Q3" s="28" t="str">
        <f t="shared" si="1"/>
        <v/>
      </c>
      <c r="R3" s="27">
        <f t="shared" si="1"/>
        <v>0.25</v>
      </c>
      <c r="S3" s="28" t="str">
        <f t="shared" si="1"/>
        <v/>
      </c>
      <c r="T3" s="28" t="str">
        <f t="shared" si="1"/>
        <v/>
      </c>
      <c r="U3" s="28" t="str">
        <f t="shared" si="1"/>
        <v/>
      </c>
      <c r="V3" s="28" t="str">
        <f t="shared" si="1"/>
        <v/>
      </c>
      <c r="W3" s="28" t="str">
        <f t="shared" si="1"/>
        <v/>
      </c>
      <c r="X3" s="28" t="str">
        <f t="shared" si="1"/>
        <v/>
      </c>
      <c r="Y3" s="28" t="str">
        <f t="shared" si="1"/>
        <v/>
      </c>
      <c r="Z3" s="28" t="str">
        <f t="shared" si="1"/>
        <v/>
      </c>
      <c r="AA3" s="28" t="str">
        <f t="shared" si="1"/>
        <v/>
      </c>
      <c r="AB3" s="28" t="str">
        <f t="shared" si="1"/>
        <v/>
      </c>
      <c r="AC3" s="28" t="str">
        <f t="shared" si="1"/>
        <v/>
      </c>
      <c r="AD3" s="28" t="str">
        <f t="shared" si="1"/>
        <v/>
      </c>
      <c r="AE3" s="28" t="str">
        <f t="shared" si="1"/>
        <v/>
      </c>
      <c r="AF3" s="28" t="str">
        <f t="shared" si="1"/>
        <v/>
      </c>
    </row>
    <row r="4">
      <c r="A4" s="3" t="s">
        <v>11</v>
      </c>
      <c r="B4" s="3">
        <v>0.5</v>
      </c>
      <c r="D4" s="4" t="s">
        <v>66</v>
      </c>
      <c r="E4" s="5" t="s">
        <v>13</v>
      </c>
      <c r="F4" s="6">
        <v>0.0031</v>
      </c>
      <c r="H4" s="16"/>
      <c r="I4" s="17" t="s">
        <v>14</v>
      </c>
      <c r="J4" s="18">
        <f>SUM(J2:J3)</f>
        <v>5</v>
      </c>
      <c r="L4" s="25" t="s">
        <v>46</v>
      </c>
      <c r="M4" s="29">
        <f t="shared" ref="M4:AF4" si="2">B32</f>
        <v>0.01735824132</v>
      </c>
      <c r="N4" s="26">
        <f t="shared" si="2"/>
        <v>-0.5173582413</v>
      </c>
      <c r="O4" s="28" t="str">
        <f t="shared" si="2"/>
        <v/>
      </c>
      <c r="P4" s="27">
        <f t="shared" si="2"/>
        <v>0.25</v>
      </c>
      <c r="Q4" s="28" t="str">
        <f t="shared" si="2"/>
        <v/>
      </c>
      <c r="R4" s="28" t="str">
        <f t="shared" si="2"/>
        <v/>
      </c>
      <c r="S4" s="28" t="str">
        <f t="shared" si="2"/>
        <v/>
      </c>
      <c r="T4" s="28" t="str">
        <f t="shared" si="2"/>
        <v/>
      </c>
      <c r="U4" s="27">
        <f t="shared" si="2"/>
        <v>0.25</v>
      </c>
      <c r="V4" s="28" t="str">
        <f t="shared" si="2"/>
        <v/>
      </c>
      <c r="W4" s="28" t="str">
        <f t="shared" si="2"/>
        <v/>
      </c>
      <c r="X4" s="28" t="str">
        <f t="shared" si="2"/>
        <v/>
      </c>
      <c r="Y4" s="28" t="str">
        <f t="shared" si="2"/>
        <v/>
      </c>
      <c r="Z4" s="28" t="str">
        <f t="shared" si="2"/>
        <v/>
      </c>
      <c r="AA4" s="28" t="str">
        <f t="shared" si="2"/>
        <v/>
      </c>
      <c r="AB4" s="28" t="str">
        <f t="shared" si="2"/>
        <v/>
      </c>
      <c r="AC4" s="28" t="str">
        <f t="shared" si="2"/>
        <v/>
      </c>
      <c r="AD4" s="28" t="str">
        <f t="shared" si="2"/>
        <v/>
      </c>
      <c r="AE4" s="28" t="str">
        <f t="shared" si="2"/>
        <v/>
      </c>
      <c r="AF4" s="28" t="str">
        <f t="shared" si="2"/>
        <v/>
      </c>
    </row>
    <row r="5">
      <c r="A5" s="3" t="s">
        <v>67</v>
      </c>
      <c r="B5" s="3">
        <v>0.15</v>
      </c>
      <c r="D5" s="4" t="s">
        <v>68</v>
      </c>
      <c r="E5" s="5" t="s">
        <v>17</v>
      </c>
      <c r="F5" s="6">
        <v>0.0255</v>
      </c>
      <c r="H5" s="7" t="s">
        <v>18</v>
      </c>
      <c r="I5" s="8" t="s">
        <v>6</v>
      </c>
      <c r="J5" s="19">
        <f>SUM(F7:F21)</f>
        <v>0.9605</v>
      </c>
      <c r="L5" s="25" t="s">
        <v>47</v>
      </c>
      <c r="M5" s="29">
        <f t="shared" ref="M5:AF5" si="3">B33</f>
        <v>0.6256571371</v>
      </c>
      <c r="N5" s="28" t="str">
        <f t="shared" si="3"/>
        <v/>
      </c>
      <c r="O5" s="26">
        <f t="shared" si="3"/>
        <v>-1.125657137</v>
      </c>
      <c r="P5" s="28" t="str">
        <f t="shared" si="3"/>
        <v/>
      </c>
      <c r="Q5" s="27">
        <f t="shared" si="3"/>
        <v>0.25</v>
      </c>
      <c r="R5" s="28" t="str">
        <f t="shared" si="3"/>
        <v/>
      </c>
      <c r="S5" s="28" t="str">
        <f t="shared" si="3"/>
        <v/>
      </c>
      <c r="T5" s="28" t="str">
        <f t="shared" si="3"/>
        <v/>
      </c>
      <c r="U5" s="28" t="str">
        <f t="shared" si="3"/>
        <v/>
      </c>
      <c r="V5" s="27">
        <f t="shared" si="3"/>
        <v>0.25</v>
      </c>
      <c r="W5" s="28" t="str">
        <f t="shared" si="3"/>
        <v/>
      </c>
      <c r="X5" s="28" t="str">
        <f t="shared" si="3"/>
        <v/>
      </c>
      <c r="Y5" s="28" t="str">
        <f t="shared" si="3"/>
        <v/>
      </c>
      <c r="Z5" s="28" t="str">
        <f t="shared" si="3"/>
        <v/>
      </c>
      <c r="AA5" s="28" t="str">
        <f t="shared" si="3"/>
        <v/>
      </c>
      <c r="AB5" s="28" t="str">
        <f t="shared" si="3"/>
        <v/>
      </c>
      <c r="AC5" s="28" t="str">
        <f t="shared" si="3"/>
        <v/>
      </c>
      <c r="AD5" s="28" t="str">
        <f t="shared" si="3"/>
        <v/>
      </c>
      <c r="AE5" s="28" t="str">
        <f t="shared" si="3"/>
        <v/>
      </c>
      <c r="AF5" s="28" t="str">
        <f t="shared" si="3"/>
        <v/>
      </c>
    </row>
    <row r="6">
      <c r="A6" s="3" t="s">
        <v>69</v>
      </c>
      <c r="B6" s="3">
        <f>1/B3</f>
        <v>0.1</v>
      </c>
      <c r="D6" s="4" t="s">
        <v>70</v>
      </c>
      <c r="E6" s="5" t="s">
        <v>21</v>
      </c>
      <c r="F6" s="6">
        <v>0.0012</v>
      </c>
      <c r="H6" s="13"/>
      <c r="I6" s="14" t="s">
        <v>10</v>
      </c>
      <c r="J6" s="20">
        <f>SUM(F3:F6,F10:F21)</f>
        <v>0.8015</v>
      </c>
      <c r="L6" s="25" t="s">
        <v>48</v>
      </c>
      <c r="M6" s="28" t="str">
        <f t="shared" ref="M6:AF6" si="4">B34</f>
        <v/>
      </c>
      <c r="N6" s="29">
        <f t="shared" si="4"/>
        <v>0.002603736198</v>
      </c>
      <c r="O6" s="29">
        <f t="shared" si="4"/>
        <v>0.01475450512</v>
      </c>
      <c r="P6" s="26">
        <f t="shared" si="4"/>
        <v>-0.2673582413</v>
      </c>
      <c r="Q6" s="28" t="str">
        <f t="shared" si="4"/>
        <v/>
      </c>
      <c r="R6" s="28" t="str">
        <f t="shared" si="4"/>
        <v/>
      </c>
      <c r="S6" s="28" t="str">
        <f t="shared" si="4"/>
        <v/>
      </c>
      <c r="T6" s="28" t="str">
        <f t="shared" si="4"/>
        <v/>
      </c>
      <c r="U6" s="28" t="str">
        <f t="shared" si="4"/>
        <v/>
      </c>
      <c r="V6" s="28" t="str">
        <f t="shared" si="4"/>
        <v/>
      </c>
      <c r="W6" s="28" t="str">
        <f t="shared" si="4"/>
        <v/>
      </c>
      <c r="X6" s="28" t="str">
        <f t="shared" si="4"/>
        <v/>
      </c>
      <c r="Y6" s="28" t="str">
        <f t="shared" si="4"/>
        <v/>
      </c>
      <c r="Z6" s="28" t="str">
        <f t="shared" si="4"/>
        <v/>
      </c>
      <c r="AA6" s="27">
        <f t="shared" si="4"/>
        <v>0.25</v>
      </c>
      <c r="AB6" s="28" t="str">
        <f t="shared" si="4"/>
        <v/>
      </c>
      <c r="AC6" s="28" t="str">
        <f t="shared" si="4"/>
        <v/>
      </c>
      <c r="AD6" s="28" t="str">
        <f t="shared" si="4"/>
        <v/>
      </c>
      <c r="AE6" s="28" t="str">
        <f t="shared" si="4"/>
        <v/>
      </c>
      <c r="AF6" s="28" t="str">
        <f t="shared" si="4"/>
        <v/>
      </c>
    </row>
    <row r="7">
      <c r="A7" s="3" t="s">
        <v>15</v>
      </c>
      <c r="B7" s="3">
        <v>2.0</v>
      </c>
      <c r="D7" s="4" t="s">
        <v>8</v>
      </c>
      <c r="E7" s="5" t="s">
        <v>23</v>
      </c>
      <c r="F7" s="6">
        <v>0.0195</v>
      </c>
      <c r="H7" s="16"/>
      <c r="I7" s="17" t="s">
        <v>24</v>
      </c>
      <c r="J7" s="18">
        <f>(J5+J6)/2</f>
        <v>0.881</v>
      </c>
      <c r="L7" s="25" t="s">
        <v>49</v>
      </c>
      <c r="M7" s="28" t="str">
        <f t="shared" ref="M7:AF7" si="5">B35</f>
        <v/>
      </c>
      <c r="N7" s="29">
        <f t="shared" si="5"/>
        <v>0.09384857057</v>
      </c>
      <c r="O7" s="29">
        <f t="shared" si="5"/>
        <v>0.5318085666</v>
      </c>
      <c r="P7" s="28" t="str">
        <f t="shared" si="5"/>
        <v/>
      </c>
      <c r="Q7" s="26">
        <f t="shared" si="5"/>
        <v>-0.8756571371</v>
      </c>
      <c r="R7" s="28" t="str">
        <f t="shared" si="5"/>
        <v/>
      </c>
      <c r="S7" s="28" t="str">
        <f t="shared" si="5"/>
        <v/>
      </c>
      <c r="T7" s="28" t="str">
        <f t="shared" si="5"/>
        <v/>
      </c>
      <c r="U7" s="28" t="str">
        <f t="shared" si="5"/>
        <v/>
      </c>
      <c r="V7" s="28" t="str">
        <f t="shared" si="5"/>
        <v/>
      </c>
      <c r="W7" s="28" t="str">
        <f t="shared" si="5"/>
        <v/>
      </c>
      <c r="X7" s="28" t="str">
        <f t="shared" si="5"/>
        <v/>
      </c>
      <c r="Y7" s="28" t="str">
        <f t="shared" si="5"/>
        <v/>
      </c>
      <c r="Z7" s="28" t="str">
        <f t="shared" si="5"/>
        <v/>
      </c>
      <c r="AA7" s="28" t="str">
        <f t="shared" si="5"/>
        <v/>
      </c>
      <c r="AB7" s="27">
        <f t="shared" si="5"/>
        <v>0.25</v>
      </c>
      <c r="AC7" s="28" t="str">
        <f t="shared" si="5"/>
        <v/>
      </c>
      <c r="AD7" s="28" t="str">
        <f t="shared" si="5"/>
        <v/>
      </c>
      <c r="AE7" s="28" t="str">
        <f t="shared" si="5"/>
        <v/>
      </c>
      <c r="AF7" s="28" t="str">
        <f t="shared" si="5"/>
        <v/>
      </c>
    </row>
    <row r="8">
      <c r="A8" s="3" t="s">
        <v>19</v>
      </c>
      <c r="B8" s="3">
        <v>1.0</v>
      </c>
      <c r="D8" s="4" t="s">
        <v>12</v>
      </c>
      <c r="E8" s="5" t="s">
        <v>26</v>
      </c>
      <c r="F8" s="6">
        <v>0.0489</v>
      </c>
      <c r="H8" s="7" t="s">
        <v>27</v>
      </c>
      <c r="I8" s="8" t="s">
        <v>6</v>
      </c>
      <c r="J8" s="19">
        <f>SUM(F8,F12:F13,F18:F19)+2*SUM(F9,F14:F15,F20:F21)</f>
        <v>1.4777</v>
      </c>
      <c r="L8" s="25" t="s">
        <v>50</v>
      </c>
      <c r="M8" s="29">
        <f t="shared" ref="M8:AF8" si="6">B36</f>
        <v>0.1</v>
      </c>
      <c r="N8" s="28" t="str">
        <f t="shared" si="6"/>
        <v/>
      </c>
      <c r="O8" s="28" t="str">
        <f t="shared" si="6"/>
        <v/>
      </c>
      <c r="P8" s="28" t="str">
        <f t="shared" si="6"/>
        <v/>
      </c>
      <c r="Q8" s="28" t="str">
        <f t="shared" si="6"/>
        <v/>
      </c>
      <c r="R8" s="26">
        <f t="shared" si="6"/>
        <v>-0.6</v>
      </c>
      <c r="S8" s="27">
        <f t="shared" si="6"/>
        <v>0.25</v>
      </c>
      <c r="T8" s="28" t="str">
        <f t="shared" si="6"/>
        <v/>
      </c>
      <c r="U8" s="27">
        <f t="shared" si="6"/>
        <v>0.0375</v>
      </c>
      <c r="V8" s="27">
        <f t="shared" si="6"/>
        <v>0.2125</v>
      </c>
      <c r="W8" s="28" t="str">
        <f t="shared" si="6"/>
        <v/>
      </c>
      <c r="X8" s="28" t="str">
        <f t="shared" si="6"/>
        <v/>
      </c>
      <c r="Y8" s="28" t="str">
        <f t="shared" si="6"/>
        <v/>
      </c>
      <c r="Z8" s="28" t="str">
        <f t="shared" si="6"/>
        <v/>
      </c>
      <c r="AA8" s="28" t="str">
        <f t="shared" si="6"/>
        <v/>
      </c>
      <c r="AB8" s="28" t="str">
        <f t="shared" si="6"/>
        <v/>
      </c>
      <c r="AC8" s="28" t="str">
        <f t="shared" si="6"/>
        <v/>
      </c>
      <c r="AD8" s="28" t="str">
        <f t="shared" si="6"/>
        <v/>
      </c>
      <c r="AE8" s="28" t="str">
        <f t="shared" si="6"/>
        <v/>
      </c>
      <c r="AF8" s="28" t="str">
        <f t="shared" si="6"/>
        <v/>
      </c>
    </row>
    <row r="9">
      <c r="A9" s="14" t="s">
        <v>71</v>
      </c>
      <c r="B9" s="14">
        <v>3.0</v>
      </c>
      <c r="D9" s="4" t="s">
        <v>16</v>
      </c>
      <c r="E9" s="5" t="s">
        <v>29</v>
      </c>
      <c r="F9" s="6">
        <v>0.1222</v>
      </c>
      <c r="H9" s="13"/>
      <c r="I9" s="14" t="s">
        <v>10</v>
      </c>
      <c r="J9" s="20">
        <f>SUM(F5:F6,F16:F21)</f>
        <v>0.6785</v>
      </c>
      <c r="L9" s="25" t="s">
        <v>51</v>
      </c>
      <c r="M9" s="28" t="str">
        <f t="shared" ref="M9:AF9" si="7">B37</f>
        <v/>
      </c>
      <c r="N9" s="28" t="str">
        <f t="shared" si="7"/>
        <v/>
      </c>
      <c r="O9" s="28" t="str">
        <f t="shared" si="7"/>
        <v/>
      </c>
      <c r="P9" s="28" t="str">
        <f t="shared" si="7"/>
        <v/>
      </c>
      <c r="Q9" s="28" t="str">
        <f t="shared" si="7"/>
        <v/>
      </c>
      <c r="R9" s="29">
        <f t="shared" si="7"/>
        <v>0.1</v>
      </c>
      <c r="S9" s="26">
        <f t="shared" si="7"/>
        <v>-0.6</v>
      </c>
      <c r="T9" s="27">
        <f t="shared" si="7"/>
        <v>0.25</v>
      </c>
      <c r="U9" s="28" t="str">
        <f t="shared" si="7"/>
        <v/>
      </c>
      <c r="V9" s="28" t="str">
        <f t="shared" si="7"/>
        <v/>
      </c>
      <c r="W9" s="27">
        <f t="shared" si="7"/>
        <v>0.0375</v>
      </c>
      <c r="X9" s="27">
        <f t="shared" si="7"/>
        <v>0.2125</v>
      </c>
      <c r="Y9" s="28" t="str">
        <f t="shared" si="7"/>
        <v/>
      </c>
      <c r="Z9" s="28" t="str">
        <f t="shared" si="7"/>
        <v/>
      </c>
      <c r="AA9" s="28" t="str">
        <f t="shared" si="7"/>
        <v/>
      </c>
      <c r="AB9" s="28" t="str">
        <f t="shared" si="7"/>
        <v/>
      </c>
      <c r="AC9" s="28" t="str">
        <f t="shared" si="7"/>
        <v/>
      </c>
      <c r="AD9" s="28" t="str">
        <f t="shared" si="7"/>
        <v/>
      </c>
      <c r="AE9" s="28" t="str">
        <f t="shared" si="7"/>
        <v/>
      </c>
      <c r="AF9" s="28" t="str">
        <f t="shared" si="7"/>
        <v/>
      </c>
    </row>
    <row r="10">
      <c r="A10" s="14" t="s">
        <v>72</v>
      </c>
      <c r="B10" s="30">
        <f>$B$5*$B$4*$B$6</f>
        <v>0.0075</v>
      </c>
      <c r="D10" s="4" t="s">
        <v>73</v>
      </c>
      <c r="E10" s="5" t="s">
        <v>31</v>
      </c>
      <c r="F10" s="6">
        <v>0.0044</v>
      </c>
      <c r="H10" s="16"/>
      <c r="I10" s="17" t="s">
        <v>14</v>
      </c>
      <c r="J10" s="21">
        <f>J8+J9</f>
        <v>2.1562</v>
      </c>
      <c r="L10" s="25" t="s">
        <v>52</v>
      </c>
      <c r="M10" s="28" t="str">
        <f t="shared" ref="M10:AF10" si="8">B38</f>
        <v/>
      </c>
      <c r="N10" s="28" t="str">
        <f t="shared" si="8"/>
        <v/>
      </c>
      <c r="O10" s="28" t="str">
        <f t="shared" si="8"/>
        <v/>
      </c>
      <c r="P10" s="28" t="str">
        <f t="shared" si="8"/>
        <v/>
      </c>
      <c r="Q10" s="28" t="str">
        <f t="shared" si="8"/>
        <v/>
      </c>
      <c r="R10" s="28" t="str">
        <f t="shared" si="8"/>
        <v/>
      </c>
      <c r="S10" s="29">
        <f t="shared" si="8"/>
        <v>0.1</v>
      </c>
      <c r="T10" s="26">
        <f t="shared" si="8"/>
        <v>-0.35</v>
      </c>
      <c r="U10" s="28" t="str">
        <f t="shared" si="8"/>
        <v/>
      </c>
      <c r="V10" s="28" t="str">
        <f t="shared" si="8"/>
        <v/>
      </c>
      <c r="W10" s="28" t="str">
        <f t="shared" si="8"/>
        <v/>
      </c>
      <c r="X10" s="28" t="str">
        <f t="shared" si="8"/>
        <v/>
      </c>
      <c r="Y10" s="27">
        <f t="shared" si="8"/>
        <v>0.0375</v>
      </c>
      <c r="Z10" s="27">
        <f t="shared" si="8"/>
        <v>0.2125</v>
      </c>
      <c r="AA10" s="28" t="str">
        <f t="shared" si="8"/>
        <v/>
      </c>
      <c r="AB10" s="28" t="str">
        <f t="shared" si="8"/>
        <v/>
      </c>
      <c r="AC10" s="28" t="str">
        <f t="shared" si="8"/>
        <v/>
      </c>
      <c r="AD10" s="28" t="str">
        <f t="shared" si="8"/>
        <v/>
      </c>
      <c r="AE10" s="28" t="str">
        <f t="shared" si="8"/>
        <v/>
      </c>
      <c r="AF10" s="28" t="str">
        <f t="shared" si="8"/>
        <v/>
      </c>
    </row>
    <row r="11">
      <c r="A11" s="14" t="s">
        <v>74</v>
      </c>
      <c r="B11" s="30">
        <f>(1-$B$5)*$B$4*$B$6</f>
        <v>0.0425</v>
      </c>
      <c r="D11" s="4" t="s">
        <v>75</v>
      </c>
      <c r="E11" s="5" t="s">
        <v>33</v>
      </c>
      <c r="F11" s="6">
        <v>0.0077</v>
      </c>
      <c r="H11" s="7" t="s">
        <v>34</v>
      </c>
      <c r="I11" s="8" t="s">
        <v>6</v>
      </c>
      <c r="J11" s="19">
        <f t="shared" ref="J11:J12" si="10">J5+J8</f>
        <v>2.4382</v>
      </c>
      <c r="L11" s="25" t="s">
        <v>53</v>
      </c>
      <c r="M11" s="28" t="str">
        <f t="shared" ref="M11:AF11" si="9">B39</f>
        <v/>
      </c>
      <c r="N11" s="29">
        <f t="shared" si="9"/>
        <v>0.1</v>
      </c>
      <c r="O11" s="28" t="str">
        <f t="shared" si="9"/>
        <v/>
      </c>
      <c r="P11" s="28" t="str">
        <f t="shared" si="9"/>
        <v/>
      </c>
      <c r="Q11" s="28" t="str">
        <f t="shared" si="9"/>
        <v/>
      </c>
      <c r="R11" s="29">
        <f t="shared" si="9"/>
        <v>0.01735824132</v>
      </c>
      <c r="S11" s="28" t="str">
        <f t="shared" si="9"/>
        <v/>
      </c>
      <c r="T11" s="28" t="str">
        <f t="shared" si="9"/>
        <v/>
      </c>
      <c r="U11" s="26">
        <f t="shared" si="9"/>
        <v>-0.6173582413</v>
      </c>
      <c r="V11" s="28" t="str">
        <f t="shared" si="9"/>
        <v/>
      </c>
      <c r="W11" s="27">
        <f t="shared" si="9"/>
        <v>0.25</v>
      </c>
      <c r="X11" s="28" t="str">
        <f t="shared" si="9"/>
        <v/>
      </c>
      <c r="Y11" s="28" t="str">
        <f t="shared" si="9"/>
        <v/>
      </c>
      <c r="Z11" s="28" t="str">
        <f t="shared" si="9"/>
        <v/>
      </c>
      <c r="AA11" s="27">
        <f t="shared" si="9"/>
        <v>0.25</v>
      </c>
      <c r="AB11" s="28" t="str">
        <f t="shared" si="9"/>
        <v/>
      </c>
      <c r="AC11" s="28" t="str">
        <f t="shared" si="9"/>
        <v/>
      </c>
      <c r="AD11" s="28" t="str">
        <f t="shared" si="9"/>
        <v/>
      </c>
      <c r="AE11" s="28" t="str">
        <f t="shared" si="9"/>
        <v/>
      </c>
      <c r="AF11" s="28" t="str">
        <f t="shared" si="9"/>
        <v/>
      </c>
    </row>
    <row r="12">
      <c r="D12" s="4" t="s">
        <v>76</v>
      </c>
      <c r="E12" s="5" t="s">
        <v>36</v>
      </c>
      <c r="F12" s="6">
        <v>0.0111</v>
      </c>
      <c r="H12" s="13"/>
      <c r="I12" s="14" t="s">
        <v>10</v>
      </c>
      <c r="J12" s="20">
        <f t="shared" si="10"/>
        <v>1.48</v>
      </c>
      <c r="L12" s="25" t="s">
        <v>54</v>
      </c>
      <c r="M12" s="28" t="str">
        <f t="shared" ref="M12:AF12" si="11">B40</f>
        <v/>
      </c>
      <c r="N12" s="28" t="str">
        <f t="shared" si="11"/>
        <v/>
      </c>
      <c r="O12" s="29">
        <f t="shared" si="11"/>
        <v>0.1</v>
      </c>
      <c r="P12" s="28" t="str">
        <f t="shared" si="11"/>
        <v/>
      </c>
      <c r="Q12" s="28" t="str">
        <f t="shared" si="11"/>
        <v/>
      </c>
      <c r="R12" s="29">
        <f t="shared" si="11"/>
        <v>0.6256571371</v>
      </c>
      <c r="S12" s="28" t="str">
        <f t="shared" si="11"/>
        <v/>
      </c>
      <c r="T12" s="28" t="str">
        <f t="shared" si="11"/>
        <v/>
      </c>
      <c r="U12" s="28" t="str">
        <f t="shared" si="11"/>
        <v/>
      </c>
      <c r="V12" s="26">
        <f t="shared" si="11"/>
        <v>-1.225657137</v>
      </c>
      <c r="W12" s="28" t="str">
        <f t="shared" si="11"/>
        <v/>
      </c>
      <c r="X12" s="27">
        <f t="shared" si="11"/>
        <v>0.25</v>
      </c>
      <c r="Y12" s="28" t="str">
        <f t="shared" si="11"/>
        <v/>
      </c>
      <c r="Z12" s="28" t="str">
        <f t="shared" si="11"/>
        <v/>
      </c>
      <c r="AA12" s="28" t="str">
        <f t="shared" si="11"/>
        <v/>
      </c>
      <c r="AB12" s="27">
        <f t="shared" si="11"/>
        <v>0.25</v>
      </c>
      <c r="AC12" s="28" t="str">
        <f t="shared" si="11"/>
        <v/>
      </c>
      <c r="AD12" s="28" t="str">
        <f t="shared" si="11"/>
        <v/>
      </c>
      <c r="AE12" s="28" t="str">
        <f t="shared" si="11"/>
        <v/>
      </c>
      <c r="AF12" s="28" t="str">
        <f t="shared" si="11"/>
        <v/>
      </c>
    </row>
    <row r="13">
      <c r="A13" s="14" t="s">
        <v>77</v>
      </c>
      <c r="B13" s="31">
        <f>(1+SQRT((1-B5)/(2*B5)*(B9^2-1)))*B3</f>
        <v>57.60952286</v>
      </c>
      <c r="D13" s="4" t="s">
        <v>78</v>
      </c>
      <c r="E13" s="5" t="s">
        <v>38</v>
      </c>
      <c r="F13" s="6">
        <v>0.0192</v>
      </c>
      <c r="H13" s="16"/>
      <c r="I13" s="17" t="s">
        <v>14</v>
      </c>
      <c r="J13" s="21">
        <f>J11+J12</f>
        <v>3.9182</v>
      </c>
      <c r="L13" s="25" t="s">
        <v>55</v>
      </c>
      <c r="M13" s="28" t="str">
        <f t="shared" ref="M13:AF13" si="12">B41</f>
        <v/>
      </c>
      <c r="N13" s="28" t="str">
        <f t="shared" si="12"/>
        <v/>
      </c>
      <c r="O13" s="28" t="str">
        <f t="shared" si="12"/>
        <v/>
      </c>
      <c r="P13" s="28" t="str">
        <f t="shared" si="12"/>
        <v/>
      </c>
      <c r="Q13" s="28" t="str">
        <f t="shared" si="12"/>
        <v/>
      </c>
      <c r="R13" s="28" t="str">
        <f t="shared" si="12"/>
        <v/>
      </c>
      <c r="S13" s="29">
        <f t="shared" si="12"/>
        <v>0.01735824132</v>
      </c>
      <c r="T13" s="28" t="str">
        <f t="shared" si="12"/>
        <v/>
      </c>
      <c r="U13" s="29">
        <f t="shared" si="12"/>
        <v>0.1</v>
      </c>
      <c r="V13" s="28" t="str">
        <f t="shared" si="12"/>
        <v/>
      </c>
      <c r="W13" s="26">
        <f t="shared" si="12"/>
        <v>-0.6173582413</v>
      </c>
      <c r="X13" s="28" t="str">
        <f t="shared" si="12"/>
        <v/>
      </c>
      <c r="Y13" s="27">
        <f t="shared" si="12"/>
        <v>0.25</v>
      </c>
      <c r="Z13" s="28" t="str">
        <f t="shared" si="12"/>
        <v/>
      </c>
      <c r="AA13" s="28" t="str">
        <f t="shared" si="12"/>
        <v/>
      </c>
      <c r="AB13" s="28" t="str">
        <f t="shared" si="12"/>
        <v/>
      </c>
      <c r="AC13" s="27">
        <f t="shared" si="12"/>
        <v>0.25</v>
      </c>
      <c r="AD13" s="28" t="str">
        <f t="shared" si="12"/>
        <v/>
      </c>
      <c r="AE13" s="28" t="str">
        <f t="shared" si="12"/>
        <v/>
      </c>
      <c r="AF13" s="28" t="str">
        <f t="shared" si="12"/>
        <v/>
      </c>
    </row>
    <row r="14">
      <c r="A14" s="14" t="s">
        <v>79</v>
      </c>
      <c r="B14" s="31">
        <f>(1-SQRT((B5)/(2*(1-B5))*(B9^2-1)))*B3</f>
        <v>1.598319496</v>
      </c>
      <c r="D14" s="4" t="s">
        <v>80</v>
      </c>
      <c r="E14" s="5" t="s">
        <v>81</v>
      </c>
      <c r="F14" s="6">
        <v>0.0277</v>
      </c>
      <c r="H14" s="7" t="s">
        <v>39</v>
      </c>
      <c r="I14" s="8" t="s">
        <v>6</v>
      </c>
      <c r="J14" s="9">
        <f t="shared" ref="J14:J16" si="14">J8/J23</f>
        <v>15.38069217</v>
      </c>
      <c r="L14" s="25" t="s">
        <v>56</v>
      </c>
      <c r="M14" s="28" t="str">
        <f t="shared" ref="M14:AF14" si="13">B42</f>
        <v/>
      </c>
      <c r="N14" s="28" t="str">
        <f t="shared" si="13"/>
        <v/>
      </c>
      <c r="O14" s="28" t="str">
        <f t="shared" si="13"/>
        <v/>
      </c>
      <c r="P14" s="28" t="str">
        <f t="shared" si="13"/>
        <v/>
      </c>
      <c r="Q14" s="28" t="str">
        <f t="shared" si="13"/>
        <v/>
      </c>
      <c r="R14" s="28" t="str">
        <f t="shared" si="13"/>
        <v/>
      </c>
      <c r="S14" s="29">
        <f t="shared" si="13"/>
        <v>0.6256571371</v>
      </c>
      <c r="T14" s="28" t="str">
        <f t="shared" si="13"/>
        <v/>
      </c>
      <c r="U14" s="28" t="str">
        <f t="shared" si="13"/>
        <v/>
      </c>
      <c r="V14" s="29">
        <f t="shared" si="13"/>
        <v>0.1</v>
      </c>
      <c r="W14" s="28" t="str">
        <f t="shared" si="13"/>
        <v/>
      </c>
      <c r="X14" s="26">
        <f t="shared" si="13"/>
        <v>-1.225657137</v>
      </c>
      <c r="Y14" s="28" t="str">
        <f t="shared" si="13"/>
        <v/>
      </c>
      <c r="Z14" s="27">
        <f t="shared" si="13"/>
        <v>0.25</v>
      </c>
      <c r="AA14" s="28" t="str">
        <f t="shared" si="13"/>
        <v/>
      </c>
      <c r="AB14" s="28" t="str">
        <f t="shared" si="13"/>
        <v/>
      </c>
      <c r="AC14" s="28" t="str">
        <f t="shared" si="13"/>
        <v/>
      </c>
      <c r="AD14" s="27">
        <f t="shared" si="13"/>
        <v>0.25</v>
      </c>
      <c r="AE14" s="28" t="str">
        <f t="shared" si="13"/>
        <v/>
      </c>
      <c r="AF14" s="28" t="str">
        <f t="shared" si="13"/>
        <v/>
      </c>
    </row>
    <row r="15">
      <c r="A15" s="14" t="s">
        <v>82</v>
      </c>
      <c r="B15" s="31">
        <f t="shared" ref="B15:B16" si="16">B13^-1</f>
        <v>0.01735824132</v>
      </c>
      <c r="D15" s="4" t="s">
        <v>83</v>
      </c>
      <c r="E15" s="5" t="s">
        <v>84</v>
      </c>
      <c r="F15" s="6">
        <v>0.048</v>
      </c>
      <c r="H15" s="13"/>
      <c r="I15" s="14" t="s">
        <v>10</v>
      </c>
      <c r="J15" s="15">
        <f t="shared" si="14"/>
        <v>8.441679627</v>
      </c>
      <c r="L15" s="25" t="s">
        <v>57</v>
      </c>
      <c r="M15" s="28" t="str">
        <f t="shared" ref="M15:AF15" si="15">B43</f>
        <v/>
      </c>
      <c r="N15" s="28" t="str">
        <f t="shared" si="15"/>
        <v/>
      </c>
      <c r="O15" s="28" t="str">
        <f t="shared" si="15"/>
        <v/>
      </c>
      <c r="P15" s="28" t="str">
        <f t="shared" si="15"/>
        <v/>
      </c>
      <c r="Q15" s="28" t="str">
        <f t="shared" si="15"/>
        <v/>
      </c>
      <c r="R15" s="28" t="str">
        <f t="shared" si="15"/>
        <v/>
      </c>
      <c r="S15" s="28" t="str">
        <f t="shared" si="15"/>
        <v/>
      </c>
      <c r="T15" s="29">
        <f t="shared" si="15"/>
        <v>0.01735824132</v>
      </c>
      <c r="U15" s="28" t="str">
        <f t="shared" si="15"/>
        <v/>
      </c>
      <c r="V15" s="28" t="str">
        <f t="shared" si="15"/>
        <v/>
      </c>
      <c r="W15" s="29">
        <f t="shared" si="15"/>
        <v>0.1</v>
      </c>
      <c r="X15" s="28" t="str">
        <f t="shared" si="15"/>
        <v/>
      </c>
      <c r="Y15" s="26">
        <f t="shared" si="15"/>
        <v>-0.3673582413</v>
      </c>
      <c r="Z15" s="28" t="str">
        <f t="shared" si="15"/>
        <v/>
      </c>
      <c r="AA15" s="28" t="str">
        <f t="shared" si="15"/>
        <v/>
      </c>
      <c r="AB15" s="28" t="str">
        <f t="shared" si="15"/>
        <v/>
      </c>
      <c r="AC15" s="28" t="str">
        <f t="shared" si="15"/>
        <v/>
      </c>
      <c r="AD15" s="28" t="str">
        <f t="shared" si="15"/>
        <v/>
      </c>
      <c r="AE15" s="27">
        <f t="shared" si="15"/>
        <v>0.25</v>
      </c>
      <c r="AF15" s="28" t="str">
        <f t="shared" si="15"/>
        <v/>
      </c>
    </row>
    <row r="16">
      <c r="A16" s="14" t="s">
        <v>85</v>
      </c>
      <c r="B16" s="31">
        <f t="shared" si="16"/>
        <v>0.6256571371</v>
      </c>
      <c r="D16" s="4" t="s">
        <v>86</v>
      </c>
      <c r="E16" s="5" t="s">
        <v>87</v>
      </c>
      <c r="F16" s="6">
        <v>0.0638</v>
      </c>
      <c r="H16" s="16"/>
      <c r="I16" s="17" t="s">
        <v>14</v>
      </c>
      <c r="J16" s="18">
        <f t="shared" si="14"/>
        <v>12.21989232</v>
      </c>
      <c r="L16" s="25" t="s">
        <v>58</v>
      </c>
      <c r="M16" s="28" t="str">
        <f t="shared" ref="M16:AF16" si="17">B44</f>
        <v/>
      </c>
      <c r="N16" s="28" t="str">
        <f t="shared" si="17"/>
        <v/>
      </c>
      <c r="O16" s="28" t="str">
        <f t="shared" si="17"/>
        <v/>
      </c>
      <c r="P16" s="28" t="str">
        <f t="shared" si="17"/>
        <v/>
      </c>
      <c r="Q16" s="28" t="str">
        <f t="shared" si="17"/>
        <v/>
      </c>
      <c r="R16" s="28" t="str">
        <f t="shared" si="17"/>
        <v/>
      </c>
      <c r="S16" s="28" t="str">
        <f t="shared" si="17"/>
        <v/>
      </c>
      <c r="T16" s="29">
        <f t="shared" si="17"/>
        <v>0.6256571371</v>
      </c>
      <c r="U16" s="28" t="str">
        <f t="shared" si="17"/>
        <v/>
      </c>
      <c r="V16" s="28" t="str">
        <f t="shared" si="17"/>
        <v/>
      </c>
      <c r="W16" s="28" t="str">
        <f t="shared" si="17"/>
        <v/>
      </c>
      <c r="X16" s="29">
        <f t="shared" si="17"/>
        <v>0.1</v>
      </c>
      <c r="Y16" s="28" t="str">
        <f t="shared" si="17"/>
        <v/>
      </c>
      <c r="Z16" s="26">
        <f t="shared" si="17"/>
        <v>-0.9756571371</v>
      </c>
      <c r="AA16" s="28" t="str">
        <f t="shared" si="17"/>
        <v/>
      </c>
      <c r="AB16" s="28" t="str">
        <f t="shared" si="17"/>
        <v/>
      </c>
      <c r="AC16" s="28" t="str">
        <f t="shared" si="17"/>
        <v/>
      </c>
      <c r="AD16" s="28" t="str">
        <f t="shared" si="17"/>
        <v/>
      </c>
      <c r="AE16" s="28" t="str">
        <f t="shared" si="17"/>
        <v/>
      </c>
      <c r="AF16" s="27">
        <f t="shared" si="17"/>
        <v>0.25</v>
      </c>
    </row>
    <row r="17">
      <c r="A17" s="14" t="s">
        <v>88</v>
      </c>
      <c r="B17" s="31">
        <f>B5*B13+(1-B5)*B14</f>
        <v>10</v>
      </c>
      <c r="D17" s="4" t="s">
        <v>89</v>
      </c>
      <c r="E17" s="5" t="s">
        <v>90</v>
      </c>
      <c r="F17" s="6">
        <v>0.0031</v>
      </c>
      <c r="H17" s="7" t="s">
        <v>40</v>
      </c>
      <c r="I17" s="8" t="s">
        <v>6</v>
      </c>
      <c r="J17" s="9">
        <f t="shared" ref="J17:J19" si="19">J11/J23</f>
        <v>25.37809003</v>
      </c>
      <c r="L17" s="25" t="s">
        <v>59</v>
      </c>
      <c r="M17" s="28" t="str">
        <f t="shared" ref="M17:AF17" si="18">B45</f>
        <v/>
      </c>
      <c r="N17" s="28" t="str">
        <f t="shared" si="18"/>
        <v/>
      </c>
      <c r="O17" s="28" t="str">
        <f t="shared" si="18"/>
        <v/>
      </c>
      <c r="P17" s="29">
        <f t="shared" si="18"/>
        <v>0.1</v>
      </c>
      <c r="Q17" s="28" t="str">
        <f t="shared" si="18"/>
        <v/>
      </c>
      <c r="R17" s="28" t="str">
        <f t="shared" si="18"/>
        <v/>
      </c>
      <c r="S17" s="28" t="str">
        <f t="shared" si="18"/>
        <v/>
      </c>
      <c r="T17" s="28" t="str">
        <f t="shared" si="18"/>
        <v/>
      </c>
      <c r="U17" s="29">
        <f t="shared" si="18"/>
        <v>0.002603736198</v>
      </c>
      <c r="V17" s="29">
        <f t="shared" si="18"/>
        <v>0.01475450512</v>
      </c>
      <c r="W17" s="28" t="str">
        <f t="shared" si="18"/>
        <v/>
      </c>
      <c r="X17" s="28" t="str">
        <f t="shared" si="18"/>
        <v/>
      </c>
      <c r="Y17" s="28" t="str">
        <f t="shared" si="18"/>
        <v/>
      </c>
      <c r="Z17" s="28" t="str">
        <f t="shared" si="18"/>
        <v/>
      </c>
      <c r="AA17" s="26">
        <f t="shared" si="18"/>
        <v>-0.3673582413</v>
      </c>
      <c r="AB17" s="28" t="str">
        <f t="shared" si="18"/>
        <v/>
      </c>
      <c r="AC17" s="27">
        <f t="shared" si="18"/>
        <v>0.25</v>
      </c>
      <c r="AD17" s="28" t="str">
        <f t="shared" si="18"/>
        <v/>
      </c>
      <c r="AE17" s="28" t="str">
        <f t="shared" si="18"/>
        <v/>
      </c>
      <c r="AF17" s="28" t="str">
        <f t="shared" si="18"/>
        <v/>
      </c>
    </row>
    <row r="18">
      <c r="D18" s="4" t="s">
        <v>91</v>
      </c>
      <c r="E18" s="5" t="s">
        <v>92</v>
      </c>
      <c r="F18" s="6">
        <v>0.1594</v>
      </c>
      <c r="H18" s="13"/>
      <c r="I18" s="14" t="s">
        <v>10</v>
      </c>
      <c r="J18" s="15">
        <f t="shared" si="19"/>
        <v>18.41368585</v>
      </c>
      <c r="L18" s="25" t="s">
        <v>60</v>
      </c>
      <c r="M18" s="28" t="str">
        <f t="shared" ref="M18:AF18" si="20">B46</f>
        <v/>
      </c>
      <c r="N18" s="28" t="str">
        <f t="shared" si="20"/>
        <v/>
      </c>
      <c r="O18" s="28" t="str">
        <f t="shared" si="20"/>
        <v/>
      </c>
      <c r="P18" s="28" t="str">
        <f t="shared" si="20"/>
        <v/>
      </c>
      <c r="Q18" s="29">
        <f t="shared" si="20"/>
        <v>0.1</v>
      </c>
      <c r="R18" s="28" t="str">
        <f t="shared" si="20"/>
        <v/>
      </c>
      <c r="S18" s="28" t="str">
        <f t="shared" si="20"/>
        <v/>
      </c>
      <c r="T18" s="28" t="str">
        <f t="shared" si="20"/>
        <v/>
      </c>
      <c r="U18" s="29">
        <f t="shared" si="20"/>
        <v>0.09384857057</v>
      </c>
      <c r="V18" s="29">
        <f t="shared" si="20"/>
        <v>0.5318085666</v>
      </c>
      <c r="W18" s="28" t="str">
        <f t="shared" si="20"/>
        <v/>
      </c>
      <c r="X18" s="28" t="str">
        <f t="shared" si="20"/>
        <v/>
      </c>
      <c r="Y18" s="28" t="str">
        <f t="shared" si="20"/>
        <v/>
      </c>
      <c r="Z18" s="28" t="str">
        <f t="shared" si="20"/>
        <v/>
      </c>
      <c r="AA18" s="28" t="str">
        <f t="shared" si="20"/>
        <v/>
      </c>
      <c r="AB18" s="26">
        <f t="shared" si="20"/>
        <v>-0.9756571371</v>
      </c>
      <c r="AC18" s="28" t="str">
        <f t="shared" si="20"/>
        <v/>
      </c>
      <c r="AD18" s="27">
        <f t="shared" si="20"/>
        <v>0.25</v>
      </c>
      <c r="AE18" s="28" t="str">
        <f t="shared" si="20"/>
        <v/>
      </c>
      <c r="AF18" s="28" t="str">
        <f t="shared" si="20"/>
        <v/>
      </c>
    </row>
    <row r="19">
      <c r="D19" s="4" t="s">
        <v>93</v>
      </c>
      <c r="E19" s="5" t="s">
        <v>94</v>
      </c>
      <c r="F19" s="6">
        <v>0.0077</v>
      </c>
      <c r="H19" s="16"/>
      <c r="I19" s="17" t="s">
        <v>14</v>
      </c>
      <c r="J19" s="18">
        <f t="shared" si="19"/>
        <v>22.205724</v>
      </c>
      <c r="L19" s="25" t="s">
        <v>61</v>
      </c>
      <c r="M19" s="28" t="str">
        <f t="shared" ref="M19:AF19" si="21">B47</f>
        <v/>
      </c>
      <c r="N19" s="28" t="str">
        <f t="shared" si="21"/>
        <v/>
      </c>
      <c r="O19" s="28" t="str">
        <f t="shared" si="21"/>
        <v/>
      </c>
      <c r="P19" s="28" t="str">
        <f t="shared" si="21"/>
        <v/>
      </c>
      <c r="Q19" s="28" t="str">
        <f t="shared" si="21"/>
        <v/>
      </c>
      <c r="R19" s="28" t="str">
        <f t="shared" si="21"/>
        <v/>
      </c>
      <c r="S19" s="28" t="str">
        <f t="shared" si="21"/>
        <v/>
      </c>
      <c r="T19" s="28" t="str">
        <f t="shared" si="21"/>
        <v/>
      </c>
      <c r="U19" s="28" t="str">
        <f t="shared" si="21"/>
        <v/>
      </c>
      <c r="V19" s="28" t="str">
        <f t="shared" si="21"/>
        <v/>
      </c>
      <c r="W19" s="29">
        <f t="shared" si="21"/>
        <v>0.002603736198</v>
      </c>
      <c r="X19" s="29">
        <f t="shared" si="21"/>
        <v>0.01475450512</v>
      </c>
      <c r="Y19" s="28" t="str">
        <f t="shared" si="21"/>
        <v/>
      </c>
      <c r="Z19" s="28" t="str">
        <f t="shared" si="21"/>
        <v/>
      </c>
      <c r="AA19" s="29">
        <f t="shared" si="21"/>
        <v>0.1</v>
      </c>
      <c r="AB19" s="28" t="str">
        <f t="shared" si="21"/>
        <v/>
      </c>
      <c r="AC19" s="26">
        <f t="shared" si="21"/>
        <v>-0.3673582413</v>
      </c>
      <c r="AD19" s="28" t="str">
        <f t="shared" si="21"/>
        <v/>
      </c>
      <c r="AE19" s="27">
        <f t="shared" si="21"/>
        <v>0.25</v>
      </c>
      <c r="AF19" s="28" t="str">
        <f t="shared" si="21"/>
        <v/>
      </c>
    </row>
    <row r="20">
      <c r="D20" s="4" t="s">
        <v>95</v>
      </c>
      <c r="E20" s="5" t="s">
        <v>96</v>
      </c>
      <c r="F20" s="6">
        <v>0.3986</v>
      </c>
      <c r="H20" s="7" t="s">
        <v>41</v>
      </c>
      <c r="I20" s="8" t="s">
        <v>6</v>
      </c>
      <c r="J20" s="19">
        <f>SUM(F9,F14:F15,F20:F21)</f>
        <v>0.6157</v>
      </c>
      <c r="L20" s="25" t="s">
        <v>62</v>
      </c>
      <c r="M20" s="28" t="str">
        <f t="shared" ref="M20:AF20" si="22">B48</f>
        <v/>
      </c>
      <c r="N20" s="28" t="str">
        <f t="shared" si="22"/>
        <v/>
      </c>
      <c r="O20" s="28" t="str">
        <f t="shared" si="22"/>
        <v/>
      </c>
      <c r="P20" s="28" t="str">
        <f t="shared" si="22"/>
        <v/>
      </c>
      <c r="Q20" s="28" t="str">
        <f t="shared" si="22"/>
        <v/>
      </c>
      <c r="R20" s="28" t="str">
        <f t="shared" si="22"/>
        <v/>
      </c>
      <c r="S20" s="28" t="str">
        <f t="shared" si="22"/>
        <v/>
      </c>
      <c r="T20" s="28" t="str">
        <f t="shared" si="22"/>
        <v/>
      </c>
      <c r="U20" s="28" t="str">
        <f t="shared" si="22"/>
        <v/>
      </c>
      <c r="V20" s="28" t="str">
        <f t="shared" si="22"/>
        <v/>
      </c>
      <c r="W20" s="29">
        <f t="shared" si="22"/>
        <v>0.09384857057</v>
      </c>
      <c r="X20" s="29">
        <f t="shared" si="22"/>
        <v>0.5318085666</v>
      </c>
      <c r="Y20" s="28" t="str">
        <f t="shared" si="22"/>
        <v/>
      </c>
      <c r="Z20" s="28" t="str">
        <f t="shared" si="22"/>
        <v/>
      </c>
      <c r="AA20" s="28" t="str">
        <f t="shared" si="22"/>
        <v/>
      </c>
      <c r="AB20" s="29">
        <f t="shared" si="22"/>
        <v>0.1</v>
      </c>
      <c r="AC20" s="28" t="str">
        <f t="shared" si="22"/>
        <v/>
      </c>
      <c r="AD20" s="26">
        <f t="shared" si="22"/>
        <v>-0.9756571371</v>
      </c>
      <c r="AE20" s="28" t="str">
        <f t="shared" si="22"/>
        <v/>
      </c>
      <c r="AF20" s="27">
        <f t="shared" si="22"/>
        <v>0.25</v>
      </c>
    </row>
    <row r="21">
      <c r="D21" s="4" t="s">
        <v>97</v>
      </c>
      <c r="E21" s="5" t="s">
        <v>98</v>
      </c>
      <c r="F21" s="6">
        <v>0.0192</v>
      </c>
      <c r="H21" s="13"/>
      <c r="I21" s="14" t="s">
        <v>10</v>
      </c>
      <c r="J21" s="20">
        <f>SUM(F5:F6,F16:F21)</f>
        <v>0.6785</v>
      </c>
      <c r="L21" s="25" t="s">
        <v>63</v>
      </c>
      <c r="M21" s="28" t="str">
        <f t="shared" ref="M21:AF21" si="23">B49</f>
        <v/>
      </c>
      <c r="N21" s="28" t="str">
        <f t="shared" si="23"/>
        <v/>
      </c>
      <c r="O21" s="28" t="str">
        <f t="shared" si="23"/>
        <v/>
      </c>
      <c r="P21" s="28" t="str">
        <f t="shared" si="23"/>
        <v/>
      </c>
      <c r="Q21" s="28" t="str">
        <f t="shared" si="23"/>
        <v/>
      </c>
      <c r="R21" s="28" t="str">
        <f t="shared" si="23"/>
        <v/>
      </c>
      <c r="S21" s="28" t="str">
        <f t="shared" si="23"/>
        <v/>
      </c>
      <c r="T21" s="28" t="str">
        <f t="shared" si="23"/>
        <v/>
      </c>
      <c r="U21" s="28" t="str">
        <f t="shared" si="23"/>
        <v/>
      </c>
      <c r="V21" s="28" t="str">
        <f t="shared" si="23"/>
        <v/>
      </c>
      <c r="W21" s="28" t="str">
        <f t="shared" si="23"/>
        <v/>
      </c>
      <c r="X21" s="28" t="str">
        <f t="shared" si="23"/>
        <v/>
      </c>
      <c r="Y21" s="29">
        <f t="shared" si="23"/>
        <v>0.002603736198</v>
      </c>
      <c r="Z21" s="29">
        <f t="shared" si="23"/>
        <v>0.01475450512</v>
      </c>
      <c r="AA21" s="28" t="str">
        <f t="shared" si="23"/>
        <v/>
      </c>
      <c r="AB21" s="28" t="str">
        <f t="shared" si="23"/>
        <v/>
      </c>
      <c r="AC21" s="29">
        <f t="shared" si="23"/>
        <v>0.1</v>
      </c>
      <c r="AD21" s="28" t="str">
        <f t="shared" si="23"/>
        <v/>
      </c>
      <c r="AE21" s="26">
        <f t="shared" si="23"/>
        <v>-0.1173582413</v>
      </c>
      <c r="AF21" s="28" t="str">
        <f t="shared" si="23"/>
        <v/>
      </c>
    </row>
    <row r="22">
      <c r="F22" s="22">
        <f>SUM(F2:F21)</f>
        <v>0.9999</v>
      </c>
      <c r="H22" s="16"/>
      <c r="I22" s="17" t="s">
        <v>14</v>
      </c>
      <c r="J22" s="18">
        <f>B4*(J20+J21)</f>
        <v>0.6471</v>
      </c>
      <c r="L22" s="25" t="s">
        <v>64</v>
      </c>
      <c r="M22" s="28" t="str">
        <f t="shared" ref="M22:AF22" si="24">B50</f>
        <v/>
      </c>
      <c r="N22" s="28" t="str">
        <f t="shared" si="24"/>
        <v/>
      </c>
      <c r="O22" s="28" t="str">
        <f t="shared" si="24"/>
        <v/>
      </c>
      <c r="P22" s="28" t="str">
        <f t="shared" si="24"/>
        <v/>
      </c>
      <c r="Q22" s="28" t="str">
        <f t="shared" si="24"/>
        <v/>
      </c>
      <c r="R22" s="28" t="str">
        <f t="shared" si="24"/>
        <v/>
      </c>
      <c r="S22" s="28" t="str">
        <f t="shared" si="24"/>
        <v/>
      </c>
      <c r="T22" s="28" t="str">
        <f t="shared" si="24"/>
        <v/>
      </c>
      <c r="U22" s="28" t="str">
        <f t="shared" si="24"/>
        <v/>
      </c>
      <c r="V22" s="28" t="str">
        <f t="shared" si="24"/>
        <v/>
      </c>
      <c r="W22" s="28" t="str">
        <f t="shared" si="24"/>
        <v/>
      </c>
      <c r="X22" s="28" t="str">
        <f t="shared" si="24"/>
        <v/>
      </c>
      <c r="Y22" s="29">
        <f t="shared" si="24"/>
        <v>0.09384857057</v>
      </c>
      <c r="Z22" s="29">
        <f t="shared" si="24"/>
        <v>0.5318085666</v>
      </c>
      <c r="AA22" s="28" t="str">
        <f t="shared" si="24"/>
        <v/>
      </c>
      <c r="AB22" s="28" t="str">
        <f t="shared" si="24"/>
        <v/>
      </c>
      <c r="AC22" s="28" t="str">
        <f t="shared" si="24"/>
        <v/>
      </c>
      <c r="AD22" s="29">
        <f t="shared" si="24"/>
        <v>0.1</v>
      </c>
      <c r="AE22" s="28" t="str">
        <f t="shared" si="24"/>
        <v/>
      </c>
      <c r="AF22" s="26">
        <f t="shared" si="24"/>
        <v>-0.7256571371</v>
      </c>
    </row>
    <row r="23">
      <c r="H23" s="7" t="s">
        <v>42</v>
      </c>
      <c r="I23" s="8" t="s">
        <v>6</v>
      </c>
      <c r="J23" s="9">
        <f>B2*B4*(1-J20)</f>
        <v>0.096075</v>
      </c>
    </row>
    <row r="24">
      <c r="H24" s="13"/>
      <c r="I24" s="14" t="s">
        <v>10</v>
      </c>
      <c r="J24" s="15">
        <f>B2*B4*(1-J21)</f>
        <v>0.080375</v>
      </c>
    </row>
    <row r="25">
      <c r="H25" s="16"/>
      <c r="I25" s="17" t="s">
        <v>14</v>
      </c>
      <c r="J25" s="18">
        <f>B2*(1-J22)</f>
        <v>0.17645</v>
      </c>
    </row>
    <row r="26">
      <c r="C26" s="32"/>
      <c r="D26" s="32"/>
      <c r="H26" s="23"/>
    </row>
    <row r="27">
      <c r="C27" s="32"/>
      <c r="D27" s="32"/>
      <c r="F27" s="32"/>
      <c r="G27" s="32"/>
      <c r="H27" s="23"/>
    </row>
    <row r="28">
      <c r="C28" s="32"/>
      <c r="D28" s="32"/>
      <c r="F28" s="32"/>
      <c r="G28" s="32"/>
      <c r="H28" s="23"/>
    </row>
    <row r="30">
      <c r="A30" s="25" t="s">
        <v>44</v>
      </c>
      <c r="B30" s="25" t="s">
        <v>45</v>
      </c>
      <c r="C30" s="25" t="s">
        <v>46</v>
      </c>
      <c r="D30" s="25" t="s">
        <v>47</v>
      </c>
      <c r="E30" s="25" t="s">
        <v>48</v>
      </c>
      <c r="F30" s="25" t="s">
        <v>49</v>
      </c>
      <c r="G30" s="25" t="s">
        <v>50</v>
      </c>
      <c r="H30" s="25" t="s">
        <v>51</v>
      </c>
      <c r="I30" s="25" t="s">
        <v>52</v>
      </c>
      <c r="J30" s="25" t="s">
        <v>53</v>
      </c>
      <c r="K30" s="25" t="s">
        <v>54</v>
      </c>
      <c r="L30" s="25" t="s">
        <v>55</v>
      </c>
      <c r="M30" s="25" t="s">
        <v>56</v>
      </c>
      <c r="N30" s="25" t="s">
        <v>57</v>
      </c>
      <c r="O30" s="25" t="s">
        <v>58</v>
      </c>
      <c r="P30" s="25" t="s">
        <v>59</v>
      </c>
      <c r="Q30" s="25" t="s">
        <v>60</v>
      </c>
      <c r="R30" s="25" t="s">
        <v>61</v>
      </c>
      <c r="S30" s="25" t="s">
        <v>62</v>
      </c>
      <c r="T30" s="25" t="s">
        <v>63</v>
      </c>
      <c r="U30" s="25" t="s">
        <v>64</v>
      </c>
    </row>
    <row r="31">
      <c r="A31" s="25" t="s">
        <v>45</v>
      </c>
      <c r="B31" s="33">
        <f>-SUM(C31:U31)</f>
        <v>-0.5</v>
      </c>
      <c r="C31" s="34">
        <f>$B$5*$B$4*$B$2</f>
        <v>0.0375</v>
      </c>
      <c r="D31" s="34">
        <f>(1-$B$5)*$B$4*$B$2</f>
        <v>0.2125</v>
      </c>
      <c r="E31" s="6"/>
      <c r="F31" s="6"/>
      <c r="G31" s="34">
        <f>B4*B2</f>
        <v>0.25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>
      <c r="A32" s="25" t="s">
        <v>46</v>
      </c>
      <c r="B32" s="35">
        <f t="shared" ref="B32:B33" si="25">B15</f>
        <v>0.01735824132</v>
      </c>
      <c r="C32" s="33">
        <f>-SUM(B32,D32:U32)</f>
        <v>-0.5173582413</v>
      </c>
      <c r="D32" s="6"/>
      <c r="E32" s="34">
        <f>B4*B2</f>
        <v>0.25</v>
      </c>
      <c r="F32" s="6"/>
      <c r="G32" s="6"/>
      <c r="H32" s="6"/>
      <c r="I32" s="6"/>
      <c r="J32" s="34">
        <f>B4*B2</f>
        <v>0.25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>
      <c r="A33" s="25" t="s">
        <v>47</v>
      </c>
      <c r="B33" s="35">
        <f t="shared" si="25"/>
        <v>0.6256571371</v>
      </c>
      <c r="C33" s="6"/>
      <c r="D33" s="33">
        <f>-SUM(B33:C33,E33:U33)</f>
        <v>-1.125657137</v>
      </c>
      <c r="E33" s="6"/>
      <c r="F33" s="34">
        <f>B4*B2</f>
        <v>0.25</v>
      </c>
      <c r="G33" s="6"/>
      <c r="H33" s="6"/>
      <c r="I33" s="6"/>
      <c r="J33" s="6"/>
      <c r="K33" s="34">
        <f>B4*B2</f>
        <v>0.25</v>
      </c>
      <c r="L33" s="6"/>
      <c r="M33" s="6"/>
      <c r="N33" s="6"/>
      <c r="O33" s="6"/>
      <c r="P33" s="6"/>
      <c r="Q33" s="6"/>
      <c r="R33" s="6"/>
      <c r="S33" s="6"/>
      <c r="T33" s="6"/>
      <c r="U33" s="6"/>
    </row>
    <row r="34">
      <c r="A34" s="25" t="s">
        <v>48</v>
      </c>
      <c r="B34" s="6"/>
      <c r="C34" s="35">
        <f>B5*B15</f>
        <v>0.002603736198</v>
      </c>
      <c r="D34" s="35">
        <f>(1-B5)*B15</f>
        <v>0.01475450512</v>
      </c>
      <c r="E34" s="33">
        <f>-SUM(B34:D34,F34:U34)</f>
        <v>-0.2673582413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34">
        <f>B4*B2</f>
        <v>0.25</v>
      </c>
      <c r="Q34" s="6"/>
      <c r="R34" s="6"/>
      <c r="S34" s="6"/>
      <c r="T34" s="6"/>
      <c r="U34" s="6"/>
    </row>
    <row r="35">
      <c r="A35" s="25" t="s">
        <v>49</v>
      </c>
      <c r="B35" s="6"/>
      <c r="C35" s="35">
        <f>B5*B16</f>
        <v>0.09384857057</v>
      </c>
      <c r="D35" s="35">
        <f>(1-B5)*B16</f>
        <v>0.5318085666</v>
      </c>
      <c r="E35" s="6"/>
      <c r="F35" s="33">
        <f>-SUM(B35:E35,G35:U35)</f>
        <v>-0.8756571371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34">
        <f>B4*B2</f>
        <v>0.25</v>
      </c>
      <c r="R35" s="6"/>
      <c r="S35" s="6"/>
      <c r="T35" s="6"/>
      <c r="U35" s="6"/>
    </row>
    <row r="36">
      <c r="A36" s="25" t="s">
        <v>50</v>
      </c>
      <c r="B36" s="35">
        <f>$B$6</f>
        <v>0.1</v>
      </c>
      <c r="C36" s="6"/>
      <c r="D36" s="6"/>
      <c r="E36" s="6"/>
      <c r="F36" s="6"/>
      <c r="G36" s="33">
        <f>-SUM(B36:F36,H36:U36)</f>
        <v>-0.6</v>
      </c>
      <c r="H36" s="34">
        <f>B4*B2</f>
        <v>0.25</v>
      </c>
      <c r="I36" s="6"/>
      <c r="J36" s="34">
        <f>$B$5*$B$4*$B$2</f>
        <v>0.0375</v>
      </c>
      <c r="K36" s="34">
        <f>(1-$B$5)*$B$4*$B$2</f>
        <v>0.2125</v>
      </c>
      <c r="L36" s="6"/>
      <c r="M36" s="6"/>
      <c r="N36" s="6"/>
      <c r="O36" s="6"/>
      <c r="P36" s="6"/>
      <c r="Q36" s="6"/>
      <c r="R36" s="6"/>
      <c r="S36" s="6"/>
      <c r="T36" s="6"/>
      <c r="U36" s="6"/>
    </row>
    <row r="37">
      <c r="A37" s="25" t="s">
        <v>51</v>
      </c>
      <c r="B37" s="6"/>
      <c r="C37" s="6"/>
      <c r="D37" s="6"/>
      <c r="E37" s="6"/>
      <c r="F37" s="6"/>
      <c r="G37" s="35">
        <f>$B$6</f>
        <v>0.1</v>
      </c>
      <c r="H37" s="33">
        <f>-SUM(B37:G37,I37:U37)</f>
        <v>-0.6</v>
      </c>
      <c r="I37" s="34">
        <f>B4*B2</f>
        <v>0.25</v>
      </c>
      <c r="J37" s="6"/>
      <c r="K37" s="6"/>
      <c r="L37" s="34">
        <f>$B$5*$B$4*$B$2</f>
        <v>0.0375</v>
      </c>
      <c r="M37" s="34">
        <f>(1-$B$5)*$B$4*$B$2</f>
        <v>0.2125</v>
      </c>
      <c r="N37" s="6"/>
      <c r="O37" s="6"/>
      <c r="P37" s="6"/>
      <c r="Q37" s="6"/>
      <c r="R37" s="6"/>
      <c r="S37" s="6"/>
      <c r="T37" s="6"/>
      <c r="U37" s="6"/>
    </row>
    <row r="38">
      <c r="A38" s="25" t="s">
        <v>52</v>
      </c>
      <c r="B38" s="6"/>
      <c r="C38" s="6"/>
      <c r="D38" s="6"/>
      <c r="E38" s="6"/>
      <c r="F38" s="6"/>
      <c r="G38" s="6"/>
      <c r="H38" s="35">
        <f>$B$6</f>
        <v>0.1</v>
      </c>
      <c r="I38" s="33">
        <f>-SUM(B38:H38,J38:U38)</f>
        <v>-0.35</v>
      </c>
      <c r="J38" s="6"/>
      <c r="K38" s="6"/>
      <c r="L38" s="6"/>
      <c r="M38" s="6"/>
      <c r="N38" s="34">
        <f>$B$5*$B$4*$B$2</f>
        <v>0.0375</v>
      </c>
      <c r="O38" s="34">
        <f>(1-$B$5)*$B$4*$B$2</f>
        <v>0.2125</v>
      </c>
      <c r="P38" s="6"/>
      <c r="Q38" s="6"/>
      <c r="R38" s="6"/>
      <c r="S38" s="6"/>
      <c r="T38" s="6"/>
      <c r="U38" s="6"/>
    </row>
    <row r="39">
      <c r="A39" s="25" t="s">
        <v>53</v>
      </c>
      <c r="B39" s="6"/>
      <c r="C39" s="35">
        <f>$B$6</f>
        <v>0.1</v>
      </c>
      <c r="D39" s="6"/>
      <c r="E39" s="6"/>
      <c r="F39" s="6"/>
      <c r="G39" s="35">
        <f t="shared" ref="G39:G40" si="26">B15</f>
        <v>0.01735824132</v>
      </c>
      <c r="H39" s="6"/>
      <c r="I39" s="6"/>
      <c r="J39" s="33">
        <f>-SUM(B39:I39,K39:U39)</f>
        <v>-0.6173582413</v>
      </c>
      <c r="K39" s="6"/>
      <c r="L39" s="34">
        <f>B4*B2</f>
        <v>0.25</v>
      </c>
      <c r="M39" s="6"/>
      <c r="N39" s="6"/>
      <c r="O39" s="6"/>
      <c r="P39" s="34">
        <f>B4*B2</f>
        <v>0.25</v>
      </c>
      <c r="Q39" s="6"/>
      <c r="R39" s="6"/>
      <c r="S39" s="6"/>
      <c r="T39" s="6"/>
      <c r="U39" s="6"/>
    </row>
    <row r="40">
      <c r="A40" s="25" t="s">
        <v>54</v>
      </c>
      <c r="B40" s="6"/>
      <c r="C40" s="6"/>
      <c r="D40" s="35">
        <f>$B$6</f>
        <v>0.1</v>
      </c>
      <c r="E40" s="6"/>
      <c r="F40" s="6"/>
      <c r="G40" s="35">
        <f t="shared" si="26"/>
        <v>0.6256571371</v>
      </c>
      <c r="H40" s="6"/>
      <c r="I40" s="6"/>
      <c r="J40" s="6"/>
      <c r="K40" s="33">
        <f>-SUM(B40:J40,L40:U40)</f>
        <v>-1.225657137</v>
      </c>
      <c r="L40" s="6"/>
      <c r="M40" s="34">
        <f>B4*B2</f>
        <v>0.25</v>
      </c>
      <c r="N40" s="6"/>
      <c r="O40" s="6"/>
      <c r="P40" s="6"/>
      <c r="Q40" s="34">
        <f>B4*B2</f>
        <v>0.25</v>
      </c>
      <c r="R40" s="6"/>
      <c r="S40" s="6"/>
      <c r="T40" s="6"/>
      <c r="U40" s="6"/>
    </row>
    <row r="41">
      <c r="A41" s="25" t="s">
        <v>55</v>
      </c>
      <c r="B41" s="6"/>
      <c r="C41" s="6"/>
      <c r="D41" s="6"/>
      <c r="E41" s="6"/>
      <c r="F41" s="6"/>
      <c r="G41" s="6"/>
      <c r="H41" s="35">
        <f t="shared" ref="H41:H42" si="27">B15</f>
        <v>0.01735824132</v>
      </c>
      <c r="I41" s="6"/>
      <c r="J41" s="35">
        <f>$B$6</f>
        <v>0.1</v>
      </c>
      <c r="K41" s="6"/>
      <c r="L41" s="33">
        <f>-SUM(B41:K41,M41:U41)</f>
        <v>-0.6173582413</v>
      </c>
      <c r="M41" s="6"/>
      <c r="N41" s="34">
        <f>B4*B2</f>
        <v>0.25</v>
      </c>
      <c r="O41" s="6"/>
      <c r="P41" s="6"/>
      <c r="Q41" s="6"/>
      <c r="R41" s="34">
        <f>B4*B2</f>
        <v>0.25</v>
      </c>
      <c r="S41" s="6"/>
      <c r="T41" s="6"/>
      <c r="U41" s="6"/>
    </row>
    <row r="42">
      <c r="A42" s="25" t="s">
        <v>56</v>
      </c>
      <c r="B42" s="6"/>
      <c r="C42" s="6"/>
      <c r="D42" s="6"/>
      <c r="E42" s="6"/>
      <c r="F42" s="6"/>
      <c r="G42" s="6"/>
      <c r="H42" s="35">
        <f t="shared" si="27"/>
        <v>0.6256571371</v>
      </c>
      <c r="I42" s="6"/>
      <c r="J42" s="6"/>
      <c r="K42" s="35">
        <f>$B$6</f>
        <v>0.1</v>
      </c>
      <c r="L42" s="6"/>
      <c r="M42" s="33">
        <f>-SUM(B42:L42, N42:U42)</f>
        <v>-1.225657137</v>
      </c>
      <c r="N42" s="6"/>
      <c r="O42" s="34">
        <f>B4*B2</f>
        <v>0.25</v>
      </c>
      <c r="P42" s="6"/>
      <c r="Q42" s="6"/>
      <c r="R42" s="6"/>
      <c r="S42" s="34">
        <f>B4*B2</f>
        <v>0.25</v>
      </c>
      <c r="T42" s="6"/>
      <c r="U42" s="6"/>
    </row>
    <row r="43">
      <c r="A43" s="25" t="s">
        <v>57</v>
      </c>
      <c r="B43" s="6"/>
      <c r="C43" s="6"/>
      <c r="D43" s="6"/>
      <c r="E43" s="6"/>
      <c r="F43" s="6"/>
      <c r="G43" s="6"/>
      <c r="H43" s="6"/>
      <c r="I43" s="35">
        <f t="shared" ref="I43:I44" si="28">B15</f>
        <v>0.01735824132</v>
      </c>
      <c r="J43" s="6"/>
      <c r="K43" s="6"/>
      <c r="L43" s="35">
        <f>$B$6</f>
        <v>0.1</v>
      </c>
      <c r="M43" s="6"/>
      <c r="N43" s="33">
        <f>-SUM(B43:M43,O43:U43)</f>
        <v>-0.3673582413</v>
      </c>
      <c r="O43" s="6"/>
      <c r="P43" s="6"/>
      <c r="Q43" s="6"/>
      <c r="R43" s="6"/>
      <c r="S43" s="6"/>
      <c r="T43" s="34">
        <f>B4*B2</f>
        <v>0.25</v>
      </c>
      <c r="U43" s="6"/>
    </row>
    <row r="44">
      <c r="A44" s="25" t="s">
        <v>58</v>
      </c>
      <c r="B44" s="6"/>
      <c r="C44" s="6"/>
      <c r="D44" s="6"/>
      <c r="E44" s="6"/>
      <c r="F44" s="6"/>
      <c r="G44" s="6"/>
      <c r="H44" s="6"/>
      <c r="I44" s="35">
        <f t="shared" si="28"/>
        <v>0.6256571371</v>
      </c>
      <c r="J44" s="6"/>
      <c r="K44" s="6"/>
      <c r="L44" s="6"/>
      <c r="M44" s="35">
        <f>$B$6</f>
        <v>0.1</v>
      </c>
      <c r="N44" s="6"/>
      <c r="O44" s="33">
        <f>-SUM(B44:N44,P44:U44)</f>
        <v>-0.9756571371</v>
      </c>
      <c r="P44" s="6"/>
      <c r="Q44" s="6"/>
      <c r="R44" s="6"/>
      <c r="S44" s="6"/>
      <c r="T44" s="6"/>
      <c r="U44" s="34">
        <f>B4*B2</f>
        <v>0.25</v>
      </c>
    </row>
    <row r="45">
      <c r="A45" s="25" t="s">
        <v>59</v>
      </c>
      <c r="B45" s="6"/>
      <c r="C45" s="6"/>
      <c r="D45" s="6"/>
      <c r="E45" s="35">
        <f>$B$6</f>
        <v>0.1</v>
      </c>
      <c r="F45" s="6"/>
      <c r="G45" s="6"/>
      <c r="H45" s="6"/>
      <c r="I45" s="6"/>
      <c r="J45" s="35">
        <f>B5*B15</f>
        <v>0.002603736198</v>
      </c>
      <c r="K45" s="35">
        <f>(1-B5)*B15</f>
        <v>0.01475450512</v>
      </c>
      <c r="L45" s="6"/>
      <c r="M45" s="6"/>
      <c r="N45" s="6"/>
      <c r="O45" s="6"/>
      <c r="P45" s="33">
        <f>-SUM(B45:O45,Q45:U45)</f>
        <v>-0.3673582413</v>
      </c>
      <c r="Q45" s="6"/>
      <c r="R45" s="34">
        <f>B4*B2</f>
        <v>0.25</v>
      </c>
      <c r="S45" s="6"/>
      <c r="T45" s="6"/>
      <c r="U45" s="6"/>
    </row>
    <row r="46">
      <c r="A46" s="25" t="s">
        <v>60</v>
      </c>
      <c r="B46" s="6"/>
      <c r="C46" s="6"/>
      <c r="D46" s="6"/>
      <c r="E46" s="6"/>
      <c r="F46" s="35">
        <f>$B$6</f>
        <v>0.1</v>
      </c>
      <c r="G46" s="6"/>
      <c r="H46" s="6"/>
      <c r="I46" s="6"/>
      <c r="J46" s="35">
        <f>B5*B16</f>
        <v>0.09384857057</v>
      </c>
      <c r="K46" s="35">
        <f>(1-B5)*B16</f>
        <v>0.5318085666</v>
      </c>
      <c r="L46" s="6"/>
      <c r="M46" s="6"/>
      <c r="N46" s="6"/>
      <c r="O46" s="6"/>
      <c r="P46" s="6"/>
      <c r="Q46" s="33">
        <f>-SUM(B46:P46,R46:U46)</f>
        <v>-0.9756571371</v>
      </c>
      <c r="R46" s="6"/>
      <c r="S46" s="34">
        <f>B4*B2</f>
        <v>0.25</v>
      </c>
      <c r="T46" s="6"/>
      <c r="U46" s="6"/>
    </row>
    <row r="47">
      <c r="A47" s="25" t="s">
        <v>61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35">
        <f>B5*B15</f>
        <v>0.002603736198</v>
      </c>
      <c r="M47" s="35">
        <f>(1-B5)*B15</f>
        <v>0.01475450512</v>
      </c>
      <c r="N47" s="6"/>
      <c r="O47" s="6"/>
      <c r="P47" s="35">
        <f>$B$6</f>
        <v>0.1</v>
      </c>
      <c r="Q47" s="6"/>
      <c r="R47" s="33">
        <f>-SUM(B47:Q47,S47:U47)</f>
        <v>-0.3673582413</v>
      </c>
      <c r="S47" s="6"/>
      <c r="T47" s="34">
        <f>B4*B2</f>
        <v>0.25</v>
      </c>
      <c r="U47" s="6"/>
    </row>
    <row r="48">
      <c r="A48" s="25" t="s">
        <v>62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35">
        <f>B5*B16</f>
        <v>0.09384857057</v>
      </c>
      <c r="M48" s="35">
        <f>(1-B5)*B16</f>
        <v>0.5318085666</v>
      </c>
      <c r="N48" s="6"/>
      <c r="O48" s="6"/>
      <c r="P48" s="6"/>
      <c r="Q48" s="35">
        <f>$B$6</f>
        <v>0.1</v>
      </c>
      <c r="R48" s="6"/>
      <c r="S48" s="33">
        <f>-SUM(B48:R48,T48:U48)</f>
        <v>-0.9756571371</v>
      </c>
      <c r="T48" s="6"/>
      <c r="U48" s="34">
        <f>B4*B2</f>
        <v>0.25</v>
      </c>
    </row>
    <row r="49">
      <c r="A49" s="25" t="s">
        <v>63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35">
        <f>B5*B15</f>
        <v>0.002603736198</v>
      </c>
      <c r="O49" s="35">
        <f>(1-B5)*B15</f>
        <v>0.01475450512</v>
      </c>
      <c r="P49" s="6"/>
      <c r="Q49" s="6"/>
      <c r="R49" s="35">
        <f>$B$6</f>
        <v>0.1</v>
      </c>
      <c r="S49" s="6"/>
      <c r="T49" s="33">
        <f>-SUM(B49:S49,U49)</f>
        <v>-0.1173582413</v>
      </c>
      <c r="U49" s="6"/>
    </row>
    <row r="50">
      <c r="A50" s="25" t="s">
        <v>64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35">
        <f>B5*B16</f>
        <v>0.09384857057</v>
      </c>
      <c r="O50" s="35">
        <f>(1-B5)*B16</f>
        <v>0.5318085666</v>
      </c>
      <c r="P50" s="6"/>
      <c r="Q50" s="6"/>
      <c r="R50" s="6"/>
      <c r="S50" s="35">
        <f>$B$6</f>
        <v>0.1</v>
      </c>
      <c r="T50" s="6"/>
      <c r="U50" s="33">
        <f>-SUM(B50:T50)</f>
        <v>-0.7256571371</v>
      </c>
    </row>
  </sheetData>
  <mergeCells count="10">
    <mergeCell ref="H17:H19"/>
    <mergeCell ref="H20:H22"/>
    <mergeCell ref="H23:H25"/>
    <mergeCell ref="A1:B1"/>
    <mergeCell ref="D1:F1"/>
    <mergeCell ref="H2:H4"/>
    <mergeCell ref="H5:H7"/>
    <mergeCell ref="H8:H10"/>
    <mergeCell ref="H11:H13"/>
    <mergeCell ref="H14:H16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3" max="5" width="16.38"/>
  </cols>
  <sheetData>
    <row r="1">
      <c r="B1" s="36" t="s">
        <v>99</v>
      </c>
      <c r="C1" s="37" t="s">
        <v>100</v>
      </c>
      <c r="D1" s="37" t="s">
        <v>101</v>
      </c>
      <c r="E1" s="37" t="s">
        <v>102</v>
      </c>
    </row>
    <row r="2">
      <c r="A2" s="38" t="s">
        <v>5</v>
      </c>
      <c r="B2" s="39">
        <f>'Система_1'!J4</f>
        <v>5</v>
      </c>
      <c r="C2" s="40">
        <f>'Система_2 (q=0.1)'!$J$4</f>
        <v>5</v>
      </c>
      <c r="D2" s="40">
        <f>'Система_2 (q=0.15)'!$J$4</f>
        <v>5</v>
      </c>
      <c r="E2" s="40">
        <f>'Система_2 (q=0.05)'!$J$4</f>
        <v>5</v>
      </c>
      <c r="F2" s="41">
        <f t="shared" ref="F2:F9" si="1">ABS($B2-$C2)/MAX($B2:$C2)</f>
        <v>0</v>
      </c>
    </row>
    <row r="3">
      <c r="A3" s="42" t="s">
        <v>18</v>
      </c>
      <c r="B3" s="43">
        <f>ROUND('Система_1'!J7, 4)</f>
        <v>0.9292</v>
      </c>
      <c r="C3" s="44">
        <f>ROUND('Система_2 (q=0.1)'!$J$7, 4)</f>
        <v>0.8912</v>
      </c>
      <c r="D3" s="44">
        <f>ROUND('Система_2 (q=0.15)'!$J$7, 4)</f>
        <v>0.881</v>
      </c>
      <c r="E3" s="44">
        <f>ROUND('Система_2 (q=0.05)'!$J$7, 4)</f>
        <v>0.9105</v>
      </c>
      <c r="F3" s="41">
        <f t="shared" si="1"/>
        <v>0.04089539389</v>
      </c>
    </row>
    <row r="4">
      <c r="A4" s="42" t="s">
        <v>27</v>
      </c>
      <c r="B4" s="43">
        <f>ROUND('Система_1'!J10, 4)</f>
        <v>2.1191</v>
      </c>
      <c r="C4" s="44">
        <f>ROUND('Система_2 (q=0.1)'!$J$10, 4)</f>
        <v>2.1249</v>
      </c>
      <c r="D4" s="44">
        <f>ROUND('Система_2 (q=0.15)'!$J$10, 4)</f>
        <v>2.1562</v>
      </c>
      <c r="E4" s="44">
        <f>ROUND('Система_2 (q=0.05)'!$J$10, 4)</f>
        <v>2.1332</v>
      </c>
      <c r="F4" s="41">
        <f t="shared" si="1"/>
        <v>0.002729540214</v>
      </c>
    </row>
    <row r="5">
      <c r="A5" s="42" t="s">
        <v>34</v>
      </c>
      <c r="B5" s="43">
        <f>ROUND('Система_1'!J13, 4)</f>
        <v>3.9775</v>
      </c>
      <c r="C5" s="44">
        <f>ROUND('Система_2 (q=0.1)'!$J$13, 4)</f>
        <v>3.9073</v>
      </c>
      <c r="D5" s="44">
        <f>ROUND('Система_2 (q=0.15)'!$J$13, 4)</f>
        <v>3.9182</v>
      </c>
      <c r="E5" s="44">
        <f>ROUND('Система_2 (q=0.05)'!$J$13, 4)</f>
        <v>3.9541</v>
      </c>
      <c r="F5" s="41">
        <f t="shared" si="1"/>
        <v>0.01764927718</v>
      </c>
    </row>
    <row r="6">
      <c r="A6" s="42" t="s">
        <v>39</v>
      </c>
      <c r="B6" s="43">
        <f>ROUND('Система_1'!J16, 4)</f>
        <v>11.4068</v>
      </c>
      <c r="C6" s="44">
        <f>ROUND('Система_2 (q=0.1)'!$J$16, 4)</f>
        <v>11.5296</v>
      </c>
      <c r="D6" s="44">
        <f>ROUND('Система_2 (q=0.15)'!$J$16, 4)</f>
        <v>12.2199</v>
      </c>
      <c r="E6" s="44">
        <f>ROUND('Система_2 (q=0.05)'!$J$16, 4)</f>
        <v>11.7048</v>
      </c>
      <c r="F6" s="41">
        <f t="shared" si="1"/>
        <v>0.01065084652</v>
      </c>
    </row>
    <row r="7">
      <c r="A7" s="42" t="s">
        <v>40</v>
      </c>
      <c r="B7" s="43">
        <f>ROUND('Система_1'!J19, 4)</f>
        <v>21.4103</v>
      </c>
      <c r="C7" s="44">
        <f>ROUND('Система_2 (q=0.1)'!$J$19, 4)</f>
        <v>21.2008</v>
      </c>
      <c r="D7" s="44">
        <f>ROUND('Система_2 (q=0.15)'!$J$19, 4)</f>
        <v>22.2057</v>
      </c>
      <c r="E7" s="44">
        <f>ROUND('Система_2 (q=0.05)'!$J$19, 4)</f>
        <v>21.696</v>
      </c>
      <c r="F7" s="41">
        <f t="shared" si="1"/>
        <v>0.009785010019</v>
      </c>
    </row>
    <row r="8">
      <c r="A8" s="42" t="s">
        <v>41</v>
      </c>
      <c r="B8" s="43">
        <f>ROUND('Система_1'!J22, 4)</f>
        <v>0.6285</v>
      </c>
      <c r="C8" s="44">
        <f>ROUND('Система_2 (q=0.1)'!$J$22, 4)</f>
        <v>0.6314</v>
      </c>
      <c r="D8" s="44">
        <f>ROUND('Система_2 (q=0.15)'!$J$22, 4)</f>
        <v>0.6471</v>
      </c>
      <c r="E8" s="44">
        <f>ROUND('Система_2 (q=0.05)'!$J$22, 4)</f>
        <v>0.6355</v>
      </c>
      <c r="F8" s="41">
        <f t="shared" si="1"/>
        <v>0.004592968008</v>
      </c>
    </row>
    <row r="9">
      <c r="A9" s="45" t="s">
        <v>42</v>
      </c>
      <c r="B9" s="46">
        <f>ROUND('Система_1'!J25, 4)</f>
        <v>0.1858</v>
      </c>
      <c r="C9" s="47">
        <f>ROUND('Система_2 (q=0.1)'!$J$25, 4)</f>
        <v>0.1843</v>
      </c>
      <c r="D9" s="47">
        <f>ROUND('Система_2 (q=0.15)'!$J$25, 4)</f>
        <v>0.1765</v>
      </c>
      <c r="E9" s="47">
        <f>ROUND('Система_2 (q=0.05)'!$J$25, 4)</f>
        <v>0.1823</v>
      </c>
      <c r="F9" s="41">
        <f t="shared" si="1"/>
        <v>0.008073196986</v>
      </c>
    </row>
  </sheetData>
  <conditionalFormatting sqref="C3:E3">
    <cfRule type="colorScale" priority="1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4:E4">
    <cfRule type="colorScale" priority="2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5:E5">
    <cfRule type="colorScale" priority="3">
      <colorScale>
        <cfvo type="min"/>
        <cfvo type="percentile" val="50"/>
        <cfvo type="max"/>
        <color rgb="FFFF0000"/>
        <color rgb="FFFFFF00"/>
        <color rgb="FF00FF00"/>
      </colorScale>
    </cfRule>
  </conditionalFormatting>
  <conditionalFormatting sqref="C6:E6">
    <cfRule type="colorScale" priority="4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7:E7">
    <cfRule type="colorScale" priority="5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8:E8">
    <cfRule type="colorScale" priority="6">
      <colorScale>
        <cfvo type="min"/>
        <cfvo type="percentile" val="50"/>
        <cfvo type="max"/>
        <color rgb="FF00FF00"/>
        <color rgb="FFFFFF00"/>
        <color rgb="FFFF0000"/>
      </colorScale>
    </cfRule>
  </conditionalFormatting>
  <conditionalFormatting sqref="C9:E9">
    <cfRule type="colorScale" priority="7">
      <colorScale>
        <cfvo type="min"/>
        <cfvo type="percentile" val="50"/>
        <cfvo type="max"/>
        <color rgb="FFFF0000"/>
        <color rgb="FFFFFF00"/>
        <color rgb="FF00FF00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2" max="19" width="7.25"/>
    <col customWidth="1" min="20" max="20" width="7.13"/>
    <col customWidth="1" min="21" max="21" width="7.25"/>
    <col customWidth="1" min="22" max="30" width="6.63"/>
    <col customWidth="1" min="31" max="31" width="6.5"/>
    <col customWidth="1" min="32" max="32" width="6.63"/>
  </cols>
  <sheetData>
    <row r="1">
      <c r="A1" s="1" t="s">
        <v>0</v>
      </c>
      <c r="D1" s="1" t="s">
        <v>43</v>
      </c>
    </row>
    <row r="2">
      <c r="A2" s="24" t="s">
        <v>2</v>
      </c>
      <c r="B2" s="3">
        <v>0.5</v>
      </c>
      <c r="D2" s="4" t="s">
        <v>3</v>
      </c>
      <c r="E2" s="5" t="s">
        <v>4</v>
      </c>
      <c r="F2" s="6">
        <v>0.0055</v>
      </c>
      <c r="H2" s="7" t="s">
        <v>5</v>
      </c>
      <c r="I2" s="8" t="s">
        <v>6</v>
      </c>
      <c r="J2" s="9">
        <f>B2*B3*B4</f>
        <v>2.5</v>
      </c>
      <c r="L2" s="25" t="s">
        <v>44</v>
      </c>
      <c r="M2" s="25" t="s">
        <v>45</v>
      </c>
      <c r="N2" s="25" t="s">
        <v>46</v>
      </c>
      <c r="O2" s="25" t="s">
        <v>47</v>
      </c>
      <c r="P2" s="25" t="s">
        <v>48</v>
      </c>
      <c r="Q2" s="25" t="s">
        <v>49</v>
      </c>
      <c r="R2" s="25" t="s">
        <v>50</v>
      </c>
      <c r="S2" s="25" t="s">
        <v>51</v>
      </c>
      <c r="T2" s="25" t="s">
        <v>52</v>
      </c>
      <c r="U2" s="25" t="s">
        <v>53</v>
      </c>
      <c r="V2" s="25" t="s">
        <v>54</v>
      </c>
      <c r="W2" s="25" t="s">
        <v>55</v>
      </c>
      <c r="X2" s="25" t="s">
        <v>56</v>
      </c>
      <c r="Y2" s="25" t="s">
        <v>57</v>
      </c>
      <c r="Z2" s="25" t="s">
        <v>58</v>
      </c>
      <c r="AA2" s="25" t="s">
        <v>59</v>
      </c>
      <c r="AB2" s="25" t="s">
        <v>60</v>
      </c>
      <c r="AC2" s="25" t="s">
        <v>61</v>
      </c>
      <c r="AD2" s="25" t="s">
        <v>62</v>
      </c>
      <c r="AE2" s="25" t="s">
        <v>63</v>
      </c>
      <c r="AF2" s="25" t="s">
        <v>64</v>
      </c>
    </row>
    <row r="3">
      <c r="A3" s="3" t="s">
        <v>7</v>
      </c>
      <c r="B3" s="3">
        <v>10.0</v>
      </c>
      <c r="D3" s="4" t="s">
        <v>65</v>
      </c>
      <c r="E3" s="5" t="s">
        <v>9</v>
      </c>
      <c r="F3" s="6">
        <v>7.0E-4</v>
      </c>
      <c r="H3" s="13"/>
      <c r="I3" s="14" t="s">
        <v>10</v>
      </c>
      <c r="J3" s="15">
        <f>B2*B3*B4</f>
        <v>2.5</v>
      </c>
      <c r="L3" s="25" t="s">
        <v>45</v>
      </c>
      <c r="M3" s="26">
        <f t="shared" ref="M3:AF3" si="1">B31</f>
        <v>-0.5</v>
      </c>
      <c r="N3" s="27">
        <f t="shared" si="1"/>
        <v>0.0125</v>
      </c>
      <c r="O3" s="27">
        <f t="shared" si="1"/>
        <v>0.2375</v>
      </c>
      <c r="P3" s="28" t="str">
        <f t="shared" si="1"/>
        <v/>
      </c>
      <c r="Q3" s="28" t="str">
        <f t="shared" si="1"/>
        <v/>
      </c>
      <c r="R3" s="27">
        <f t="shared" si="1"/>
        <v>0.25</v>
      </c>
      <c r="S3" s="28" t="str">
        <f t="shared" si="1"/>
        <v/>
      </c>
      <c r="T3" s="28" t="str">
        <f t="shared" si="1"/>
        <v/>
      </c>
      <c r="U3" s="28" t="str">
        <f t="shared" si="1"/>
        <v/>
      </c>
      <c r="V3" s="28" t="str">
        <f t="shared" si="1"/>
        <v/>
      </c>
      <c r="W3" s="28" t="str">
        <f t="shared" si="1"/>
        <v/>
      </c>
      <c r="X3" s="28" t="str">
        <f t="shared" si="1"/>
        <v/>
      </c>
      <c r="Y3" s="28" t="str">
        <f t="shared" si="1"/>
        <v/>
      </c>
      <c r="Z3" s="28" t="str">
        <f t="shared" si="1"/>
        <v/>
      </c>
      <c r="AA3" s="28" t="str">
        <f t="shared" si="1"/>
        <v/>
      </c>
      <c r="AB3" s="28" t="str">
        <f t="shared" si="1"/>
        <v/>
      </c>
      <c r="AC3" s="28" t="str">
        <f t="shared" si="1"/>
        <v/>
      </c>
      <c r="AD3" s="28" t="str">
        <f t="shared" si="1"/>
        <v/>
      </c>
      <c r="AE3" s="28" t="str">
        <f t="shared" si="1"/>
        <v/>
      </c>
      <c r="AF3" s="28" t="str">
        <f t="shared" si="1"/>
        <v/>
      </c>
    </row>
    <row r="4">
      <c r="A4" s="3" t="s">
        <v>11</v>
      </c>
      <c r="B4" s="3">
        <v>0.5</v>
      </c>
      <c r="D4" s="4" t="s">
        <v>66</v>
      </c>
      <c r="E4" s="5" t="s">
        <v>13</v>
      </c>
      <c r="F4" s="6">
        <v>0.0074</v>
      </c>
      <c r="H4" s="16"/>
      <c r="I4" s="17" t="s">
        <v>14</v>
      </c>
      <c r="J4" s="18">
        <f>SUM(J2:J3)</f>
        <v>5</v>
      </c>
      <c r="L4" s="25" t="s">
        <v>46</v>
      </c>
      <c r="M4" s="29">
        <f t="shared" ref="M4:AF4" si="2">B32</f>
        <v>0.01029039718</v>
      </c>
      <c r="N4" s="26">
        <f t="shared" si="2"/>
        <v>-0.5102903972</v>
      </c>
      <c r="O4" s="28" t="str">
        <f t="shared" si="2"/>
        <v/>
      </c>
      <c r="P4" s="27">
        <f t="shared" si="2"/>
        <v>0.25</v>
      </c>
      <c r="Q4" s="28" t="str">
        <f t="shared" si="2"/>
        <v/>
      </c>
      <c r="R4" s="28" t="str">
        <f t="shared" si="2"/>
        <v/>
      </c>
      <c r="S4" s="28" t="str">
        <f t="shared" si="2"/>
        <v/>
      </c>
      <c r="T4" s="28" t="str">
        <f t="shared" si="2"/>
        <v/>
      </c>
      <c r="U4" s="27">
        <f t="shared" si="2"/>
        <v>0.25</v>
      </c>
      <c r="V4" s="28" t="str">
        <f t="shared" si="2"/>
        <v/>
      </c>
      <c r="W4" s="28" t="str">
        <f t="shared" si="2"/>
        <v/>
      </c>
      <c r="X4" s="28" t="str">
        <f t="shared" si="2"/>
        <v/>
      </c>
      <c r="Y4" s="28" t="str">
        <f t="shared" si="2"/>
        <v/>
      </c>
      <c r="Z4" s="28" t="str">
        <f t="shared" si="2"/>
        <v/>
      </c>
      <c r="AA4" s="28" t="str">
        <f t="shared" si="2"/>
        <v/>
      </c>
      <c r="AB4" s="28" t="str">
        <f t="shared" si="2"/>
        <v/>
      </c>
      <c r="AC4" s="28" t="str">
        <f t="shared" si="2"/>
        <v/>
      </c>
      <c r="AD4" s="28" t="str">
        <f t="shared" si="2"/>
        <v/>
      </c>
      <c r="AE4" s="28" t="str">
        <f t="shared" si="2"/>
        <v/>
      </c>
      <c r="AF4" s="28" t="str">
        <f t="shared" si="2"/>
        <v/>
      </c>
    </row>
    <row r="5">
      <c r="A5" s="3" t="s">
        <v>67</v>
      </c>
      <c r="B5" s="3">
        <v>0.05</v>
      </c>
      <c r="D5" s="4" t="s">
        <v>68</v>
      </c>
      <c r="E5" s="5" t="s">
        <v>17</v>
      </c>
      <c r="F5" s="6">
        <v>0.0158</v>
      </c>
      <c r="H5" s="7" t="s">
        <v>18</v>
      </c>
      <c r="I5" s="8" t="s">
        <v>6</v>
      </c>
      <c r="J5" s="19">
        <f>SUM(F7:F21)</f>
        <v>0.9607</v>
      </c>
      <c r="L5" s="25" t="s">
        <v>47</v>
      </c>
      <c r="M5" s="29">
        <f t="shared" ref="M5:AF5" si="3">B33</f>
        <v>0.1847853192</v>
      </c>
      <c r="N5" s="28" t="str">
        <f t="shared" si="3"/>
        <v/>
      </c>
      <c r="O5" s="26">
        <f t="shared" si="3"/>
        <v>-0.6847853192</v>
      </c>
      <c r="P5" s="28" t="str">
        <f t="shared" si="3"/>
        <v/>
      </c>
      <c r="Q5" s="27">
        <f t="shared" si="3"/>
        <v>0.25</v>
      </c>
      <c r="R5" s="28" t="str">
        <f t="shared" si="3"/>
        <v/>
      </c>
      <c r="S5" s="28" t="str">
        <f t="shared" si="3"/>
        <v/>
      </c>
      <c r="T5" s="28" t="str">
        <f t="shared" si="3"/>
        <v/>
      </c>
      <c r="U5" s="28" t="str">
        <f t="shared" si="3"/>
        <v/>
      </c>
      <c r="V5" s="27">
        <f t="shared" si="3"/>
        <v>0.25</v>
      </c>
      <c r="W5" s="28" t="str">
        <f t="shared" si="3"/>
        <v/>
      </c>
      <c r="X5" s="28" t="str">
        <f t="shared" si="3"/>
        <v/>
      </c>
      <c r="Y5" s="28" t="str">
        <f t="shared" si="3"/>
        <v/>
      </c>
      <c r="Z5" s="28" t="str">
        <f t="shared" si="3"/>
        <v/>
      </c>
      <c r="AA5" s="28" t="str">
        <f t="shared" si="3"/>
        <v/>
      </c>
      <c r="AB5" s="28" t="str">
        <f t="shared" si="3"/>
        <v/>
      </c>
      <c r="AC5" s="28" t="str">
        <f t="shared" si="3"/>
        <v/>
      </c>
      <c r="AD5" s="28" t="str">
        <f t="shared" si="3"/>
        <v/>
      </c>
      <c r="AE5" s="28" t="str">
        <f t="shared" si="3"/>
        <v/>
      </c>
      <c r="AF5" s="28" t="str">
        <f t="shared" si="3"/>
        <v/>
      </c>
    </row>
    <row r="6">
      <c r="A6" s="3" t="s">
        <v>69</v>
      </c>
      <c r="B6" s="3">
        <f>1/B3</f>
        <v>0.1</v>
      </c>
      <c r="D6" s="4" t="s">
        <v>70</v>
      </c>
      <c r="E6" s="5" t="s">
        <v>21</v>
      </c>
      <c r="F6" s="6">
        <v>0.01</v>
      </c>
      <c r="H6" s="13"/>
      <c r="I6" s="14" t="s">
        <v>10</v>
      </c>
      <c r="J6" s="20">
        <f>SUM(F3:F6,F10:F21)</f>
        <v>0.8602</v>
      </c>
      <c r="L6" s="25" t="s">
        <v>48</v>
      </c>
      <c r="M6" s="28" t="str">
        <f t="shared" ref="M6:AF6" si="4">B34</f>
        <v/>
      </c>
      <c r="N6" s="29">
        <f t="shared" si="4"/>
        <v>0.0005145198591</v>
      </c>
      <c r="O6" s="29">
        <f t="shared" si="4"/>
        <v>0.009775877324</v>
      </c>
      <c r="P6" s="26">
        <f t="shared" si="4"/>
        <v>-0.2602903972</v>
      </c>
      <c r="Q6" s="28" t="str">
        <f t="shared" si="4"/>
        <v/>
      </c>
      <c r="R6" s="28" t="str">
        <f t="shared" si="4"/>
        <v/>
      </c>
      <c r="S6" s="28" t="str">
        <f t="shared" si="4"/>
        <v/>
      </c>
      <c r="T6" s="28" t="str">
        <f t="shared" si="4"/>
        <v/>
      </c>
      <c r="U6" s="28" t="str">
        <f t="shared" si="4"/>
        <v/>
      </c>
      <c r="V6" s="28" t="str">
        <f t="shared" si="4"/>
        <v/>
      </c>
      <c r="W6" s="28" t="str">
        <f t="shared" si="4"/>
        <v/>
      </c>
      <c r="X6" s="28" t="str">
        <f t="shared" si="4"/>
        <v/>
      </c>
      <c r="Y6" s="28" t="str">
        <f t="shared" si="4"/>
        <v/>
      </c>
      <c r="Z6" s="28" t="str">
        <f t="shared" si="4"/>
        <v/>
      </c>
      <c r="AA6" s="27">
        <f t="shared" si="4"/>
        <v>0.25</v>
      </c>
      <c r="AB6" s="28" t="str">
        <f t="shared" si="4"/>
        <v/>
      </c>
      <c r="AC6" s="28" t="str">
        <f t="shared" si="4"/>
        <v/>
      </c>
      <c r="AD6" s="28" t="str">
        <f t="shared" si="4"/>
        <v/>
      </c>
      <c r="AE6" s="28" t="str">
        <f t="shared" si="4"/>
        <v/>
      </c>
      <c r="AF6" s="28" t="str">
        <f t="shared" si="4"/>
        <v/>
      </c>
    </row>
    <row r="7">
      <c r="A7" s="3" t="s">
        <v>15</v>
      </c>
      <c r="B7" s="3">
        <v>2.0</v>
      </c>
      <c r="D7" s="4" t="s">
        <v>8</v>
      </c>
      <c r="E7" s="5" t="s">
        <v>23</v>
      </c>
      <c r="F7" s="6">
        <v>0.0138</v>
      </c>
      <c r="H7" s="16"/>
      <c r="I7" s="17" t="s">
        <v>24</v>
      </c>
      <c r="J7" s="18">
        <f>(J5+J6)/2</f>
        <v>0.91045</v>
      </c>
      <c r="L7" s="25" t="s">
        <v>49</v>
      </c>
      <c r="M7" s="28" t="str">
        <f t="shared" ref="M7:AF7" si="5">B35</f>
        <v/>
      </c>
      <c r="N7" s="29">
        <f t="shared" si="5"/>
        <v>0.009239265962</v>
      </c>
      <c r="O7" s="29">
        <f t="shared" si="5"/>
        <v>0.1755460533</v>
      </c>
      <c r="P7" s="28" t="str">
        <f t="shared" si="5"/>
        <v/>
      </c>
      <c r="Q7" s="26">
        <f t="shared" si="5"/>
        <v>-0.4347853192</v>
      </c>
      <c r="R7" s="28" t="str">
        <f t="shared" si="5"/>
        <v/>
      </c>
      <c r="S7" s="28" t="str">
        <f t="shared" si="5"/>
        <v/>
      </c>
      <c r="T7" s="28" t="str">
        <f t="shared" si="5"/>
        <v/>
      </c>
      <c r="U7" s="28" t="str">
        <f t="shared" si="5"/>
        <v/>
      </c>
      <c r="V7" s="28" t="str">
        <f t="shared" si="5"/>
        <v/>
      </c>
      <c r="W7" s="28" t="str">
        <f t="shared" si="5"/>
        <v/>
      </c>
      <c r="X7" s="28" t="str">
        <f t="shared" si="5"/>
        <v/>
      </c>
      <c r="Y7" s="28" t="str">
        <f t="shared" si="5"/>
        <v/>
      </c>
      <c r="Z7" s="28" t="str">
        <f t="shared" si="5"/>
        <v/>
      </c>
      <c r="AA7" s="28" t="str">
        <f t="shared" si="5"/>
        <v/>
      </c>
      <c r="AB7" s="27">
        <f t="shared" si="5"/>
        <v>0.25</v>
      </c>
      <c r="AC7" s="28" t="str">
        <f t="shared" si="5"/>
        <v/>
      </c>
      <c r="AD7" s="28" t="str">
        <f t="shared" si="5"/>
        <v/>
      </c>
      <c r="AE7" s="28" t="str">
        <f t="shared" si="5"/>
        <v/>
      </c>
      <c r="AF7" s="28" t="str">
        <f t="shared" si="5"/>
        <v/>
      </c>
    </row>
    <row r="8">
      <c r="A8" s="3" t="s">
        <v>19</v>
      </c>
      <c r="B8" s="3">
        <v>1.0</v>
      </c>
      <c r="D8" s="4" t="s">
        <v>12</v>
      </c>
      <c r="E8" s="5" t="s">
        <v>26</v>
      </c>
      <c r="F8" s="6">
        <v>0.0345</v>
      </c>
      <c r="H8" s="7" t="s">
        <v>27</v>
      </c>
      <c r="I8" s="8" t="s">
        <v>6</v>
      </c>
      <c r="J8" s="19">
        <f>SUM(F8,F12:F13,F18:F19)+2*SUM(F9,F14:F15,F20:F21)</f>
        <v>1.478</v>
      </c>
      <c r="L8" s="25" t="s">
        <v>50</v>
      </c>
      <c r="M8" s="29">
        <f t="shared" ref="M8:AF8" si="6">B36</f>
        <v>0.1</v>
      </c>
      <c r="N8" s="28" t="str">
        <f t="shared" si="6"/>
        <v/>
      </c>
      <c r="O8" s="28" t="str">
        <f t="shared" si="6"/>
        <v/>
      </c>
      <c r="P8" s="28" t="str">
        <f t="shared" si="6"/>
        <v/>
      </c>
      <c r="Q8" s="28" t="str">
        <f t="shared" si="6"/>
        <v/>
      </c>
      <c r="R8" s="26">
        <f t="shared" si="6"/>
        <v>-0.6</v>
      </c>
      <c r="S8" s="27">
        <f t="shared" si="6"/>
        <v>0.25</v>
      </c>
      <c r="T8" s="28" t="str">
        <f t="shared" si="6"/>
        <v/>
      </c>
      <c r="U8" s="27">
        <f t="shared" si="6"/>
        <v>0.0125</v>
      </c>
      <c r="V8" s="27">
        <f t="shared" si="6"/>
        <v>0.2375</v>
      </c>
      <c r="W8" s="28" t="str">
        <f t="shared" si="6"/>
        <v/>
      </c>
      <c r="X8" s="28" t="str">
        <f t="shared" si="6"/>
        <v/>
      </c>
      <c r="Y8" s="28" t="str">
        <f t="shared" si="6"/>
        <v/>
      </c>
      <c r="Z8" s="28" t="str">
        <f t="shared" si="6"/>
        <v/>
      </c>
      <c r="AA8" s="28" t="str">
        <f t="shared" si="6"/>
        <v/>
      </c>
      <c r="AB8" s="28" t="str">
        <f t="shared" si="6"/>
        <v/>
      </c>
      <c r="AC8" s="28" t="str">
        <f t="shared" si="6"/>
        <v/>
      </c>
      <c r="AD8" s="28" t="str">
        <f t="shared" si="6"/>
        <v/>
      </c>
      <c r="AE8" s="28" t="str">
        <f t="shared" si="6"/>
        <v/>
      </c>
      <c r="AF8" s="28" t="str">
        <f t="shared" si="6"/>
        <v/>
      </c>
    </row>
    <row r="9">
      <c r="A9" s="14" t="s">
        <v>71</v>
      </c>
      <c r="B9" s="14">
        <v>3.0</v>
      </c>
      <c r="D9" s="4" t="s">
        <v>16</v>
      </c>
      <c r="E9" s="5" t="s">
        <v>29</v>
      </c>
      <c r="F9" s="6">
        <v>0.0861</v>
      </c>
      <c r="H9" s="13"/>
      <c r="I9" s="14" t="s">
        <v>10</v>
      </c>
      <c r="J9" s="20">
        <f>SUM(F5:F6,F16:F21)</f>
        <v>0.6552</v>
      </c>
      <c r="L9" s="25" t="s">
        <v>51</v>
      </c>
      <c r="M9" s="28" t="str">
        <f t="shared" ref="M9:AF9" si="7">B37</f>
        <v/>
      </c>
      <c r="N9" s="28" t="str">
        <f t="shared" si="7"/>
        <v/>
      </c>
      <c r="O9" s="28" t="str">
        <f t="shared" si="7"/>
        <v/>
      </c>
      <c r="P9" s="28" t="str">
        <f t="shared" si="7"/>
        <v/>
      </c>
      <c r="Q9" s="28" t="str">
        <f t="shared" si="7"/>
        <v/>
      </c>
      <c r="R9" s="29">
        <f t="shared" si="7"/>
        <v>0.1</v>
      </c>
      <c r="S9" s="26">
        <f t="shared" si="7"/>
        <v>-0.6</v>
      </c>
      <c r="T9" s="27">
        <f t="shared" si="7"/>
        <v>0.25</v>
      </c>
      <c r="U9" s="28" t="str">
        <f t="shared" si="7"/>
        <v/>
      </c>
      <c r="V9" s="28" t="str">
        <f t="shared" si="7"/>
        <v/>
      </c>
      <c r="W9" s="27">
        <f t="shared" si="7"/>
        <v>0.0125</v>
      </c>
      <c r="X9" s="27">
        <f t="shared" si="7"/>
        <v>0.2375</v>
      </c>
      <c r="Y9" s="28" t="str">
        <f t="shared" si="7"/>
        <v/>
      </c>
      <c r="Z9" s="28" t="str">
        <f t="shared" si="7"/>
        <v/>
      </c>
      <c r="AA9" s="28" t="str">
        <f t="shared" si="7"/>
        <v/>
      </c>
      <c r="AB9" s="28" t="str">
        <f t="shared" si="7"/>
        <v/>
      </c>
      <c r="AC9" s="28" t="str">
        <f t="shared" si="7"/>
        <v/>
      </c>
      <c r="AD9" s="28" t="str">
        <f t="shared" si="7"/>
        <v/>
      </c>
      <c r="AE9" s="28" t="str">
        <f t="shared" si="7"/>
        <v/>
      </c>
      <c r="AF9" s="28" t="str">
        <f t="shared" si="7"/>
        <v/>
      </c>
    </row>
    <row r="10">
      <c r="A10" s="14" t="s">
        <v>72</v>
      </c>
      <c r="B10" s="30">
        <f>$B$5*$B$4*$B$6</f>
        <v>0.0025</v>
      </c>
      <c r="D10" s="4" t="s">
        <v>73</v>
      </c>
      <c r="E10" s="5" t="s">
        <v>31</v>
      </c>
      <c r="F10" s="6">
        <v>0.0016</v>
      </c>
      <c r="H10" s="16"/>
      <c r="I10" s="17" t="s">
        <v>14</v>
      </c>
      <c r="J10" s="21">
        <f>J8+J9</f>
        <v>2.1332</v>
      </c>
      <c r="L10" s="25" t="s">
        <v>52</v>
      </c>
      <c r="M10" s="28" t="str">
        <f t="shared" ref="M10:AF10" si="8">B38</f>
        <v/>
      </c>
      <c r="N10" s="28" t="str">
        <f t="shared" si="8"/>
        <v/>
      </c>
      <c r="O10" s="28" t="str">
        <f t="shared" si="8"/>
        <v/>
      </c>
      <c r="P10" s="28" t="str">
        <f t="shared" si="8"/>
        <v/>
      </c>
      <c r="Q10" s="28" t="str">
        <f t="shared" si="8"/>
        <v/>
      </c>
      <c r="R10" s="28" t="str">
        <f t="shared" si="8"/>
        <v/>
      </c>
      <c r="S10" s="29">
        <f t="shared" si="8"/>
        <v>0.1</v>
      </c>
      <c r="T10" s="26">
        <f t="shared" si="8"/>
        <v>-0.35</v>
      </c>
      <c r="U10" s="28" t="str">
        <f t="shared" si="8"/>
        <v/>
      </c>
      <c r="V10" s="28" t="str">
        <f t="shared" si="8"/>
        <v/>
      </c>
      <c r="W10" s="28" t="str">
        <f t="shared" si="8"/>
        <v/>
      </c>
      <c r="X10" s="28" t="str">
        <f t="shared" si="8"/>
        <v/>
      </c>
      <c r="Y10" s="27">
        <f t="shared" si="8"/>
        <v>0.0125</v>
      </c>
      <c r="Z10" s="27">
        <f t="shared" si="8"/>
        <v>0.2375</v>
      </c>
      <c r="AA10" s="28" t="str">
        <f t="shared" si="8"/>
        <v/>
      </c>
      <c r="AB10" s="28" t="str">
        <f t="shared" si="8"/>
        <v/>
      </c>
      <c r="AC10" s="28" t="str">
        <f t="shared" si="8"/>
        <v/>
      </c>
      <c r="AD10" s="28" t="str">
        <f t="shared" si="8"/>
        <v/>
      </c>
      <c r="AE10" s="28" t="str">
        <f t="shared" si="8"/>
        <v/>
      </c>
      <c r="AF10" s="28" t="str">
        <f t="shared" si="8"/>
        <v/>
      </c>
    </row>
    <row r="11">
      <c r="A11" s="14" t="s">
        <v>74</v>
      </c>
      <c r="B11" s="30">
        <f>(1-$B$5)*$B$4*$B$6</f>
        <v>0.0475</v>
      </c>
      <c r="D11" s="4" t="s">
        <v>75</v>
      </c>
      <c r="E11" s="5" t="s">
        <v>33</v>
      </c>
      <c r="F11" s="6">
        <v>0.0186</v>
      </c>
      <c r="H11" s="7" t="s">
        <v>34</v>
      </c>
      <c r="I11" s="8" t="s">
        <v>6</v>
      </c>
      <c r="J11" s="19">
        <f t="shared" ref="J11:J12" si="10">J5+J8</f>
        <v>2.4387</v>
      </c>
      <c r="L11" s="25" t="s">
        <v>53</v>
      </c>
      <c r="M11" s="28" t="str">
        <f t="shared" ref="M11:AF11" si="9">B39</f>
        <v/>
      </c>
      <c r="N11" s="29">
        <f t="shared" si="9"/>
        <v>0.1</v>
      </c>
      <c r="O11" s="28" t="str">
        <f t="shared" si="9"/>
        <v/>
      </c>
      <c r="P11" s="28" t="str">
        <f t="shared" si="9"/>
        <v/>
      </c>
      <c r="Q11" s="28" t="str">
        <f t="shared" si="9"/>
        <v/>
      </c>
      <c r="R11" s="29">
        <f t="shared" si="9"/>
        <v>0.01029039718</v>
      </c>
      <c r="S11" s="28" t="str">
        <f t="shared" si="9"/>
        <v/>
      </c>
      <c r="T11" s="28" t="str">
        <f t="shared" si="9"/>
        <v/>
      </c>
      <c r="U11" s="26">
        <f t="shared" si="9"/>
        <v>-0.6102903972</v>
      </c>
      <c r="V11" s="28" t="str">
        <f t="shared" si="9"/>
        <v/>
      </c>
      <c r="W11" s="27">
        <f t="shared" si="9"/>
        <v>0.25</v>
      </c>
      <c r="X11" s="28" t="str">
        <f t="shared" si="9"/>
        <v/>
      </c>
      <c r="Y11" s="28" t="str">
        <f t="shared" si="9"/>
        <v/>
      </c>
      <c r="Z11" s="28" t="str">
        <f t="shared" si="9"/>
        <v/>
      </c>
      <c r="AA11" s="27">
        <f t="shared" si="9"/>
        <v>0.25</v>
      </c>
      <c r="AB11" s="28" t="str">
        <f t="shared" si="9"/>
        <v/>
      </c>
      <c r="AC11" s="28" t="str">
        <f t="shared" si="9"/>
        <v/>
      </c>
      <c r="AD11" s="28" t="str">
        <f t="shared" si="9"/>
        <v/>
      </c>
      <c r="AE11" s="28" t="str">
        <f t="shared" si="9"/>
        <v/>
      </c>
      <c r="AF11" s="28" t="str">
        <f t="shared" si="9"/>
        <v/>
      </c>
    </row>
    <row r="12">
      <c r="D12" s="4" t="s">
        <v>76</v>
      </c>
      <c r="E12" s="5" t="s">
        <v>36</v>
      </c>
      <c r="F12" s="6">
        <v>0.0041</v>
      </c>
      <c r="H12" s="13"/>
      <c r="I12" s="14" t="s">
        <v>10</v>
      </c>
      <c r="J12" s="20">
        <f t="shared" si="10"/>
        <v>1.5154</v>
      </c>
      <c r="L12" s="25" t="s">
        <v>54</v>
      </c>
      <c r="M12" s="28" t="str">
        <f t="shared" ref="M12:AF12" si="11">B40</f>
        <v/>
      </c>
      <c r="N12" s="28" t="str">
        <f t="shared" si="11"/>
        <v/>
      </c>
      <c r="O12" s="29">
        <f t="shared" si="11"/>
        <v>0.1</v>
      </c>
      <c r="P12" s="28" t="str">
        <f t="shared" si="11"/>
        <v/>
      </c>
      <c r="Q12" s="28" t="str">
        <f t="shared" si="11"/>
        <v/>
      </c>
      <c r="R12" s="29">
        <f t="shared" si="11"/>
        <v>0.1847853192</v>
      </c>
      <c r="S12" s="28" t="str">
        <f t="shared" si="11"/>
        <v/>
      </c>
      <c r="T12" s="28" t="str">
        <f t="shared" si="11"/>
        <v/>
      </c>
      <c r="U12" s="28" t="str">
        <f t="shared" si="11"/>
        <v/>
      </c>
      <c r="V12" s="26">
        <f t="shared" si="11"/>
        <v>-0.7847853192</v>
      </c>
      <c r="W12" s="28" t="str">
        <f t="shared" si="11"/>
        <v/>
      </c>
      <c r="X12" s="27">
        <f t="shared" si="11"/>
        <v>0.25</v>
      </c>
      <c r="Y12" s="28" t="str">
        <f t="shared" si="11"/>
        <v/>
      </c>
      <c r="Z12" s="28" t="str">
        <f t="shared" si="11"/>
        <v/>
      </c>
      <c r="AA12" s="28" t="str">
        <f t="shared" si="11"/>
        <v/>
      </c>
      <c r="AB12" s="27">
        <f t="shared" si="11"/>
        <v>0.25</v>
      </c>
      <c r="AC12" s="28" t="str">
        <f t="shared" si="11"/>
        <v/>
      </c>
      <c r="AD12" s="28" t="str">
        <f t="shared" si="11"/>
        <v/>
      </c>
      <c r="AE12" s="28" t="str">
        <f t="shared" si="11"/>
        <v/>
      </c>
      <c r="AF12" s="28" t="str">
        <f t="shared" si="11"/>
        <v/>
      </c>
    </row>
    <row r="13">
      <c r="A13" s="14" t="s">
        <v>77</v>
      </c>
      <c r="B13" s="31">
        <f>(1+SQRT((1-B5)/(2*B5)*(B9^2-1)))*B3</f>
        <v>97.17797887</v>
      </c>
      <c r="D13" s="4" t="s">
        <v>78</v>
      </c>
      <c r="E13" s="5" t="s">
        <v>38</v>
      </c>
      <c r="F13" s="6">
        <v>0.0464</v>
      </c>
      <c r="H13" s="16"/>
      <c r="I13" s="17" t="s">
        <v>14</v>
      </c>
      <c r="J13" s="21">
        <f>J11+J12</f>
        <v>3.9541</v>
      </c>
      <c r="L13" s="25" t="s">
        <v>55</v>
      </c>
      <c r="M13" s="28" t="str">
        <f t="shared" ref="M13:AF13" si="12">B41</f>
        <v/>
      </c>
      <c r="N13" s="28" t="str">
        <f t="shared" si="12"/>
        <v/>
      </c>
      <c r="O13" s="28" t="str">
        <f t="shared" si="12"/>
        <v/>
      </c>
      <c r="P13" s="28" t="str">
        <f t="shared" si="12"/>
        <v/>
      </c>
      <c r="Q13" s="28" t="str">
        <f t="shared" si="12"/>
        <v/>
      </c>
      <c r="R13" s="28" t="str">
        <f t="shared" si="12"/>
        <v/>
      </c>
      <c r="S13" s="29">
        <f t="shared" si="12"/>
        <v>0.01029039718</v>
      </c>
      <c r="T13" s="28" t="str">
        <f t="shared" si="12"/>
        <v/>
      </c>
      <c r="U13" s="29">
        <f t="shared" si="12"/>
        <v>0.1</v>
      </c>
      <c r="V13" s="28" t="str">
        <f t="shared" si="12"/>
        <v/>
      </c>
      <c r="W13" s="26">
        <f t="shared" si="12"/>
        <v>-0.6102903972</v>
      </c>
      <c r="X13" s="28" t="str">
        <f t="shared" si="12"/>
        <v/>
      </c>
      <c r="Y13" s="27">
        <f t="shared" si="12"/>
        <v>0.25</v>
      </c>
      <c r="Z13" s="28" t="str">
        <f t="shared" si="12"/>
        <v/>
      </c>
      <c r="AA13" s="28" t="str">
        <f t="shared" si="12"/>
        <v/>
      </c>
      <c r="AB13" s="28" t="str">
        <f t="shared" si="12"/>
        <v/>
      </c>
      <c r="AC13" s="27">
        <f t="shared" si="12"/>
        <v>0.25</v>
      </c>
      <c r="AD13" s="28" t="str">
        <f t="shared" si="12"/>
        <v/>
      </c>
      <c r="AE13" s="28" t="str">
        <f t="shared" si="12"/>
        <v/>
      </c>
      <c r="AF13" s="28" t="str">
        <f t="shared" si="12"/>
        <v/>
      </c>
    </row>
    <row r="14">
      <c r="A14" s="14" t="s">
        <v>79</v>
      </c>
      <c r="B14" s="31">
        <f>(1-SQRT((B5)/(2*(1-B5))*(B9^2-1)))*B3</f>
        <v>5.411685323</v>
      </c>
      <c r="D14" s="4" t="s">
        <v>80</v>
      </c>
      <c r="E14" s="5" t="s">
        <v>81</v>
      </c>
      <c r="F14" s="6">
        <v>0.0102</v>
      </c>
      <c r="H14" s="7" t="s">
        <v>39</v>
      </c>
      <c r="I14" s="8" t="s">
        <v>6</v>
      </c>
      <c r="J14" s="9">
        <f t="shared" ref="J14:J16" si="14">J8/J23</f>
        <v>15.38781884</v>
      </c>
      <c r="L14" s="25" t="s">
        <v>56</v>
      </c>
      <c r="M14" s="28" t="str">
        <f t="shared" ref="M14:AF14" si="13">B42</f>
        <v/>
      </c>
      <c r="N14" s="28" t="str">
        <f t="shared" si="13"/>
        <v/>
      </c>
      <c r="O14" s="28" t="str">
        <f t="shared" si="13"/>
        <v/>
      </c>
      <c r="P14" s="28" t="str">
        <f t="shared" si="13"/>
        <v/>
      </c>
      <c r="Q14" s="28" t="str">
        <f t="shared" si="13"/>
        <v/>
      </c>
      <c r="R14" s="28" t="str">
        <f t="shared" si="13"/>
        <v/>
      </c>
      <c r="S14" s="29">
        <f t="shared" si="13"/>
        <v>0.1847853192</v>
      </c>
      <c r="T14" s="28" t="str">
        <f t="shared" si="13"/>
        <v/>
      </c>
      <c r="U14" s="28" t="str">
        <f t="shared" si="13"/>
        <v/>
      </c>
      <c r="V14" s="29">
        <f t="shared" si="13"/>
        <v>0.1</v>
      </c>
      <c r="W14" s="28" t="str">
        <f t="shared" si="13"/>
        <v/>
      </c>
      <c r="X14" s="26">
        <f t="shared" si="13"/>
        <v>-0.7847853192</v>
      </c>
      <c r="Y14" s="28" t="str">
        <f t="shared" si="13"/>
        <v/>
      </c>
      <c r="Z14" s="27">
        <f t="shared" si="13"/>
        <v>0.25</v>
      </c>
      <c r="AA14" s="28" t="str">
        <f t="shared" si="13"/>
        <v/>
      </c>
      <c r="AB14" s="28" t="str">
        <f t="shared" si="13"/>
        <v/>
      </c>
      <c r="AC14" s="28" t="str">
        <f t="shared" si="13"/>
        <v/>
      </c>
      <c r="AD14" s="27">
        <f t="shared" si="13"/>
        <v>0.25</v>
      </c>
      <c r="AE14" s="28" t="str">
        <f t="shared" si="13"/>
        <v/>
      </c>
      <c r="AF14" s="28" t="str">
        <f t="shared" si="13"/>
        <v/>
      </c>
    </row>
    <row r="15">
      <c r="A15" s="14" t="s">
        <v>82</v>
      </c>
      <c r="B15" s="31">
        <f t="shared" ref="B15:B16" si="16">B13^-1</f>
        <v>0.01029039718</v>
      </c>
      <c r="D15" s="4" t="s">
        <v>83</v>
      </c>
      <c r="E15" s="5" t="s">
        <v>84</v>
      </c>
      <c r="F15" s="6">
        <v>0.116</v>
      </c>
      <c r="H15" s="13"/>
      <c r="I15" s="14" t="s">
        <v>10</v>
      </c>
      <c r="J15" s="15">
        <f t="shared" si="14"/>
        <v>7.600928074</v>
      </c>
      <c r="L15" s="25" t="s">
        <v>57</v>
      </c>
      <c r="M15" s="28" t="str">
        <f t="shared" ref="M15:AF15" si="15">B43</f>
        <v/>
      </c>
      <c r="N15" s="28" t="str">
        <f t="shared" si="15"/>
        <v/>
      </c>
      <c r="O15" s="28" t="str">
        <f t="shared" si="15"/>
        <v/>
      </c>
      <c r="P15" s="28" t="str">
        <f t="shared" si="15"/>
        <v/>
      </c>
      <c r="Q15" s="28" t="str">
        <f t="shared" si="15"/>
        <v/>
      </c>
      <c r="R15" s="28" t="str">
        <f t="shared" si="15"/>
        <v/>
      </c>
      <c r="S15" s="28" t="str">
        <f t="shared" si="15"/>
        <v/>
      </c>
      <c r="T15" s="29">
        <f t="shared" si="15"/>
        <v>0.01029039718</v>
      </c>
      <c r="U15" s="28" t="str">
        <f t="shared" si="15"/>
        <v/>
      </c>
      <c r="V15" s="28" t="str">
        <f t="shared" si="15"/>
        <v/>
      </c>
      <c r="W15" s="29">
        <f t="shared" si="15"/>
        <v>0.1</v>
      </c>
      <c r="X15" s="28" t="str">
        <f t="shared" si="15"/>
        <v/>
      </c>
      <c r="Y15" s="26">
        <f t="shared" si="15"/>
        <v>-0.3602903972</v>
      </c>
      <c r="Z15" s="28" t="str">
        <f t="shared" si="15"/>
        <v/>
      </c>
      <c r="AA15" s="28" t="str">
        <f t="shared" si="15"/>
        <v/>
      </c>
      <c r="AB15" s="28" t="str">
        <f t="shared" si="15"/>
        <v/>
      </c>
      <c r="AC15" s="28" t="str">
        <f t="shared" si="15"/>
        <v/>
      </c>
      <c r="AD15" s="28" t="str">
        <f t="shared" si="15"/>
        <v/>
      </c>
      <c r="AE15" s="27">
        <f t="shared" si="15"/>
        <v>0.25</v>
      </c>
      <c r="AF15" s="28" t="str">
        <f t="shared" si="15"/>
        <v/>
      </c>
    </row>
    <row r="16">
      <c r="A16" s="14" t="s">
        <v>85</v>
      </c>
      <c r="B16" s="31">
        <f t="shared" si="16"/>
        <v>0.1847853192</v>
      </c>
      <c r="D16" s="4" t="s">
        <v>86</v>
      </c>
      <c r="E16" s="5" t="s">
        <v>87</v>
      </c>
      <c r="F16" s="6">
        <v>0.0394</v>
      </c>
      <c r="H16" s="16"/>
      <c r="I16" s="17" t="s">
        <v>14</v>
      </c>
      <c r="J16" s="18">
        <f t="shared" si="14"/>
        <v>11.7048011</v>
      </c>
      <c r="L16" s="25" t="s">
        <v>58</v>
      </c>
      <c r="M16" s="28" t="str">
        <f t="shared" ref="M16:AF16" si="17">B44</f>
        <v/>
      </c>
      <c r="N16" s="28" t="str">
        <f t="shared" si="17"/>
        <v/>
      </c>
      <c r="O16" s="28" t="str">
        <f t="shared" si="17"/>
        <v/>
      </c>
      <c r="P16" s="28" t="str">
        <f t="shared" si="17"/>
        <v/>
      </c>
      <c r="Q16" s="28" t="str">
        <f t="shared" si="17"/>
        <v/>
      </c>
      <c r="R16" s="28" t="str">
        <f t="shared" si="17"/>
        <v/>
      </c>
      <c r="S16" s="28" t="str">
        <f t="shared" si="17"/>
        <v/>
      </c>
      <c r="T16" s="29">
        <f t="shared" si="17"/>
        <v>0.1847853192</v>
      </c>
      <c r="U16" s="28" t="str">
        <f t="shared" si="17"/>
        <v/>
      </c>
      <c r="V16" s="28" t="str">
        <f t="shared" si="17"/>
        <v/>
      </c>
      <c r="W16" s="28" t="str">
        <f t="shared" si="17"/>
        <v/>
      </c>
      <c r="X16" s="29">
        <f t="shared" si="17"/>
        <v>0.1</v>
      </c>
      <c r="Y16" s="28" t="str">
        <f t="shared" si="17"/>
        <v/>
      </c>
      <c r="Z16" s="26">
        <f t="shared" si="17"/>
        <v>-0.5347853192</v>
      </c>
      <c r="AA16" s="28" t="str">
        <f t="shared" si="17"/>
        <v/>
      </c>
      <c r="AB16" s="28" t="str">
        <f t="shared" si="17"/>
        <v/>
      </c>
      <c r="AC16" s="28" t="str">
        <f t="shared" si="17"/>
        <v/>
      </c>
      <c r="AD16" s="28" t="str">
        <f t="shared" si="17"/>
        <v/>
      </c>
      <c r="AE16" s="28" t="str">
        <f t="shared" si="17"/>
        <v/>
      </c>
      <c r="AF16" s="27">
        <f t="shared" si="17"/>
        <v>0.25</v>
      </c>
    </row>
    <row r="17">
      <c r="A17" s="14" t="s">
        <v>88</v>
      </c>
      <c r="B17" s="31">
        <f>B5*B13+(1-B5)*B14</f>
        <v>10</v>
      </c>
      <c r="D17" s="4" t="s">
        <v>89</v>
      </c>
      <c r="E17" s="5" t="s">
        <v>90</v>
      </c>
      <c r="F17" s="6">
        <v>0.0251</v>
      </c>
      <c r="H17" s="7" t="s">
        <v>40</v>
      </c>
      <c r="I17" s="8" t="s">
        <v>6</v>
      </c>
      <c r="J17" s="9">
        <f t="shared" ref="J17:J19" si="19">J11/J23</f>
        <v>25.38990109</v>
      </c>
      <c r="L17" s="25" t="s">
        <v>59</v>
      </c>
      <c r="M17" s="28" t="str">
        <f t="shared" ref="M17:AF17" si="18">B45</f>
        <v/>
      </c>
      <c r="N17" s="28" t="str">
        <f t="shared" si="18"/>
        <v/>
      </c>
      <c r="O17" s="28" t="str">
        <f t="shared" si="18"/>
        <v/>
      </c>
      <c r="P17" s="29">
        <f t="shared" si="18"/>
        <v>0.1</v>
      </c>
      <c r="Q17" s="28" t="str">
        <f t="shared" si="18"/>
        <v/>
      </c>
      <c r="R17" s="28" t="str">
        <f t="shared" si="18"/>
        <v/>
      </c>
      <c r="S17" s="28" t="str">
        <f t="shared" si="18"/>
        <v/>
      </c>
      <c r="T17" s="28" t="str">
        <f t="shared" si="18"/>
        <v/>
      </c>
      <c r="U17" s="29">
        <f t="shared" si="18"/>
        <v>0.0005145198591</v>
      </c>
      <c r="V17" s="29">
        <f t="shared" si="18"/>
        <v>0.009775877324</v>
      </c>
      <c r="W17" s="28" t="str">
        <f t="shared" si="18"/>
        <v/>
      </c>
      <c r="X17" s="28" t="str">
        <f t="shared" si="18"/>
        <v/>
      </c>
      <c r="Y17" s="28" t="str">
        <f t="shared" si="18"/>
        <v/>
      </c>
      <c r="Z17" s="28" t="str">
        <f t="shared" si="18"/>
        <v/>
      </c>
      <c r="AA17" s="26">
        <f t="shared" si="18"/>
        <v>-0.3602903972</v>
      </c>
      <c r="AB17" s="28" t="str">
        <f t="shared" si="18"/>
        <v/>
      </c>
      <c r="AC17" s="27">
        <f t="shared" si="18"/>
        <v>0.25</v>
      </c>
      <c r="AD17" s="28" t="str">
        <f t="shared" si="18"/>
        <v/>
      </c>
      <c r="AE17" s="28" t="str">
        <f t="shared" si="18"/>
        <v/>
      </c>
      <c r="AF17" s="28" t="str">
        <f t="shared" si="18"/>
        <v/>
      </c>
    </row>
    <row r="18">
      <c r="D18" s="4" t="s">
        <v>91</v>
      </c>
      <c r="E18" s="5" t="s">
        <v>92</v>
      </c>
      <c r="F18" s="6">
        <v>0.0986</v>
      </c>
      <c r="H18" s="13"/>
      <c r="I18" s="14" t="s">
        <v>10</v>
      </c>
      <c r="J18" s="15">
        <f t="shared" si="19"/>
        <v>17.5800464</v>
      </c>
      <c r="L18" s="25" t="s">
        <v>60</v>
      </c>
      <c r="M18" s="28" t="str">
        <f t="shared" ref="M18:AF18" si="20">B46</f>
        <v/>
      </c>
      <c r="N18" s="28" t="str">
        <f t="shared" si="20"/>
        <v/>
      </c>
      <c r="O18" s="28" t="str">
        <f t="shared" si="20"/>
        <v/>
      </c>
      <c r="P18" s="28" t="str">
        <f t="shared" si="20"/>
        <v/>
      </c>
      <c r="Q18" s="29">
        <f t="shared" si="20"/>
        <v>0.1</v>
      </c>
      <c r="R18" s="28" t="str">
        <f t="shared" si="20"/>
        <v/>
      </c>
      <c r="S18" s="28" t="str">
        <f t="shared" si="20"/>
        <v/>
      </c>
      <c r="T18" s="28" t="str">
        <f t="shared" si="20"/>
        <v/>
      </c>
      <c r="U18" s="29">
        <f t="shared" si="20"/>
        <v>0.009239265962</v>
      </c>
      <c r="V18" s="29">
        <f t="shared" si="20"/>
        <v>0.1755460533</v>
      </c>
      <c r="W18" s="28" t="str">
        <f t="shared" si="20"/>
        <v/>
      </c>
      <c r="X18" s="28" t="str">
        <f t="shared" si="20"/>
        <v/>
      </c>
      <c r="Y18" s="28" t="str">
        <f t="shared" si="20"/>
        <v/>
      </c>
      <c r="Z18" s="28" t="str">
        <f t="shared" si="20"/>
        <v/>
      </c>
      <c r="AA18" s="28" t="str">
        <f t="shared" si="20"/>
        <v/>
      </c>
      <c r="AB18" s="26">
        <f t="shared" si="20"/>
        <v>-0.5347853192</v>
      </c>
      <c r="AC18" s="28" t="str">
        <f t="shared" si="20"/>
        <v/>
      </c>
      <c r="AD18" s="27">
        <f t="shared" si="20"/>
        <v>0.25</v>
      </c>
      <c r="AE18" s="28" t="str">
        <f t="shared" si="20"/>
        <v/>
      </c>
      <c r="AF18" s="28" t="str">
        <f t="shared" si="20"/>
        <v/>
      </c>
    </row>
    <row r="19">
      <c r="D19" s="4" t="s">
        <v>93</v>
      </c>
      <c r="E19" s="5" t="s">
        <v>94</v>
      </c>
      <c r="F19" s="6">
        <v>0.0628</v>
      </c>
      <c r="H19" s="16"/>
      <c r="I19" s="17" t="s">
        <v>14</v>
      </c>
      <c r="J19" s="18">
        <f t="shared" si="19"/>
        <v>21.69602195</v>
      </c>
      <c r="L19" s="25" t="s">
        <v>61</v>
      </c>
      <c r="M19" s="28" t="str">
        <f t="shared" ref="M19:AF19" si="21">B47</f>
        <v/>
      </c>
      <c r="N19" s="28" t="str">
        <f t="shared" si="21"/>
        <v/>
      </c>
      <c r="O19" s="28" t="str">
        <f t="shared" si="21"/>
        <v/>
      </c>
      <c r="P19" s="28" t="str">
        <f t="shared" si="21"/>
        <v/>
      </c>
      <c r="Q19" s="28" t="str">
        <f t="shared" si="21"/>
        <v/>
      </c>
      <c r="R19" s="28" t="str">
        <f t="shared" si="21"/>
        <v/>
      </c>
      <c r="S19" s="28" t="str">
        <f t="shared" si="21"/>
        <v/>
      </c>
      <c r="T19" s="28" t="str">
        <f t="shared" si="21"/>
        <v/>
      </c>
      <c r="U19" s="28" t="str">
        <f t="shared" si="21"/>
        <v/>
      </c>
      <c r="V19" s="28" t="str">
        <f t="shared" si="21"/>
        <v/>
      </c>
      <c r="W19" s="29">
        <f t="shared" si="21"/>
        <v>0.0005145198591</v>
      </c>
      <c r="X19" s="29">
        <f t="shared" si="21"/>
        <v>0.009775877324</v>
      </c>
      <c r="Y19" s="28" t="str">
        <f t="shared" si="21"/>
        <v/>
      </c>
      <c r="Z19" s="28" t="str">
        <f t="shared" si="21"/>
        <v/>
      </c>
      <c r="AA19" s="29">
        <f t="shared" si="21"/>
        <v>0.1</v>
      </c>
      <c r="AB19" s="28" t="str">
        <f t="shared" si="21"/>
        <v/>
      </c>
      <c r="AC19" s="26">
        <f t="shared" si="21"/>
        <v>-0.3602903972</v>
      </c>
      <c r="AD19" s="28" t="str">
        <f t="shared" si="21"/>
        <v/>
      </c>
      <c r="AE19" s="27">
        <f t="shared" si="21"/>
        <v>0.25</v>
      </c>
      <c r="AF19" s="28" t="str">
        <f t="shared" si="21"/>
        <v/>
      </c>
    </row>
    <row r="20">
      <c r="D20" s="4" t="s">
        <v>95</v>
      </c>
      <c r="E20" s="5" t="s">
        <v>96</v>
      </c>
      <c r="F20" s="6">
        <v>0.2465</v>
      </c>
      <c r="H20" s="7" t="s">
        <v>41</v>
      </c>
      <c r="I20" s="8" t="s">
        <v>6</v>
      </c>
      <c r="J20" s="19">
        <f>SUM(F9,F14:F15,F20:F21)</f>
        <v>0.6158</v>
      </c>
      <c r="L20" s="25" t="s">
        <v>62</v>
      </c>
      <c r="M20" s="28" t="str">
        <f t="shared" ref="M20:AF20" si="22">B48</f>
        <v/>
      </c>
      <c r="N20" s="28" t="str">
        <f t="shared" si="22"/>
        <v/>
      </c>
      <c r="O20" s="28" t="str">
        <f t="shared" si="22"/>
        <v/>
      </c>
      <c r="P20" s="28" t="str">
        <f t="shared" si="22"/>
        <v/>
      </c>
      <c r="Q20" s="28" t="str">
        <f t="shared" si="22"/>
        <v/>
      </c>
      <c r="R20" s="28" t="str">
        <f t="shared" si="22"/>
        <v/>
      </c>
      <c r="S20" s="28" t="str">
        <f t="shared" si="22"/>
        <v/>
      </c>
      <c r="T20" s="28" t="str">
        <f t="shared" si="22"/>
        <v/>
      </c>
      <c r="U20" s="28" t="str">
        <f t="shared" si="22"/>
        <v/>
      </c>
      <c r="V20" s="28" t="str">
        <f t="shared" si="22"/>
        <v/>
      </c>
      <c r="W20" s="29">
        <f t="shared" si="22"/>
        <v>0.009239265962</v>
      </c>
      <c r="X20" s="29">
        <f t="shared" si="22"/>
        <v>0.1755460533</v>
      </c>
      <c r="Y20" s="28" t="str">
        <f t="shared" si="22"/>
        <v/>
      </c>
      <c r="Z20" s="28" t="str">
        <f t="shared" si="22"/>
        <v/>
      </c>
      <c r="AA20" s="28" t="str">
        <f t="shared" si="22"/>
        <v/>
      </c>
      <c r="AB20" s="29">
        <f t="shared" si="22"/>
        <v>0.1</v>
      </c>
      <c r="AC20" s="28" t="str">
        <f t="shared" si="22"/>
        <v/>
      </c>
      <c r="AD20" s="26">
        <f t="shared" si="22"/>
        <v>-0.5347853192</v>
      </c>
      <c r="AE20" s="28" t="str">
        <f t="shared" si="22"/>
        <v/>
      </c>
      <c r="AF20" s="27">
        <f t="shared" si="22"/>
        <v>0.25</v>
      </c>
    </row>
    <row r="21">
      <c r="D21" s="4" t="s">
        <v>97</v>
      </c>
      <c r="E21" s="5" t="s">
        <v>98</v>
      </c>
      <c r="F21" s="6">
        <v>0.157</v>
      </c>
      <c r="H21" s="13"/>
      <c r="I21" s="14" t="s">
        <v>10</v>
      </c>
      <c r="J21" s="20">
        <f>SUM(F5:F6,F16:F21)</f>
        <v>0.6552</v>
      </c>
      <c r="L21" s="25" t="s">
        <v>63</v>
      </c>
      <c r="M21" s="28" t="str">
        <f t="shared" ref="M21:AF21" si="23">B49</f>
        <v/>
      </c>
      <c r="N21" s="28" t="str">
        <f t="shared" si="23"/>
        <v/>
      </c>
      <c r="O21" s="28" t="str">
        <f t="shared" si="23"/>
        <v/>
      </c>
      <c r="P21" s="28" t="str">
        <f t="shared" si="23"/>
        <v/>
      </c>
      <c r="Q21" s="28" t="str">
        <f t="shared" si="23"/>
        <v/>
      </c>
      <c r="R21" s="28" t="str">
        <f t="shared" si="23"/>
        <v/>
      </c>
      <c r="S21" s="28" t="str">
        <f t="shared" si="23"/>
        <v/>
      </c>
      <c r="T21" s="28" t="str">
        <f t="shared" si="23"/>
        <v/>
      </c>
      <c r="U21" s="28" t="str">
        <f t="shared" si="23"/>
        <v/>
      </c>
      <c r="V21" s="28" t="str">
        <f t="shared" si="23"/>
        <v/>
      </c>
      <c r="W21" s="28" t="str">
        <f t="shared" si="23"/>
        <v/>
      </c>
      <c r="X21" s="28" t="str">
        <f t="shared" si="23"/>
        <v/>
      </c>
      <c r="Y21" s="29">
        <f t="shared" si="23"/>
        <v>0.0005145198591</v>
      </c>
      <c r="Z21" s="29">
        <f t="shared" si="23"/>
        <v>0.009775877324</v>
      </c>
      <c r="AA21" s="28" t="str">
        <f t="shared" si="23"/>
        <v/>
      </c>
      <c r="AB21" s="28" t="str">
        <f t="shared" si="23"/>
        <v/>
      </c>
      <c r="AC21" s="29">
        <f t="shared" si="23"/>
        <v>0.1</v>
      </c>
      <c r="AD21" s="28" t="str">
        <f t="shared" si="23"/>
        <v/>
      </c>
      <c r="AE21" s="26">
        <f t="shared" si="23"/>
        <v>-0.1102903972</v>
      </c>
      <c r="AF21" s="28" t="str">
        <f t="shared" si="23"/>
        <v/>
      </c>
    </row>
    <row r="22">
      <c r="F22" s="22">
        <f>SUM(F2:F21)</f>
        <v>1.0001</v>
      </c>
      <c r="H22" s="16"/>
      <c r="I22" s="17" t="s">
        <v>14</v>
      </c>
      <c r="J22" s="18">
        <f>B4*(J20+J21)</f>
        <v>0.6355</v>
      </c>
      <c r="L22" s="25" t="s">
        <v>64</v>
      </c>
      <c r="M22" s="28" t="str">
        <f t="shared" ref="M22:AF22" si="24">B50</f>
        <v/>
      </c>
      <c r="N22" s="28" t="str">
        <f t="shared" si="24"/>
        <v/>
      </c>
      <c r="O22" s="28" t="str">
        <f t="shared" si="24"/>
        <v/>
      </c>
      <c r="P22" s="28" t="str">
        <f t="shared" si="24"/>
        <v/>
      </c>
      <c r="Q22" s="28" t="str">
        <f t="shared" si="24"/>
        <v/>
      </c>
      <c r="R22" s="28" t="str">
        <f t="shared" si="24"/>
        <v/>
      </c>
      <c r="S22" s="28" t="str">
        <f t="shared" si="24"/>
        <v/>
      </c>
      <c r="T22" s="28" t="str">
        <f t="shared" si="24"/>
        <v/>
      </c>
      <c r="U22" s="28" t="str">
        <f t="shared" si="24"/>
        <v/>
      </c>
      <c r="V22" s="28" t="str">
        <f t="shared" si="24"/>
        <v/>
      </c>
      <c r="W22" s="28" t="str">
        <f t="shared" si="24"/>
        <v/>
      </c>
      <c r="X22" s="28" t="str">
        <f t="shared" si="24"/>
        <v/>
      </c>
      <c r="Y22" s="29">
        <f t="shared" si="24"/>
        <v>0.009239265962</v>
      </c>
      <c r="Z22" s="29">
        <f t="shared" si="24"/>
        <v>0.1755460533</v>
      </c>
      <c r="AA22" s="28" t="str">
        <f t="shared" si="24"/>
        <v/>
      </c>
      <c r="AB22" s="28" t="str">
        <f t="shared" si="24"/>
        <v/>
      </c>
      <c r="AC22" s="28" t="str">
        <f t="shared" si="24"/>
        <v/>
      </c>
      <c r="AD22" s="29">
        <f t="shared" si="24"/>
        <v>0.1</v>
      </c>
      <c r="AE22" s="28" t="str">
        <f t="shared" si="24"/>
        <v/>
      </c>
      <c r="AF22" s="26">
        <f t="shared" si="24"/>
        <v>-0.2847853192</v>
      </c>
    </row>
    <row r="23">
      <c r="H23" s="7" t="s">
        <v>42</v>
      </c>
      <c r="I23" s="8" t="s">
        <v>6</v>
      </c>
      <c r="J23" s="9">
        <f>B2*B4*(1-J20)</f>
        <v>0.09605</v>
      </c>
    </row>
    <row r="24">
      <c r="H24" s="13"/>
      <c r="I24" s="14" t="s">
        <v>10</v>
      </c>
      <c r="J24" s="15">
        <f>B2*B4*(1-J21)</f>
        <v>0.0862</v>
      </c>
    </row>
    <row r="25">
      <c r="H25" s="16"/>
      <c r="I25" s="17" t="s">
        <v>14</v>
      </c>
      <c r="J25" s="18">
        <f>B2*(1-J22)</f>
        <v>0.18225</v>
      </c>
    </row>
    <row r="26">
      <c r="C26" s="32"/>
      <c r="D26" s="32"/>
      <c r="H26" s="23"/>
    </row>
    <row r="27">
      <c r="C27" s="32"/>
      <c r="D27" s="32"/>
      <c r="F27" s="32"/>
      <c r="G27" s="32"/>
      <c r="H27" s="23"/>
    </row>
    <row r="28">
      <c r="C28" s="32"/>
      <c r="D28" s="32"/>
      <c r="F28" s="32"/>
      <c r="G28" s="32"/>
      <c r="H28" s="23"/>
    </row>
    <row r="30">
      <c r="A30" s="25" t="s">
        <v>44</v>
      </c>
      <c r="B30" s="25" t="s">
        <v>45</v>
      </c>
      <c r="C30" s="25" t="s">
        <v>46</v>
      </c>
      <c r="D30" s="25" t="s">
        <v>47</v>
      </c>
      <c r="E30" s="25" t="s">
        <v>48</v>
      </c>
      <c r="F30" s="25" t="s">
        <v>49</v>
      </c>
      <c r="G30" s="25" t="s">
        <v>50</v>
      </c>
      <c r="H30" s="25" t="s">
        <v>51</v>
      </c>
      <c r="I30" s="25" t="s">
        <v>52</v>
      </c>
      <c r="J30" s="25" t="s">
        <v>53</v>
      </c>
      <c r="K30" s="25" t="s">
        <v>54</v>
      </c>
      <c r="L30" s="25" t="s">
        <v>55</v>
      </c>
      <c r="M30" s="25" t="s">
        <v>56</v>
      </c>
      <c r="N30" s="25" t="s">
        <v>57</v>
      </c>
      <c r="O30" s="25" t="s">
        <v>58</v>
      </c>
      <c r="P30" s="25" t="s">
        <v>59</v>
      </c>
      <c r="Q30" s="25" t="s">
        <v>60</v>
      </c>
      <c r="R30" s="25" t="s">
        <v>61</v>
      </c>
      <c r="S30" s="25" t="s">
        <v>62</v>
      </c>
      <c r="T30" s="25" t="s">
        <v>63</v>
      </c>
      <c r="U30" s="25" t="s">
        <v>64</v>
      </c>
    </row>
    <row r="31">
      <c r="A31" s="25" t="s">
        <v>45</v>
      </c>
      <c r="B31" s="33">
        <f>-SUM(C31:U31)</f>
        <v>-0.5</v>
      </c>
      <c r="C31" s="34">
        <f>$B$5*$B$4*$B$2</f>
        <v>0.0125</v>
      </c>
      <c r="D31" s="34">
        <f>(1-$B$5)*$B$4*$B$2</f>
        <v>0.2375</v>
      </c>
      <c r="E31" s="6"/>
      <c r="F31" s="6"/>
      <c r="G31" s="34">
        <f>B4*B2</f>
        <v>0.25</v>
      </c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>
      <c r="A32" s="25" t="s">
        <v>46</v>
      </c>
      <c r="B32" s="35">
        <f t="shared" ref="B32:B33" si="25">B15</f>
        <v>0.01029039718</v>
      </c>
      <c r="C32" s="33">
        <f>-SUM(B32,D32:U32)</f>
        <v>-0.5102903972</v>
      </c>
      <c r="D32" s="6"/>
      <c r="E32" s="34">
        <f>B4*B2</f>
        <v>0.25</v>
      </c>
      <c r="F32" s="6"/>
      <c r="G32" s="6"/>
      <c r="H32" s="6"/>
      <c r="I32" s="6"/>
      <c r="J32" s="34">
        <f>B4*B2</f>
        <v>0.25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>
      <c r="A33" s="25" t="s">
        <v>47</v>
      </c>
      <c r="B33" s="35">
        <f t="shared" si="25"/>
        <v>0.1847853192</v>
      </c>
      <c r="C33" s="6"/>
      <c r="D33" s="33">
        <f>-SUM(B33:C33,E33:U33)</f>
        <v>-0.6847853192</v>
      </c>
      <c r="E33" s="6"/>
      <c r="F33" s="34">
        <f>B4*B2</f>
        <v>0.25</v>
      </c>
      <c r="G33" s="6"/>
      <c r="H33" s="6"/>
      <c r="I33" s="6"/>
      <c r="J33" s="6"/>
      <c r="K33" s="34">
        <f>B4*B2</f>
        <v>0.25</v>
      </c>
      <c r="L33" s="6"/>
      <c r="M33" s="6"/>
      <c r="N33" s="6"/>
      <c r="O33" s="6"/>
      <c r="P33" s="6"/>
      <c r="Q33" s="6"/>
      <c r="R33" s="6"/>
      <c r="S33" s="6"/>
      <c r="T33" s="6"/>
      <c r="U33" s="6"/>
    </row>
    <row r="34">
      <c r="A34" s="25" t="s">
        <v>48</v>
      </c>
      <c r="B34" s="6"/>
      <c r="C34" s="35">
        <f>B5*B15</f>
        <v>0.0005145198591</v>
      </c>
      <c r="D34" s="35">
        <f>(1-B5)*B15</f>
        <v>0.009775877324</v>
      </c>
      <c r="E34" s="33">
        <f>-SUM(B34:D34,F34:U34)</f>
        <v>-0.2602903972</v>
      </c>
      <c r="F34" s="6"/>
      <c r="G34" s="6"/>
      <c r="H34" s="6"/>
      <c r="I34" s="6"/>
      <c r="J34" s="6"/>
      <c r="K34" s="6"/>
      <c r="L34" s="6"/>
      <c r="M34" s="6"/>
      <c r="N34" s="6"/>
      <c r="O34" s="6"/>
      <c r="P34" s="34">
        <f>B4*B2</f>
        <v>0.25</v>
      </c>
      <c r="Q34" s="6"/>
      <c r="R34" s="6"/>
      <c r="S34" s="6"/>
      <c r="T34" s="6"/>
      <c r="U34" s="6"/>
    </row>
    <row r="35">
      <c r="A35" s="25" t="s">
        <v>49</v>
      </c>
      <c r="B35" s="6"/>
      <c r="C35" s="35">
        <f>B5*B16</f>
        <v>0.009239265962</v>
      </c>
      <c r="D35" s="35">
        <f>(1-B5)*B16</f>
        <v>0.1755460533</v>
      </c>
      <c r="E35" s="6"/>
      <c r="F35" s="33">
        <f>-SUM(B35:E35,G35:U35)</f>
        <v>-0.4347853192</v>
      </c>
      <c r="G35" s="6"/>
      <c r="H35" s="6"/>
      <c r="I35" s="6"/>
      <c r="J35" s="6"/>
      <c r="K35" s="6"/>
      <c r="L35" s="6"/>
      <c r="M35" s="6"/>
      <c r="N35" s="6"/>
      <c r="O35" s="6"/>
      <c r="P35" s="6"/>
      <c r="Q35" s="34">
        <f>B4*B2</f>
        <v>0.25</v>
      </c>
      <c r="R35" s="6"/>
      <c r="S35" s="6"/>
      <c r="T35" s="6"/>
      <c r="U35" s="6"/>
    </row>
    <row r="36">
      <c r="A36" s="25" t="s">
        <v>50</v>
      </c>
      <c r="B36" s="35">
        <f>$B$6</f>
        <v>0.1</v>
      </c>
      <c r="C36" s="6"/>
      <c r="D36" s="6"/>
      <c r="E36" s="6"/>
      <c r="F36" s="6"/>
      <c r="G36" s="33">
        <f>-SUM(B36:F36,H36:U36)</f>
        <v>-0.6</v>
      </c>
      <c r="H36" s="34">
        <f>B4*B2</f>
        <v>0.25</v>
      </c>
      <c r="I36" s="6"/>
      <c r="J36" s="34">
        <f>$B$5*$B$4*$B$2</f>
        <v>0.0125</v>
      </c>
      <c r="K36" s="34">
        <f>(1-$B$5)*$B$4*$B$2</f>
        <v>0.2375</v>
      </c>
      <c r="L36" s="6"/>
      <c r="M36" s="6"/>
      <c r="N36" s="6"/>
      <c r="O36" s="6"/>
      <c r="P36" s="6"/>
      <c r="Q36" s="6"/>
      <c r="R36" s="6"/>
      <c r="S36" s="6"/>
      <c r="T36" s="6"/>
      <c r="U36" s="6"/>
    </row>
    <row r="37">
      <c r="A37" s="25" t="s">
        <v>51</v>
      </c>
      <c r="B37" s="6"/>
      <c r="C37" s="6"/>
      <c r="D37" s="6"/>
      <c r="E37" s="6"/>
      <c r="F37" s="6"/>
      <c r="G37" s="35">
        <f>$B$6</f>
        <v>0.1</v>
      </c>
      <c r="H37" s="33">
        <f>-SUM(B37:G37,I37:U37)</f>
        <v>-0.6</v>
      </c>
      <c r="I37" s="34">
        <f>B4*B2</f>
        <v>0.25</v>
      </c>
      <c r="J37" s="6"/>
      <c r="K37" s="6"/>
      <c r="L37" s="34">
        <f>$B$5*$B$4*$B$2</f>
        <v>0.0125</v>
      </c>
      <c r="M37" s="34">
        <f>(1-$B$5)*$B$4*$B$2</f>
        <v>0.2375</v>
      </c>
      <c r="N37" s="6"/>
      <c r="O37" s="6"/>
      <c r="P37" s="6"/>
      <c r="Q37" s="6"/>
      <c r="R37" s="6"/>
      <c r="S37" s="6"/>
      <c r="T37" s="6"/>
      <c r="U37" s="6"/>
    </row>
    <row r="38">
      <c r="A38" s="25" t="s">
        <v>52</v>
      </c>
      <c r="B38" s="6"/>
      <c r="C38" s="6"/>
      <c r="D38" s="6"/>
      <c r="E38" s="6"/>
      <c r="F38" s="6"/>
      <c r="G38" s="6"/>
      <c r="H38" s="35">
        <f>$B$6</f>
        <v>0.1</v>
      </c>
      <c r="I38" s="33">
        <f>-SUM(B38:H38,J38:U38)</f>
        <v>-0.35</v>
      </c>
      <c r="J38" s="6"/>
      <c r="K38" s="6"/>
      <c r="L38" s="6"/>
      <c r="M38" s="6"/>
      <c r="N38" s="34">
        <f>$B$5*$B$4*$B$2</f>
        <v>0.0125</v>
      </c>
      <c r="O38" s="34">
        <f>(1-$B$5)*$B$4*$B$2</f>
        <v>0.2375</v>
      </c>
      <c r="P38" s="6"/>
      <c r="Q38" s="6"/>
      <c r="R38" s="6"/>
      <c r="S38" s="6"/>
      <c r="T38" s="6"/>
      <c r="U38" s="6"/>
    </row>
    <row r="39">
      <c r="A39" s="25" t="s">
        <v>53</v>
      </c>
      <c r="B39" s="6"/>
      <c r="C39" s="35">
        <f>$B$6</f>
        <v>0.1</v>
      </c>
      <c r="D39" s="6"/>
      <c r="E39" s="6"/>
      <c r="F39" s="6"/>
      <c r="G39" s="35">
        <f t="shared" ref="G39:G40" si="26">B15</f>
        <v>0.01029039718</v>
      </c>
      <c r="H39" s="6"/>
      <c r="I39" s="6"/>
      <c r="J39" s="33">
        <f>-SUM(B39:I39,K39:U39)</f>
        <v>-0.6102903972</v>
      </c>
      <c r="K39" s="6"/>
      <c r="L39" s="34">
        <f>B4*B2</f>
        <v>0.25</v>
      </c>
      <c r="M39" s="6"/>
      <c r="N39" s="6"/>
      <c r="O39" s="6"/>
      <c r="P39" s="34">
        <f>B4*B2</f>
        <v>0.25</v>
      </c>
      <c r="Q39" s="6"/>
      <c r="R39" s="6"/>
      <c r="S39" s="6"/>
      <c r="T39" s="6"/>
      <c r="U39" s="6"/>
    </row>
    <row r="40">
      <c r="A40" s="25" t="s">
        <v>54</v>
      </c>
      <c r="B40" s="6"/>
      <c r="C40" s="6"/>
      <c r="D40" s="35">
        <f>$B$6</f>
        <v>0.1</v>
      </c>
      <c r="E40" s="6"/>
      <c r="F40" s="6"/>
      <c r="G40" s="35">
        <f t="shared" si="26"/>
        <v>0.1847853192</v>
      </c>
      <c r="H40" s="6"/>
      <c r="I40" s="6"/>
      <c r="J40" s="6"/>
      <c r="K40" s="33">
        <f>-SUM(B40:J40,L40:U40)</f>
        <v>-0.7847853192</v>
      </c>
      <c r="L40" s="6"/>
      <c r="M40" s="34">
        <f>B4*B2</f>
        <v>0.25</v>
      </c>
      <c r="N40" s="6"/>
      <c r="O40" s="6"/>
      <c r="P40" s="6"/>
      <c r="Q40" s="34">
        <f>B4*B2</f>
        <v>0.25</v>
      </c>
      <c r="R40" s="6"/>
      <c r="S40" s="6"/>
      <c r="T40" s="6"/>
      <c r="U40" s="6"/>
    </row>
    <row r="41">
      <c r="A41" s="25" t="s">
        <v>55</v>
      </c>
      <c r="B41" s="6"/>
      <c r="C41" s="6"/>
      <c r="D41" s="6"/>
      <c r="E41" s="6"/>
      <c r="F41" s="6"/>
      <c r="G41" s="6"/>
      <c r="H41" s="35">
        <f t="shared" ref="H41:H42" si="27">B15</f>
        <v>0.01029039718</v>
      </c>
      <c r="I41" s="6"/>
      <c r="J41" s="35">
        <f>$B$6</f>
        <v>0.1</v>
      </c>
      <c r="K41" s="6"/>
      <c r="L41" s="33">
        <f>-SUM(B41:K41,M41:U41)</f>
        <v>-0.6102903972</v>
      </c>
      <c r="M41" s="6"/>
      <c r="N41" s="34">
        <f>B4*B2</f>
        <v>0.25</v>
      </c>
      <c r="O41" s="6"/>
      <c r="P41" s="6"/>
      <c r="Q41" s="6"/>
      <c r="R41" s="34">
        <f>B4*B2</f>
        <v>0.25</v>
      </c>
      <c r="S41" s="6"/>
      <c r="T41" s="6"/>
      <c r="U41" s="6"/>
    </row>
    <row r="42">
      <c r="A42" s="25" t="s">
        <v>56</v>
      </c>
      <c r="B42" s="6"/>
      <c r="C42" s="6"/>
      <c r="D42" s="6"/>
      <c r="E42" s="6"/>
      <c r="F42" s="6"/>
      <c r="G42" s="6"/>
      <c r="H42" s="35">
        <f t="shared" si="27"/>
        <v>0.1847853192</v>
      </c>
      <c r="I42" s="6"/>
      <c r="J42" s="6"/>
      <c r="K42" s="35">
        <f>$B$6</f>
        <v>0.1</v>
      </c>
      <c r="L42" s="6"/>
      <c r="M42" s="33">
        <f>-SUM(B42:L42, N42:U42)</f>
        <v>-0.7847853192</v>
      </c>
      <c r="N42" s="6"/>
      <c r="O42" s="34">
        <f>B4*B2</f>
        <v>0.25</v>
      </c>
      <c r="P42" s="6"/>
      <c r="Q42" s="6"/>
      <c r="R42" s="6"/>
      <c r="S42" s="34">
        <f>B4*B2</f>
        <v>0.25</v>
      </c>
      <c r="T42" s="6"/>
      <c r="U42" s="6"/>
    </row>
    <row r="43">
      <c r="A43" s="25" t="s">
        <v>57</v>
      </c>
      <c r="B43" s="6"/>
      <c r="C43" s="6"/>
      <c r="D43" s="6"/>
      <c r="E43" s="6"/>
      <c r="F43" s="6"/>
      <c r="G43" s="6"/>
      <c r="H43" s="6"/>
      <c r="I43" s="35">
        <f t="shared" ref="I43:I44" si="28">B15</f>
        <v>0.01029039718</v>
      </c>
      <c r="J43" s="6"/>
      <c r="K43" s="6"/>
      <c r="L43" s="35">
        <f>$B$6</f>
        <v>0.1</v>
      </c>
      <c r="M43" s="6"/>
      <c r="N43" s="33">
        <f>-SUM(B43:M43,O43:U43)</f>
        <v>-0.3602903972</v>
      </c>
      <c r="O43" s="6"/>
      <c r="P43" s="6"/>
      <c r="Q43" s="6"/>
      <c r="R43" s="6"/>
      <c r="S43" s="6"/>
      <c r="T43" s="34">
        <f>B4*B2</f>
        <v>0.25</v>
      </c>
      <c r="U43" s="6"/>
    </row>
    <row r="44">
      <c r="A44" s="25" t="s">
        <v>58</v>
      </c>
      <c r="B44" s="6"/>
      <c r="C44" s="6"/>
      <c r="D44" s="6"/>
      <c r="E44" s="6"/>
      <c r="F44" s="6"/>
      <c r="G44" s="6"/>
      <c r="H44" s="6"/>
      <c r="I44" s="35">
        <f t="shared" si="28"/>
        <v>0.1847853192</v>
      </c>
      <c r="J44" s="6"/>
      <c r="K44" s="6"/>
      <c r="L44" s="6"/>
      <c r="M44" s="35">
        <f>$B$6</f>
        <v>0.1</v>
      </c>
      <c r="N44" s="6"/>
      <c r="O44" s="33">
        <f>-SUM(B44:N44,P44:U44)</f>
        <v>-0.5347853192</v>
      </c>
      <c r="P44" s="6"/>
      <c r="Q44" s="6"/>
      <c r="R44" s="6"/>
      <c r="S44" s="6"/>
      <c r="T44" s="6"/>
      <c r="U44" s="34">
        <f>B4*B2</f>
        <v>0.25</v>
      </c>
    </row>
    <row r="45">
      <c r="A45" s="25" t="s">
        <v>59</v>
      </c>
      <c r="B45" s="6"/>
      <c r="C45" s="6"/>
      <c r="D45" s="6"/>
      <c r="E45" s="35">
        <f>$B$6</f>
        <v>0.1</v>
      </c>
      <c r="F45" s="6"/>
      <c r="G45" s="6"/>
      <c r="H45" s="6"/>
      <c r="I45" s="6"/>
      <c r="J45" s="35">
        <f>B5*B15</f>
        <v>0.0005145198591</v>
      </c>
      <c r="K45" s="35">
        <f>(1-B5)*B15</f>
        <v>0.009775877324</v>
      </c>
      <c r="L45" s="6"/>
      <c r="M45" s="6"/>
      <c r="N45" s="6"/>
      <c r="O45" s="6"/>
      <c r="P45" s="33">
        <f>-SUM(B45:O45,Q45:U45)</f>
        <v>-0.3602903972</v>
      </c>
      <c r="Q45" s="6"/>
      <c r="R45" s="34">
        <f>B4*B2</f>
        <v>0.25</v>
      </c>
      <c r="S45" s="6"/>
      <c r="T45" s="6"/>
      <c r="U45" s="6"/>
    </row>
    <row r="46">
      <c r="A46" s="25" t="s">
        <v>60</v>
      </c>
      <c r="B46" s="6"/>
      <c r="C46" s="6"/>
      <c r="D46" s="6"/>
      <c r="E46" s="6"/>
      <c r="F46" s="35">
        <f>$B$6</f>
        <v>0.1</v>
      </c>
      <c r="G46" s="6"/>
      <c r="H46" s="6"/>
      <c r="I46" s="6"/>
      <c r="J46" s="35">
        <f>B5*B16</f>
        <v>0.009239265962</v>
      </c>
      <c r="K46" s="35">
        <f>(1-B5)*B16</f>
        <v>0.1755460533</v>
      </c>
      <c r="L46" s="6"/>
      <c r="M46" s="6"/>
      <c r="N46" s="6"/>
      <c r="O46" s="6"/>
      <c r="P46" s="6"/>
      <c r="Q46" s="33">
        <f>-SUM(B46:P46,R46:U46)</f>
        <v>-0.5347853192</v>
      </c>
      <c r="R46" s="6"/>
      <c r="S46" s="34">
        <f>B4*B2</f>
        <v>0.25</v>
      </c>
      <c r="T46" s="6"/>
      <c r="U46" s="6"/>
    </row>
    <row r="47">
      <c r="A47" s="25" t="s">
        <v>61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35">
        <f>B5*B15</f>
        <v>0.0005145198591</v>
      </c>
      <c r="M47" s="35">
        <f>(1-B5)*B15</f>
        <v>0.009775877324</v>
      </c>
      <c r="N47" s="6"/>
      <c r="O47" s="6"/>
      <c r="P47" s="35">
        <f>$B$6</f>
        <v>0.1</v>
      </c>
      <c r="Q47" s="6"/>
      <c r="R47" s="33">
        <f>-SUM(B47:Q47,S47:U47)</f>
        <v>-0.3602903972</v>
      </c>
      <c r="S47" s="6"/>
      <c r="T47" s="34">
        <f>B4*B2</f>
        <v>0.25</v>
      </c>
      <c r="U47" s="6"/>
    </row>
    <row r="48">
      <c r="A48" s="25" t="s">
        <v>62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35">
        <f>B5*B16</f>
        <v>0.009239265962</v>
      </c>
      <c r="M48" s="35">
        <f>(1-B5)*B16</f>
        <v>0.1755460533</v>
      </c>
      <c r="N48" s="6"/>
      <c r="O48" s="6"/>
      <c r="P48" s="6"/>
      <c r="Q48" s="35">
        <f>$B$6</f>
        <v>0.1</v>
      </c>
      <c r="R48" s="6"/>
      <c r="S48" s="33">
        <f>-SUM(B48:R48,T48:U48)</f>
        <v>-0.5347853192</v>
      </c>
      <c r="T48" s="6"/>
      <c r="U48" s="34">
        <f>B4*B2</f>
        <v>0.25</v>
      </c>
    </row>
    <row r="49">
      <c r="A49" s="25" t="s">
        <v>63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35">
        <f>B5*B15</f>
        <v>0.0005145198591</v>
      </c>
      <c r="O49" s="35">
        <f>(1-B5)*B15</f>
        <v>0.009775877324</v>
      </c>
      <c r="P49" s="6"/>
      <c r="Q49" s="6"/>
      <c r="R49" s="35">
        <f>$B$6</f>
        <v>0.1</v>
      </c>
      <c r="S49" s="6"/>
      <c r="T49" s="33">
        <f>-SUM(B49:S49,U49)</f>
        <v>-0.1102903972</v>
      </c>
      <c r="U49" s="6"/>
    </row>
    <row r="50">
      <c r="A50" s="25" t="s">
        <v>64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35">
        <f>B5*B16</f>
        <v>0.009239265962</v>
      </c>
      <c r="O50" s="35">
        <f>(1-B5)*B16</f>
        <v>0.1755460533</v>
      </c>
      <c r="P50" s="6"/>
      <c r="Q50" s="6"/>
      <c r="R50" s="6"/>
      <c r="S50" s="35">
        <f>$B$6</f>
        <v>0.1</v>
      </c>
      <c r="T50" s="6"/>
      <c r="U50" s="33">
        <f>-SUM(B50:T50)</f>
        <v>-0.2847853192</v>
      </c>
    </row>
  </sheetData>
  <mergeCells count="10">
    <mergeCell ref="H17:H19"/>
    <mergeCell ref="H20:H22"/>
    <mergeCell ref="H23:H25"/>
    <mergeCell ref="A1:B1"/>
    <mergeCell ref="D1:F1"/>
    <mergeCell ref="H2:H4"/>
    <mergeCell ref="H5:H7"/>
    <mergeCell ref="H8:H10"/>
    <mergeCell ref="H11:H13"/>
    <mergeCell ref="H14:H16"/>
  </mergeCells>
  <drawing r:id="rId1"/>
</worksheet>
</file>