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mc:AlternateContent xmlns:mc="http://schemas.openxmlformats.org/markup-compatibility/2006">
    <mc:Choice Requires="x15">
      <x15ac:absPath xmlns:x15ac="http://schemas.microsoft.com/office/spreadsheetml/2010/11/ac" url="C:\Users\Gebruiker\Documents\school\WUR\Master\ACT\Python_week5\"/>
    </mc:Choice>
  </mc:AlternateContent>
  <bookViews>
    <workbookView xWindow="-120" yWindow="-120" windowWidth="20730" windowHeight="11160" activeTab="2"/>
  </bookViews>
  <sheets>
    <sheet name="Crop parameters" sheetId="3" r:id="rId1"/>
    <sheet name="Energy (MJ)" sheetId="2" r:id="rId2"/>
    <sheet name="CO2eq (kg)" sheetId="1" r:id="rId3"/>
  </sheets>
  <calcPr calcId="152511"/>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8" i="1" l="1"/>
  <c r="K8" i="2"/>
  <c r="K55" i="2" l="1"/>
  <c r="K54" i="2"/>
  <c r="K56" i="1"/>
  <c r="K55" i="1"/>
  <c r="K31" i="1" l="1"/>
  <c r="K53" i="1" l="1"/>
  <c r="K54" i="1"/>
  <c r="B10" i="3"/>
  <c r="B9" i="3"/>
  <c r="B8" i="3"/>
  <c r="B7" i="3"/>
  <c r="B6" i="3"/>
  <c r="B5" i="3"/>
  <c r="B4" i="3"/>
  <c r="B3" i="3"/>
  <c r="C11" i="3" l="1"/>
  <c r="D11" i="3"/>
  <c r="E11" i="3"/>
  <c r="F11" i="3"/>
  <c r="G11" i="3"/>
  <c r="H11" i="3"/>
  <c r="B2" i="3"/>
  <c r="B11" i="3" l="1"/>
  <c r="K3" i="1" l="1"/>
  <c r="K3" i="2"/>
  <c r="K49" i="1"/>
  <c r="K6" i="2"/>
  <c r="E2" i="2" s="1"/>
  <c r="K6" i="1"/>
  <c r="H2" i="1" s="1"/>
  <c r="K53" i="2"/>
  <c r="K52" i="2"/>
  <c r="M48" i="2"/>
  <c r="M31" i="1"/>
  <c r="M49" i="1"/>
  <c r="D2" i="1"/>
  <c r="F2" i="2" l="1"/>
  <c r="E2" i="1"/>
  <c r="F2" i="1"/>
  <c r="D2" i="2"/>
  <c r="G2" i="1"/>
  <c r="K2" i="1" s="1"/>
  <c r="H2" i="2"/>
  <c r="G2" i="2"/>
  <c r="K2" i="2" l="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9"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K38"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L38"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K40"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42"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4"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Gebruiker</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L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M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N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9"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9"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K1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K19"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M19"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K29"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M29"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5"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M35"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9"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M3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N3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K41"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K43"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5"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9"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K49"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 ref="B53" authorId="27" shapeId="0">
      <text>
        <r>
          <rPr>
            <b/>
            <sz val="9"/>
            <color indexed="81"/>
            <rFont val="Tahoma"/>
            <charset val="1"/>
          </rPr>
          <t>Gebruiker:</t>
        </r>
        <r>
          <rPr>
            <sz val="9"/>
            <color indexed="81"/>
            <rFont val="Tahoma"/>
            <charset val="1"/>
          </rPr>
          <t xml:space="preserve">
combined value of small medium and large truck</t>
        </r>
      </text>
    </comment>
  </commentList>
</comments>
</file>

<file path=xl/sharedStrings.xml><?xml version="1.0" encoding="utf-8"?>
<sst xmlns="http://schemas.openxmlformats.org/spreadsheetml/2006/main" count="261" uniqueCount="196">
  <si>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</si>
  <si>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</si>
  <si>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</si>
  <si>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</si>
  <si>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</si>
  <si>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</si>
  <si>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</si>
  <si>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</si>
  <si>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</si>
  <si>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</si>
  <si>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</si>
  <si>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</si>
  <si>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</si>
  <si>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</si>
  <si>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</si>
  <si>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</si>
  <si>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</si>
  <si>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</si>
  <si>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</si>
  <si>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</si>
  <si>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</si>
  <si>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</si>
  <si>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</si>
  <si>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</si>
  <si>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</si>
  <si>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</si>
  <si>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</si>
  <si>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</si>
  <si>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</si>
  <si>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</si>
  <si>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</si>
  <si>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</si>
  <si>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</si>
  <si>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</si>
  <si>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</si>
  <si>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</si>
  <si>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</si>
  <si>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</si>
  <si>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</si>
  <si>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</si>
  <si>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</si>
  <si>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</si>
  <si>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</si>
  <si>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</si>
  <si>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</si>
  <si>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</si>
  <si>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</si>
  <si>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</si>
  <si>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</si>
  <si>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</si>
  <si>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</si>
  <si>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</si>
  <si>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</si>
  <si>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</si>
  <si>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</si>
  <si>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</si>
  <si>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</si>
  <si>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</si>
  <si>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</si>
  <si>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</si>
  <si>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</si>
  <si>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</si>
  <si>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</si>
  <si>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</si>
  <si>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</si>
  <si>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</si>
  <si>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</si>
  <si>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</si>
  <si>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</si>
  <si>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</si>
  <si>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</si>
  <si>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</si>
  <si>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</si>
  <si>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</si>
  <si>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</si>
  <si>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</si>
  <si>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</si>
  <si>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</si>
  <si>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</si>
  <si>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</si>
  <si>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</si>
  <si>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</si>
  <si>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</si>
  <si>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</si>
  <si>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</si>
  <si>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</si>
  <si>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</si>
  <si>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</si>
  <si>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</si>
  <si>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</si>
  <si>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</si>
  <si>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</si>
  <si>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</si>
  <si>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</si>
  <si>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</si>
  <si>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</si>
  <si>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</si>
  <si>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</si>
  <si>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</si>
  <si>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</si>
  <si>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</si>
  <si>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</si>
  <si>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</si>
  <si>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</si>
  <si>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</si>
  <si>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</si>
  <si>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</si>
  <si>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</si>
  <si>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</si>
  <si>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</si>
  <si>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</si>
  <si>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</si>
  <si>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</si>
  <si>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</si>
  <si>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</si>
  <si>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</si>
  <si>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</si>
  <si>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</si>
  <si>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</si>
  <si>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</si>
  <si>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</si>
  <si>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</si>
  <si>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</si>
  <si>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</si>
  <si>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</si>
  <si>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</si>
  <si>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</si>
  <si>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</si>
  <si>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</si>
  <si>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</si>
  <si>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</si>
  <si>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</si>
  <si>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</si>
  <si>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</si>
  <si>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</si>
  <si>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</si>
  <si>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</si>
  <si>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</si>
  <si>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</si>
  <si>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</si>
  <si>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</si>
  <si>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</si>
  <si>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</si>
  <si>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</si>
  <si>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</si>
  <si>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</si>
  <si>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</si>
  <si>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</si>
  <si>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</si>
  <si>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</si>
  <si>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</si>
  <si>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</si>
  <si>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</si>
  <si>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</si>
  <si>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</si>
  <si>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</si>
  <si>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</si>
  <si>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</si>
  <si>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</si>
  <si>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</si>
  <si>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</si>
  <si>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</si>
  <si>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</si>
  <si>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Aluminium</t>
  </si>
  <si>
    <t>Plastic</t>
  </si>
  <si>
    <t>B1</t>
  </si>
  <si>
    <t>B2</t>
  </si>
  <si>
    <t>B3</t>
  </si>
  <si>
    <t>B5</t>
  </si>
  <si>
    <t>Lifespan of the materials (years)</t>
  </si>
  <si>
    <t>BL1</t>
  </si>
  <si>
    <t>BL2</t>
  </si>
  <si>
    <t>BL3</t>
  </si>
  <si>
    <t>B4</t>
  </si>
  <si>
    <t>B6</t>
  </si>
  <si>
    <t>Other</t>
  </si>
  <si>
    <t>Truck empty return</t>
  </si>
  <si>
    <t>T5</t>
  </si>
  <si>
    <t>Van empty return</t>
  </si>
  <si>
    <t>T7</t>
  </si>
  <si>
    <t>T6</t>
  </si>
  <si>
    <t>T8</t>
  </si>
  <si>
    <t>Black steel</t>
  </si>
  <si>
    <t>Stainless steel</t>
  </si>
  <si>
    <t>B8</t>
  </si>
  <si>
    <t>B7</t>
  </si>
  <si>
    <t>growing system (CO2eq/kg)</t>
  </si>
  <si>
    <t>growing system (MJ/kg)</t>
  </si>
  <si>
    <t>BL4</t>
  </si>
  <si>
    <t>S14</t>
  </si>
  <si>
    <t>Jute fiber</t>
  </si>
  <si>
    <t>S13</t>
  </si>
  <si>
    <t>Geothermal energy</t>
  </si>
  <si>
    <t>C12</t>
  </si>
  <si>
    <t>Geothermal engergy</t>
  </si>
  <si>
    <t>C11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</si>
</sst>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0.000000"/>
  </numFmts>
  <fonts count="7"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0" fontId="0" fillId="2" borderId="14" xfId="0" applyFill="1" applyBorder="1"/>
    <xf numFmtId="2" fontId="0" fillId="0" borderId="15"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xf numFmtId="166" fontId="0" fillId="0" borderId="0" xfId="0" applyNumberFormat="1" applyAlignment="1">
      <alignment vertical="center" wrapText="1"/>
    </xf>
    <xf numFmtId="166" fontId="0" fillId="0" borderId="0" xfId="0" applyNumberFormat="1"/>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H1" sqref="H1"/>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159</v>
      </c>
      <c r="H1" s="25" t="s">
        <v>160</v>
      </c>
    </row>
    <row r="2" spans="1:8" x14ac:dyDescent="0.25">
      <c r="A2" s="9" t="s">
        <v>5</v>
      </c>
      <c r="B2" s="23">
        <f>1/0.5863</f>
        <v>1.7056114617090226</v>
      </c>
      <c r="C2" s="23">
        <v>0.8</v>
      </c>
      <c r="D2" s="23">
        <v>1.11E-6</v>
      </c>
      <c r="E2" s="23">
        <v>620</v>
      </c>
      <c r="F2" s="28">
        <v>45</v>
      </c>
      <c r="G2" s="30">
        <v>0.36499999999999999</v>
      </c>
      <c r="H2" s="26">
        <v>1.43</v>
      </c>
    </row>
    <row r="3" spans="1:8" x14ac:dyDescent="0.25">
      <c r="A3" s="9" t="s">
        <v>7</v>
      </c>
      <c r="B3" s="23">
        <f>1/0.2268</f>
        <v>4.409171075837742</v>
      </c>
      <c r="C3" s="23">
        <v>0.6</v>
      </c>
      <c r="D3" s="23">
        <v>1.3329999999999999E-5</v>
      </c>
      <c r="E3" s="23">
        <v>1080</v>
      </c>
      <c r="F3" s="28">
        <v>45</v>
      </c>
      <c r="G3" s="30">
        <v>0.36499999999999999</v>
      </c>
      <c r="H3" s="26">
        <v>1.43</v>
      </c>
    </row>
    <row r="4" spans="1:8" x14ac:dyDescent="0.25">
      <c r="A4" s="9" t="s">
        <v>8</v>
      </c>
      <c r="B4" s="23">
        <f>1/0.0002328</f>
        <v>4295.5326460481101</v>
      </c>
      <c r="C4" s="23">
        <v>0.55000000000000004</v>
      </c>
      <c r="D4" s="23">
        <v>5.0000000000000002E-5</v>
      </c>
      <c r="E4" s="23">
        <v>970</v>
      </c>
      <c r="F4" s="28">
        <v>3.5</v>
      </c>
      <c r="G4" s="30">
        <v>1.7</v>
      </c>
      <c r="H4" s="26">
        <v>6.19</v>
      </c>
    </row>
    <row r="5" spans="1:8" x14ac:dyDescent="0.25">
      <c r="A5" s="9" t="s">
        <v>9</v>
      </c>
      <c r="B5" s="23">
        <f>1/0.00458</f>
        <v>218.34061135371181</v>
      </c>
      <c r="C5" s="23">
        <v>0.6</v>
      </c>
      <c r="D5" s="23">
        <v>1.8199999999999999E-6</v>
      </c>
      <c r="E5" s="23">
        <v>1250</v>
      </c>
      <c r="F5" s="28">
        <v>77.5</v>
      </c>
      <c r="G5" s="30">
        <v>0.36499999999999999</v>
      </c>
      <c r="H5" s="26">
        <v>1.43</v>
      </c>
    </row>
    <row r="6" spans="1:8" x14ac:dyDescent="0.25">
      <c r="A6" s="9" t="s">
        <v>10</v>
      </c>
      <c r="B6" s="23">
        <f>1/0.040125</f>
        <v>24.922118380062305</v>
      </c>
      <c r="C6" s="23">
        <v>0.75</v>
      </c>
      <c r="D6" s="23">
        <v>3.6399999999999999E-6</v>
      </c>
      <c r="E6" s="23">
        <v>1930</v>
      </c>
      <c r="F6" s="28">
        <v>75</v>
      </c>
      <c r="G6" s="30">
        <v>0.36499999999999999</v>
      </c>
      <c r="H6" s="26">
        <v>1.43</v>
      </c>
    </row>
    <row r="7" spans="1:8" x14ac:dyDescent="0.25">
      <c r="A7" s="9" t="s">
        <v>11</v>
      </c>
      <c r="B7" s="23">
        <f>1/0.0966</f>
        <v>10.351966873706004</v>
      </c>
      <c r="C7" s="23">
        <v>0.85</v>
      </c>
      <c r="D7" s="23">
        <v>1.5999999999999999E-6</v>
      </c>
      <c r="E7" s="23">
        <v>2000</v>
      </c>
      <c r="F7" s="28">
        <v>55</v>
      </c>
      <c r="G7" s="30">
        <v>0.36499999999999999</v>
      </c>
      <c r="H7" s="26">
        <v>1.43</v>
      </c>
    </row>
    <row r="8" spans="1:8" x14ac:dyDescent="0.25">
      <c r="A8" s="9" t="s">
        <v>12</v>
      </c>
      <c r="B8" s="23">
        <f>1/0.00626</f>
        <v>159.7444089456869</v>
      </c>
      <c r="C8" s="23">
        <v>0.75</v>
      </c>
      <c r="D8" s="23">
        <v>3.3000000000000002E-7</v>
      </c>
      <c r="E8" s="23">
        <v>980</v>
      </c>
      <c r="F8" s="28">
        <v>17.5</v>
      </c>
      <c r="G8" s="30">
        <v>0.36499999999999999</v>
      </c>
      <c r="H8" s="26">
        <v>1.43</v>
      </c>
    </row>
    <row r="9" spans="1:8" x14ac:dyDescent="0.25">
      <c r="A9" s="9" t="s">
        <v>13</v>
      </c>
      <c r="B9" s="23">
        <f>1/0.3545</f>
        <v>2.8208744710860367</v>
      </c>
      <c r="C9" s="23">
        <v>0.67</v>
      </c>
      <c r="D9" s="23">
        <v>8.5000000000000001E-7</v>
      </c>
      <c r="E9" s="23">
        <v>790</v>
      </c>
      <c r="F9" s="28">
        <v>12</v>
      </c>
      <c r="G9" s="30">
        <v>0.36499999999999999</v>
      </c>
      <c r="H9" s="26">
        <v>1.43</v>
      </c>
    </row>
    <row r="10" spans="1:8" x14ac:dyDescent="0.25">
      <c r="A10" s="31" t="s">
        <v>14</v>
      </c>
      <c r="B10" s="32">
        <f>1/0.0791</f>
        <v>12.642225031605562</v>
      </c>
      <c r="C10" s="32">
        <v>0.5</v>
      </c>
      <c r="D10" s="32">
        <v>4.9999999999999998E-8</v>
      </c>
      <c r="E10" s="32">
        <v>16760</v>
      </c>
      <c r="F10" s="33">
        <v>90</v>
      </c>
      <c r="G10" s="30">
        <v>0.36499999999999999</v>
      </c>
      <c r="H10" s="26">
        <v>1.43</v>
      </c>
    </row>
    <row r="11" spans="1:8" ht="15.75" thickBot="1" x14ac:dyDescent="0.3">
      <c r="A11" s="34" t="s">
        <v>162</v>
      </c>
      <c r="B11" s="35">
        <f t="shared" ref="B11:H11" si="0">AVERAGE(B2:B10)</f>
        <v>525.60773707127953</v>
      </c>
      <c r="C11" s="35">
        <f t="shared" si="0"/>
        <v>0.6744444444444444</v>
      </c>
      <c r="D11" s="35">
        <f t="shared" si="0"/>
        <v>8.0811111111111119E-6</v>
      </c>
      <c r="E11" s="35">
        <f t="shared" si="0"/>
        <v>2931.1111111111113</v>
      </c>
      <c r="F11" s="35">
        <f t="shared" si="0"/>
        <v>46.722222222222221</v>
      </c>
      <c r="G11" s="35">
        <f t="shared" si="0"/>
        <v>0.51333333333333342</v>
      </c>
      <c r="H11" s="35">
        <f t="shared" si="0"/>
        <v>1.9588888888888887</v>
      </c>
    </row>
    <row r="12" spans="1:8" x14ac:dyDescent="0.25">
      <c r="C12" s="24"/>
    </row>
    <row r="15" spans="1:8" x14ac:dyDescent="0.25">
      <c r="F15" s="36"/>
    </row>
    <row r="19" spans="1:8" x14ac:dyDescent="0.25">
      <c r="A19" t="s">
        <v>161</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0"/>
  <sheetViews>
    <sheetView workbookViewId="0">
      <selection activeCell="K9" sqref="K9"/>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1" max="11" width="11.5703125" bestFit="1" customWidth="1"/>
    <col min="12" max="12" width="14" bestFit="1" customWidth="1"/>
  </cols>
  <sheetData>
    <row r="1" spans="1:15" x14ac:dyDescent="0.25">
      <c r="C1" t="s">
        <v>15</v>
      </c>
      <c r="D1" t="s">
        <v>16</v>
      </c>
      <c r="E1" t="s">
        <v>17</v>
      </c>
      <c r="F1" t="s">
        <v>18</v>
      </c>
      <c r="G1" t="s">
        <v>158</v>
      </c>
      <c r="H1" t="s">
        <v>19</v>
      </c>
      <c r="I1" t="s">
        <v>20</v>
      </c>
      <c r="J1" t="s">
        <v>175</v>
      </c>
      <c r="K1" t="s">
        <v>21</v>
      </c>
      <c r="L1" s="16" t="s">
        <v>22</v>
      </c>
      <c r="M1" s="16" t="s">
        <v>23</v>
      </c>
      <c r="N1" s="16" t="s">
        <v>24</v>
      </c>
      <c r="O1" s="16"/>
    </row>
    <row r="2" spans="1:15" x14ac:dyDescent="0.25">
      <c r="A2" t="s">
        <v>25</v>
      </c>
      <c r="B2" t="s">
        <v>26</v>
      </c>
      <c r="C2" t="s">
        <v>27</v>
      </c>
      <c r="D2" s="1">
        <f>(D9*K4+D10*K5+D11*K6+D12*K7)/108.4</f>
        <v>0.18592870848708487</v>
      </c>
      <c r="E2" s="1">
        <f>(E9*K4+E10*K5+E11*K6+E12*K7)/100</f>
        <v>0.257896656</v>
      </c>
      <c r="F2" s="1">
        <f>(F9*K4+F10*K5+F11*K6+F12*K7)/100</f>
        <v>7.7403239999999998E-2</v>
      </c>
      <c r="G2" s="1">
        <f>(G9*K4+G10*K5+G11*K6+G12*K7)/100</f>
        <v>0.19653991200000001</v>
      </c>
      <c r="H2" s="1">
        <f>(K4*H9+K5*H10+H11*K6+H12*K7)/SUM(H9:H12)</f>
        <v>0.45990486486486493</v>
      </c>
      <c r="I2" s="1">
        <v>0.38519999999999999</v>
      </c>
      <c r="J2" s="1"/>
      <c r="K2" s="1">
        <f>AVERAGE(D2:I2)</f>
        <v>0.26047889689199161</v>
      </c>
      <c r="L2" s="17"/>
      <c r="M2" s="17"/>
      <c r="N2" s="17"/>
      <c r="O2" s="16"/>
    </row>
    <row r="3" spans="1:15" x14ac:dyDescent="0.25">
      <c r="B3" t="s">
        <v>28</v>
      </c>
      <c r="C3" t="s">
        <v>29</v>
      </c>
      <c r="D3" s="1">
        <v>7.8840000000000003</v>
      </c>
      <c r="E3" s="1">
        <v>7.3079999999999998</v>
      </c>
      <c r="F3" s="1">
        <v>10.44</v>
      </c>
      <c r="G3" s="1">
        <v>6.1920000000000002</v>
      </c>
      <c r="H3" s="1">
        <v>9.5399999999999991</v>
      </c>
      <c r="I3" s="1">
        <v>0.38519999999999999</v>
      </c>
      <c r="J3" s="1"/>
      <c r="K3" s="1">
        <f>AVERAGE(D3:I3)</f>
        <v>6.9581999999999988</v>
      </c>
      <c r="L3" s="17"/>
      <c r="M3" s="17"/>
      <c r="N3" s="17"/>
      <c r="O3" s="16"/>
    </row>
    <row r="4" spans="1:15" x14ac:dyDescent="0.25">
      <c r="B4" s="13" t="s">
        <v>30</v>
      </c>
      <c r="C4" s="14" t="s">
        <v>31</v>
      </c>
      <c r="D4" s="5"/>
      <c r="E4" s="1"/>
      <c r="F4" s="1"/>
      <c r="G4" s="1"/>
      <c r="H4" s="1"/>
      <c r="I4" s="1"/>
      <c r="J4" s="1"/>
      <c r="K4" s="5">
        <v>1.008</v>
      </c>
      <c r="L4" s="18"/>
      <c r="M4" s="18"/>
      <c r="N4" s="18"/>
      <c r="O4" s="16"/>
    </row>
    <row r="5" spans="1:15" x14ac:dyDescent="0.25">
      <c r="B5" s="13" t="s">
        <v>32</v>
      </c>
      <c r="C5" s="14" t="s">
        <v>33</v>
      </c>
      <c r="D5" s="5"/>
      <c r="E5" s="1"/>
      <c r="F5" s="1"/>
      <c r="G5" s="1"/>
      <c r="H5" s="1"/>
      <c r="I5" s="1"/>
      <c r="J5" s="1"/>
      <c r="K5" s="5">
        <v>0.18720000000000001</v>
      </c>
      <c r="L5" s="18"/>
      <c r="M5" s="18"/>
      <c r="N5" s="18"/>
      <c r="O5" s="16"/>
    </row>
    <row r="6" spans="1:15" x14ac:dyDescent="0.25">
      <c r="B6" s="13" t="s">
        <v>34</v>
      </c>
      <c r="C6" s="14" t="s">
        <v>35</v>
      </c>
      <c r="D6" s="5"/>
      <c r="E6" s="1"/>
      <c r="F6" s="1"/>
      <c r="G6" s="1"/>
      <c r="H6" s="1"/>
      <c r="I6" s="1"/>
      <c r="J6" s="1"/>
      <c r="K6" s="5">
        <f>(0.1332+0.17064)/2</f>
        <v>0.15192</v>
      </c>
      <c r="L6" s="18"/>
      <c r="M6" s="18"/>
      <c r="N6" s="18"/>
      <c r="O6" s="16"/>
    </row>
    <row r="7" spans="1:15" x14ac:dyDescent="0.25">
      <c r="B7" s="13" t="s">
        <v>36</v>
      </c>
      <c r="C7" s="14"/>
      <c r="D7" s="5"/>
      <c r="E7" s="1"/>
      <c r="F7" s="1"/>
      <c r="G7" s="1"/>
      <c r="H7" s="1"/>
      <c r="I7" s="1"/>
      <c r="J7" s="1"/>
      <c r="K7" s="5">
        <v>5.7599999999999998E-2</v>
      </c>
      <c r="L7" s="18"/>
      <c r="M7" s="18"/>
      <c r="N7" s="18"/>
      <c r="O7" s="16"/>
    </row>
    <row r="8" spans="1:15" x14ac:dyDescent="0.25">
      <c r="B8" s="13" t="s">
        <v>192</v>
      </c>
      <c r="C8" s="14" t="s">
        <v>193</v>
      </c>
      <c r="D8" s="5"/>
      <c r="E8" s="1"/>
      <c r="F8" s="1"/>
      <c r="G8" s="1"/>
      <c r="H8" s="1"/>
      <c r="I8" s="1"/>
      <c r="J8" s="1"/>
      <c r="K8" s="5">
        <f>(1/0.277778)*0.226</f>
        <v>0.81359934912052068</v>
      </c>
      <c r="L8" s="18"/>
      <c r="M8" s="18"/>
      <c r="N8" s="18"/>
      <c r="O8" s="16"/>
    </row>
    <row r="9" spans="1:15" x14ac:dyDescent="0.25">
      <c r="B9" s="13" t="s">
        <v>37</v>
      </c>
      <c r="C9" s="15"/>
      <c r="D9" s="1">
        <v>6.4</v>
      </c>
      <c r="E9" s="1">
        <v>11.7</v>
      </c>
      <c r="F9" s="22">
        <v>0.35</v>
      </c>
      <c r="G9" s="1">
        <v>7.14</v>
      </c>
      <c r="H9" s="1">
        <v>7</v>
      </c>
      <c r="I9" s="1"/>
      <c r="J9" s="1"/>
      <c r="K9" s="5"/>
      <c r="L9" s="18"/>
      <c r="M9" s="18"/>
      <c r="N9" s="18"/>
      <c r="O9" s="16"/>
    </row>
    <row r="10" spans="1:15" x14ac:dyDescent="0.25">
      <c r="B10" s="13" t="s">
        <v>38</v>
      </c>
      <c r="C10" s="15"/>
      <c r="D10" s="1">
        <v>16.3</v>
      </c>
      <c r="E10" s="1">
        <v>27.7</v>
      </c>
      <c r="F10" s="1">
        <v>9.98</v>
      </c>
      <c r="G10" s="1">
        <v>21.73</v>
      </c>
      <c r="H10" s="1">
        <v>1</v>
      </c>
      <c r="I10" s="1"/>
      <c r="J10" s="1"/>
      <c r="K10" s="5"/>
      <c r="L10" s="18"/>
      <c r="M10" s="18"/>
      <c r="N10" s="18"/>
      <c r="O10" s="16"/>
    </row>
    <row r="11" spans="1:15" x14ac:dyDescent="0.25">
      <c r="B11" s="13" t="s">
        <v>39</v>
      </c>
      <c r="C11" s="15"/>
      <c r="D11" s="1">
        <v>60.6</v>
      </c>
      <c r="E11" s="1">
        <v>56.38</v>
      </c>
      <c r="F11" s="1">
        <v>3.75</v>
      </c>
      <c r="G11" s="1">
        <v>45.51</v>
      </c>
      <c r="H11" s="1">
        <v>7</v>
      </c>
      <c r="I11" s="1"/>
      <c r="J11" s="1"/>
      <c r="K11" s="5"/>
      <c r="L11" s="18"/>
      <c r="M11" s="18"/>
      <c r="N11" s="18"/>
      <c r="O11" s="16"/>
    </row>
    <row r="12" spans="1:15" x14ac:dyDescent="0.25">
      <c r="B12" s="13" t="s">
        <v>40</v>
      </c>
      <c r="C12" s="15"/>
      <c r="D12" s="1">
        <v>25.1</v>
      </c>
      <c r="E12" s="1">
        <v>4.26</v>
      </c>
      <c r="F12" s="1">
        <v>85.93</v>
      </c>
      <c r="G12" s="1">
        <v>25.61</v>
      </c>
      <c r="H12" s="1">
        <v>3.5</v>
      </c>
      <c r="I12" s="1"/>
      <c r="J12" s="1"/>
      <c r="K12" s="5"/>
      <c r="L12" s="18"/>
      <c r="M12" s="18"/>
      <c r="N12" s="18"/>
      <c r="O12" s="16"/>
    </row>
    <row r="13" spans="1:15" x14ac:dyDescent="0.25">
      <c r="D13" s="1"/>
      <c r="E13" s="1"/>
      <c r="F13" s="1"/>
      <c r="G13" s="1"/>
      <c r="H13" s="1"/>
      <c r="I13" s="1"/>
      <c r="J13" s="1"/>
      <c r="K13" s="1"/>
      <c r="L13" s="17"/>
      <c r="M13" s="17"/>
      <c r="N13" s="17"/>
      <c r="O13" s="16"/>
    </row>
    <row r="14" spans="1:15" x14ac:dyDescent="0.25">
      <c r="A14" t="s">
        <v>41</v>
      </c>
      <c r="B14" t="s">
        <v>42</v>
      </c>
      <c r="C14" t="s">
        <v>43</v>
      </c>
      <c r="D14" s="1"/>
      <c r="E14" s="1"/>
      <c r="F14" s="1"/>
      <c r="G14" s="1"/>
      <c r="H14" s="1"/>
      <c r="I14" s="1"/>
      <c r="J14" s="1"/>
      <c r="K14" s="1">
        <v>82.275999999999996</v>
      </c>
      <c r="L14" s="17"/>
      <c r="M14" s="17"/>
      <c r="N14" s="17"/>
      <c r="O14" s="16"/>
    </row>
    <row r="15" spans="1:15" x14ac:dyDescent="0.25">
      <c r="B15" t="s">
        <v>44</v>
      </c>
      <c r="C15" t="s">
        <v>45</v>
      </c>
      <c r="D15" s="1"/>
      <c r="E15" s="1"/>
      <c r="F15" s="1"/>
      <c r="G15" s="1"/>
      <c r="H15" s="1"/>
      <c r="I15" s="1"/>
      <c r="J15" s="1"/>
      <c r="K15" s="1">
        <v>144.43</v>
      </c>
      <c r="L15" s="17"/>
      <c r="M15" s="17"/>
      <c r="N15" s="17"/>
      <c r="O15" s="16"/>
    </row>
    <row r="16" spans="1:15" x14ac:dyDescent="0.25">
      <c r="B16" t="s">
        <v>46</v>
      </c>
      <c r="C16" t="s">
        <v>47</v>
      </c>
      <c r="D16" s="1"/>
      <c r="E16" s="1"/>
      <c r="F16" s="1"/>
      <c r="G16" s="1"/>
      <c r="H16" s="1"/>
      <c r="I16" s="1"/>
      <c r="J16" s="1"/>
      <c r="K16" s="1">
        <v>74</v>
      </c>
      <c r="L16" s="17"/>
      <c r="M16" s="17"/>
      <c r="N16" s="17"/>
      <c r="O16" s="16"/>
    </row>
    <row r="17" spans="1:15" x14ac:dyDescent="0.25">
      <c r="B17" t="s">
        <v>48</v>
      </c>
      <c r="C17" t="s">
        <v>49</v>
      </c>
      <c r="D17" s="1"/>
      <c r="E17" s="1"/>
      <c r="F17" s="1"/>
      <c r="G17" s="1"/>
      <c r="H17" s="1"/>
      <c r="I17" s="1"/>
      <c r="J17" s="1"/>
      <c r="K17" s="1">
        <v>97.024000000000001</v>
      </c>
      <c r="L17" s="17"/>
      <c r="M17" s="17"/>
      <c r="N17" s="17"/>
      <c r="O17" s="16"/>
    </row>
    <row r="18" spans="1:15" x14ac:dyDescent="0.25">
      <c r="D18" s="1"/>
      <c r="E18" s="1"/>
      <c r="F18" s="1"/>
      <c r="G18" s="1"/>
      <c r="H18" s="1"/>
      <c r="I18" s="1"/>
      <c r="J18" s="1"/>
      <c r="K18" s="1"/>
      <c r="L18" s="17"/>
      <c r="M18" s="17"/>
      <c r="N18" s="17"/>
      <c r="O18" s="16"/>
    </row>
    <row r="19" spans="1:15" x14ac:dyDescent="0.25">
      <c r="A19" t="s">
        <v>50</v>
      </c>
      <c r="B19" s="4" t="s">
        <v>51</v>
      </c>
      <c r="C19" s="4" t="s">
        <v>52</v>
      </c>
      <c r="D19" s="5"/>
      <c r="E19" s="1"/>
      <c r="F19" s="1"/>
      <c r="G19" s="1"/>
      <c r="H19" s="1"/>
      <c r="I19" s="1"/>
      <c r="J19" s="1"/>
      <c r="K19" s="20">
        <v>14.5</v>
      </c>
      <c r="L19" s="18"/>
      <c r="M19" s="18">
        <v>14.5</v>
      </c>
      <c r="N19" s="17"/>
      <c r="O19" s="16"/>
    </row>
    <row r="20" spans="1:15" x14ac:dyDescent="0.25">
      <c r="B20" s="4" t="s">
        <v>53</v>
      </c>
      <c r="C20" s="4" t="s">
        <v>54</v>
      </c>
      <c r="D20" s="5"/>
      <c r="E20" s="1"/>
      <c r="F20" s="1"/>
      <c r="G20" s="1"/>
      <c r="H20" s="1"/>
      <c r="I20" s="1"/>
      <c r="J20" s="1"/>
      <c r="K20" s="20">
        <v>11</v>
      </c>
      <c r="L20" s="18"/>
      <c r="M20" s="18">
        <v>11</v>
      </c>
      <c r="N20" s="17"/>
      <c r="O20" s="16"/>
    </row>
    <row r="21" spans="1:15" x14ac:dyDescent="0.25">
      <c r="B21" s="4" t="s">
        <v>55</v>
      </c>
      <c r="C21" s="4" t="s">
        <v>56</v>
      </c>
      <c r="D21" s="5"/>
      <c r="E21" s="1"/>
      <c r="F21" s="1"/>
      <c r="G21" s="1"/>
      <c r="H21" s="1"/>
      <c r="I21" s="1"/>
      <c r="J21" s="1"/>
      <c r="K21" s="20">
        <v>15.6</v>
      </c>
      <c r="L21" s="18"/>
      <c r="M21" s="18">
        <v>15.6</v>
      </c>
      <c r="N21" s="17"/>
      <c r="O21" s="16"/>
    </row>
    <row r="22" spans="1:15" x14ac:dyDescent="0.25">
      <c r="B22" s="4" t="s">
        <v>57</v>
      </c>
      <c r="C22" s="4" t="s">
        <v>58</v>
      </c>
      <c r="D22" s="5"/>
      <c r="E22" s="1"/>
      <c r="F22" s="1"/>
      <c r="G22" s="1"/>
      <c r="H22" s="1"/>
      <c r="I22" s="1"/>
      <c r="J22" s="1"/>
      <c r="K22" s="20">
        <v>13.7</v>
      </c>
      <c r="L22" s="18"/>
      <c r="M22" s="18">
        <v>13.7</v>
      </c>
      <c r="N22" s="17"/>
      <c r="O22" s="16"/>
    </row>
    <row r="23" spans="1:15" x14ac:dyDescent="0.25">
      <c r="B23" s="4" t="s">
        <v>59</v>
      </c>
      <c r="C23" s="4" t="s">
        <v>60</v>
      </c>
      <c r="D23" s="5"/>
      <c r="E23" s="1"/>
      <c r="F23" s="1"/>
      <c r="G23" s="1"/>
      <c r="H23" s="1"/>
      <c r="I23" s="1"/>
      <c r="J23" s="1"/>
      <c r="K23" s="20">
        <v>5.54</v>
      </c>
      <c r="L23" s="18"/>
      <c r="M23" s="18">
        <v>5.54</v>
      </c>
      <c r="N23" s="17"/>
      <c r="O23" s="16"/>
    </row>
    <row r="24" spans="1:15" x14ac:dyDescent="0.25">
      <c r="B24" s="4" t="s">
        <v>61</v>
      </c>
      <c r="C24" s="4" t="s">
        <v>62</v>
      </c>
      <c r="D24" s="5"/>
      <c r="E24" s="1"/>
      <c r="F24" s="1"/>
      <c r="G24" s="1"/>
      <c r="H24" s="1"/>
      <c r="I24" s="1"/>
      <c r="J24" s="1"/>
      <c r="K24" s="20">
        <v>34</v>
      </c>
      <c r="L24" s="18"/>
      <c r="M24" s="18">
        <v>34</v>
      </c>
      <c r="N24" s="17"/>
      <c r="O24" s="16"/>
    </row>
    <row r="25" spans="1:15" x14ac:dyDescent="0.25">
      <c r="B25" s="4" t="s">
        <v>63</v>
      </c>
      <c r="C25" s="4" t="s">
        <v>64</v>
      </c>
      <c r="D25" s="5"/>
      <c r="E25" s="1"/>
      <c r="F25" s="1"/>
      <c r="G25" s="1"/>
      <c r="H25" s="1"/>
      <c r="I25" s="1"/>
      <c r="J25" s="1"/>
      <c r="K25" s="20">
        <v>8.7599999999999997E-2</v>
      </c>
      <c r="L25" s="18"/>
      <c r="M25" s="18">
        <v>8.7599999999999997E-2</v>
      </c>
      <c r="N25" s="17"/>
      <c r="O25" s="16"/>
    </row>
    <row r="26" spans="1:15" x14ac:dyDescent="0.25">
      <c r="B26" s="4" t="s">
        <v>65</v>
      </c>
      <c r="C26" s="4" t="s">
        <v>66</v>
      </c>
      <c r="D26" s="5"/>
      <c r="E26" s="1"/>
      <c r="F26" s="1"/>
      <c r="G26" s="1"/>
      <c r="H26" s="1"/>
      <c r="I26" s="1"/>
      <c r="J26" s="1"/>
      <c r="K26" s="20">
        <v>12</v>
      </c>
      <c r="L26" s="18"/>
      <c r="M26" s="18">
        <v>12</v>
      </c>
      <c r="N26" s="17"/>
      <c r="O26" s="16"/>
    </row>
    <row r="27" spans="1:15" x14ac:dyDescent="0.25">
      <c r="B27" s="4" t="s">
        <v>67</v>
      </c>
      <c r="C27" s="4" t="s">
        <v>68</v>
      </c>
      <c r="D27" s="5"/>
      <c r="E27" s="1"/>
      <c r="F27" s="1"/>
      <c r="G27" s="1"/>
      <c r="H27" s="1"/>
      <c r="I27" s="1"/>
      <c r="J27" s="1"/>
      <c r="K27" s="20">
        <v>24.3</v>
      </c>
      <c r="L27" s="18"/>
      <c r="M27" s="18">
        <v>24.3</v>
      </c>
      <c r="N27" s="17"/>
      <c r="O27" s="16"/>
    </row>
    <row r="28" spans="1:15" x14ac:dyDescent="0.25">
      <c r="B28" s="4" t="s">
        <v>69</v>
      </c>
      <c r="C28" s="4" t="s">
        <v>70</v>
      </c>
      <c r="D28" s="5"/>
      <c r="E28" s="1"/>
      <c r="F28" s="1"/>
      <c r="G28" s="1"/>
      <c r="H28" s="1"/>
      <c r="I28" s="1"/>
      <c r="J28" s="1"/>
      <c r="K28" s="20">
        <v>1.6739999999999999</v>
      </c>
      <c r="L28" s="18"/>
      <c r="M28" s="18">
        <v>1.6739999999999999</v>
      </c>
      <c r="N28" s="17"/>
      <c r="O28" s="16"/>
    </row>
    <row r="29" spans="1:15" x14ac:dyDescent="0.25">
      <c r="B29" s="4" t="s">
        <v>71</v>
      </c>
      <c r="C29" s="4" t="s">
        <v>72</v>
      </c>
      <c r="D29" s="5"/>
      <c r="E29" s="1"/>
      <c r="F29" s="1"/>
      <c r="G29" s="1"/>
      <c r="H29" s="1"/>
      <c r="I29" s="1"/>
      <c r="J29" s="1"/>
      <c r="K29" s="20">
        <v>11.9</v>
      </c>
      <c r="L29" s="18"/>
      <c r="M29" s="18">
        <v>11.9</v>
      </c>
      <c r="N29" s="17"/>
      <c r="O29" s="16"/>
    </row>
    <row r="30" spans="1:15" x14ac:dyDescent="0.25">
      <c r="B30" s="4" t="s">
        <v>73</v>
      </c>
      <c r="C30" s="4" t="s">
        <v>74</v>
      </c>
      <c r="D30" s="5"/>
      <c r="E30" s="1"/>
      <c r="F30" s="1"/>
      <c r="G30" s="1"/>
      <c r="H30" s="1"/>
      <c r="I30" s="1"/>
      <c r="J30" s="1"/>
      <c r="K30" s="1">
        <v>8.7599999999999997E-2</v>
      </c>
      <c r="L30" s="18"/>
      <c r="M30" s="18"/>
      <c r="N30" s="17"/>
      <c r="O30" s="16"/>
    </row>
    <row r="31" spans="1:15" x14ac:dyDescent="0.25">
      <c r="B31" t="s">
        <v>75</v>
      </c>
      <c r="D31" s="1"/>
      <c r="E31" s="1"/>
      <c r="F31" s="1"/>
      <c r="G31" s="1"/>
      <c r="H31" s="1"/>
      <c r="I31" s="1"/>
      <c r="J31" s="1"/>
      <c r="K31" s="1"/>
      <c r="L31" s="17"/>
      <c r="M31" s="17"/>
      <c r="N31" s="17"/>
      <c r="O31" s="16"/>
    </row>
    <row r="32" spans="1:15" x14ac:dyDescent="0.25">
      <c r="D32" s="1"/>
      <c r="E32" s="1"/>
      <c r="F32" s="1"/>
      <c r="G32" s="1"/>
      <c r="H32" s="1"/>
      <c r="I32" s="1"/>
      <c r="J32" s="1"/>
      <c r="K32" s="1"/>
      <c r="L32" s="17"/>
      <c r="M32" s="17"/>
      <c r="N32" s="17"/>
      <c r="O32" s="16"/>
    </row>
    <row r="33" spans="1:15" x14ac:dyDescent="0.25">
      <c r="B33" s="4" t="s">
        <v>77</v>
      </c>
      <c r="C33" s="4" t="s">
        <v>78</v>
      </c>
      <c r="D33" s="5"/>
      <c r="E33" s="1"/>
      <c r="F33" s="1"/>
      <c r="G33" s="1"/>
      <c r="H33" s="1"/>
      <c r="I33" s="1"/>
      <c r="J33" s="1"/>
      <c r="K33" s="21">
        <v>160</v>
      </c>
      <c r="L33" s="18"/>
      <c r="M33" s="18"/>
      <c r="N33" s="18"/>
      <c r="O33" s="16"/>
    </row>
    <row r="34" spans="1:15" x14ac:dyDescent="0.25">
      <c r="B34" s="4" t="s">
        <v>79</v>
      </c>
      <c r="C34" s="4" t="s">
        <v>80</v>
      </c>
      <c r="D34" s="5"/>
      <c r="E34" s="1"/>
      <c r="F34" s="1"/>
      <c r="G34" s="1"/>
      <c r="H34" s="1"/>
      <c r="I34" s="1"/>
      <c r="J34" s="1"/>
      <c r="K34" s="21">
        <v>324</v>
      </c>
      <c r="L34" s="18"/>
      <c r="M34" s="18"/>
      <c r="N34" s="18"/>
      <c r="O34" s="16"/>
    </row>
    <row r="35" spans="1:15" x14ac:dyDescent="0.25">
      <c r="A35" t="s">
        <v>76</v>
      </c>
      <c r="B35" s="4" t="s">
        <v>81</v>
      </c>
      <c r="C35" s="4" t="s">
        <v>82</v>
      </c>
      <c r="D35" s="5"/>
      <c r="E35" s="1"/>
      <c r="F35" s="1"/>
      <c r="G35" s="1"/>
      <c r="H35" s="1"/>
      <c r="I35" s="1"/>
      <c r="J35" s="1"/>
      <c r="K35" s="21">
        <v>284</v>
      </c>
      <c r="L35" s="18"/>
      <c r="M35" s="18"/>
      <c r="N35" s="18"/>
      <c r="O35" s="16"/>
    </row>
    <row r="36" spans="1:15" x14ac:dyDescent="0.25">
      <c r="B36" s="4" t="s">
        <v>83</v>
      </c>
      <c r="C36" s="4" t="s">
        <v>84</v>
      </c>
      <c r="D36" s="5"/>
      <c r="E36" s="1"/>
      <c r="F36" s="1"/>
      <c r="G36" s="1"/>
      <c r="H36" s="1"/>
      <c r="I36" s="1"/>
      <c r="J36" s="1"/>
      <c r="K36" s="21">
        <v>210</v>
      </c>
      <c r="L36" s="18"/>
      <c r="M36" s="18"/>
      <c r="N36" s="18"/>
      <c r="O36" s="16"/>
    </row>
    <row r="37" spans="1:15" x14ac:dyDescent="0.25">
      <c r="B37" s="4" t="s">
        <v>85</v>
      </c>
      <c r="C37" s="4" t="s">
        <v>86</v>
      </c>
      <c r="D37" s="5"/>
      <c r="E37" s="1"/>
      <c r="F37" s="1"/>
      <c r="G37" s="1"/>
      <c r="H37" s="1"/>
      <c r="I37" s="1"/>
      <c r="J37" s="1"/>
      <c r="K37" s="21">
        <v>156</v>
      </c>
      <c r="L37" s="18"/>
      <c r="M37" s="18"/>
      <c r="N37" s="18"/>
      <c r="O37" s="16"/>
    </row>
    <row r="38" spans="1:15" x14ac:dyDescent="0.25">
      <c r="B38" t="s">
        <v>75</v>
      </c>
      <c r="D38" s="1"/>
      <c r="E38" s="1"/>
      <c r="F38" s="1"/>
      <c r="G38" s="1"/>
      <c r="H38" s="1"/>
      <c r="I38" s="1"/>
      <c r="J38" s="1"/>
      <c r="K38" s="1">
        <v>264.5</v>
      </c>
      <c r="L38" s="17">
        <v>250</v>
      </c>
      <c r="M38" s="17"/>
      <c r="N38" s="17"/>
      <c r="O38" s="16"/>
    </row>
    <row r="39" spans="1:15" x14ac:dyDescent="0.25">
      <c r="D39" s="1"/>
      <c r="E39" s="1"/>
      <c r="F39" s="1"/>
      <c r="G39" s="1"/>
      <c r="H39" s="1"/>
      <c r="I39" s="1"/>
      <c r="J39" s="1"/>
      <c r="K39" s="1"/>
      <c r="L39" s="17"/>
      <c r="M39" s="17"/>
      <c r="N39" s="17"/>
      <c r="O39" s="16"/>
    </row>
    <row r="40" spans="1:15" x14ac:dyDescent="0.25">
      <c r="B40" s="4" t="s">
        <v>88</v>
      </c>
      <c r="C40" s="4" t="s">
        <v>89</v>
      </c>
      <c r="D40" s="5"/>
      <c r="E40" s="1"/>
      <c r="F40" s="1"/>
      <c r="G40" s="1"/>
      <c r="H40" s="1"/>
      <c r="I40" s="1"/>
      <c r="J40" s="1"/>
      <c r="K40" s="21">
        <v>16.2</v>
      </c>
      <c r="L40" s="18"/>
      <c r="M40" s="18"/>
      <c r="N40" s="18"/>
      <c r="O40" s="16"/>
    </row>
    <row r="41" spans="1:15" x14ac:dyDescent="0.25">
      <c r="B41" s="4" t="s">
        <v>90</v>
      </c>
      <c r="C41" s="4" t="s">
        <v>91</v>
      </c>
      <c r="D41" s="5"/>
      <c r="E41" s="1"/>
      <c r="F41" s="1"/>
      <c r="G41" s="1"/>
      <c r="H41" s="1"/>
      <c r="I41" s="1"/>
      <c r="J41" s="1"/>
      <c r="K41" s="21">
        <v>13.4</v>
      </c>
      <c r="L41" s="18"/>
      <c r="M41" s="18"/>
      <c r="N41" s="18"/>
      <c r="O41" s="16"/>
    </row>
    <row r="42" spans="1:15" x14ac:dyDescent="0.25">
      <c r="A42" t="s">
        <v>87</v>
      </c>
      <c r="B42" s="4" t="s">
        <v>92</v>
      </c>
      <c r="C42" s="4" t="s">
        <v>93</v>
      </c>
      <c r="D42" s="5"/>
      <c r="E42" s="1"/>
      <c r="F42" s="1"/>
      <c r="G42" s="1"/>
      <c r="H42" s="1"/>
      <c r="I42" s="1"/>
      <c r="J42" s="1"/>
      <c r="K42" s="21">
        <v>6.7</v>
      </c>
      <c r="L42" s="18"/>
      <c r="M42" s="18"/>
      <c r="N42" s="18"/>
      <c r="O42" s="16"/>
    </row>
    <row r="43" spans="1:15" x14ac:dyDescent="0.25">
      <c r="B43" s="4" t="s">
        <v>94</v>
      </c>
      <c r="C43" s="4" t="s">
        <v>95</v>
      </c>
      <c r="D43" s="5"/>
      <c r="E43" s="1"/>
      <c r="F43" s="1"/>
      <c r="G43" s="1"/>
      <c r="H43" s="1"/>
      <c r="I43" s="1"/>
      <c r="J43" s="1"/>
      <c r="K43" s="21">
        <v>5</v>
      </c>
      <c r="L43" s="18"/>
      <c r="M43" s="18"/>
      <c r="N43" s="18"/>
      <c r="O43" s="16"/>
    </row>
    <row r="44" spans="1:15" x14ac:dyDescent="0.25">
      <c r="B44" s="4" t="s">
        <v>96</v>
      </c>
      <c r="C44" s="4" t="s">
        <v>97</v>
      </c>
      <c r="D44" s="5"/>
      <c r="E44" s="1"/>
      <c r="F44" s="1"/>
      <c r="G44" s="1"/>
      <c r="H44" s="1"/>
      <c r="I44" s="1"/>
      <c r="J44" s="1"/>
      <c r="K44" s="21">
        <v>9.1999999999999993</v>
      </c>
      <c r="L44" s="18"/>
      <c r="M44" s="18"/>
      <c r="N44" s="18"/>
      <c r="O44" s="16"/>
    </row>
    <row r="45" spans="1:15" x14ac:dyDescent="0.25">
      <c r="B45" s="4" t="s">
        <v>98</v>
      </c>
      <c r="C45" s="4" t="s">
        <v>99</v>
      </c>
      <c r="D45" s="5"/>
      <c r="E45" s="1"/>
      <c r="F45" s="1"/>
      <c r="G45" s="1"/>
      <c r="H45" s="1"/>
      <c r="I45" s="1"/>
      <c r="J45" s="1"/>
      <c r="K45" s="21">
        <v>1.849</v>
      </c>
      <c r="L45" s="18"/>
      <c r="M45" s="18"/>
      <c r="N45" s="18"/>
      <c r="O45" s="16"/>
    </row>
    <row r="46" spans="1:15" x14ac:dyDescent="0.25">
      <c r="B46" t="s">
        <v>190</v>
      </c>
      <c r="C46" s="4" t="s">
        <v>189</v>
      </c>
      <c r="D46" s="1"/>
      <c r="E46" s="1"/>
      <c r="F46" s="1"/>
      <c r="G46" s="1"/>
      <c r="H46" s="1"/>
      <c r="I46" s="1"/>
      <c r="J46" s="1"/>
      <c r="K46" s="1">
        <v>2.61</v>
      </c>
      <c r="L46" s="17"/>
      <c r="M46" s="17"/>
      <c r="N46" s="17"/>
      <c r="O46" s="16"/>
    </row>
    <row r="47" spans="1:15" x14ac:dyDescent="0.25">
      <c r="D47" s="1"/>
      <c r="E47" s="1"/>
      <c r="F47" s="1"/>
      <c r="G47" s="1"/>
      <c r="H47" s="1"/>
      <c r="I47" s="1"/>
      <c r="J47" s="1"/>
      <c r="K47" s="1"/>
      <c r="L47" s="17"/>
      <c r="M47" s="17"/>
      <c r="N47" s="17"/>
      <c r="O47" s="16"/>
    </row>
    <row r="48" spans="1:15" x14ac:dyDescent="0.25">
      <c r="A48" t="s">
        <v>100</v>
      </c>
      <c r="B48" t="s">
        <v>101</v>
      </c>
      <c r="C48" t="s">
        <v>102</v>
      </c>
      <c r="D48" s="1">
        <v>1.0410000000000001E-2</v>
      </c>
      <c r="E48" s="1"/>
      <c r="F48" s="1"/>
      <c r="G48" s="1"/>
      <c r="H48" s="1"/>
      <c r="I48" s="1"/>
      <c r="J48" s="1"/>
      <c r="K48" s="1">
        <v>7.0000000000000001E-3</v>
      </c>
      <c r="L48" s="17"/>
      <c r="M48" s="17">
        <f>0.007</f>
        <v>7.0000000000000001E-3</v>
      </c>
      <c r="N48" s="17"/>
      <c r="O48" s="16"/>
    </row>
    <row r="49" spans="1:15" x14ac:dyDescent="0.25">
      <c r="D49" s="1"/>
      <c r="E49" s="1"/>
      <c r="F49" s="1"/>
      <c r="G49" s="1"/>
      <c r="H49" s="1"/>
      <c r="I49" s="1"/>
      <c r="J49" s="1"/>
      <c r="K49" s="1"/>
      <c r="L49" s="17"/>
      <c r="M49" s="17"/>
      <c r="N49" s="17"/>
      <c r="O49" s="16"/>
    </row>
    <row r="50" spans="1:15" x14ac:dyDescent="0.25">
      <c r="A50" t="s">
        <v>103</v>
      </c>
      <c r="B50" t="s">
        <v>104</v>
      </c>
      <c r="C50" t="s">
        <v>105</v>
      </c>
      <c r="D50" s="1"/>
      <c r="E50" s="1"/>
      <c r="F50" s="1"/>
      <c r="G50" s="19">
        <v>5.54</v>
      </c>
      <c r="H50" s="1"/>
      <c r="I50" s="1"/>
      <c r="J50" s="1"/>
      <c r="K50" s="1">
        <v>5.54</v>
      </c>
      <c r="L50" s="17">
        <v>5.54</v>
      </c>
      <c r="M50" s="17"/>
      <c r="N50" s="17"/>
      <c r="O50" s="16"/>
    </row>
    <row r="51" spans="1:15" x14ac:dyDescent="0.25">
      <c r="D51" s="1"/>
      <c r="E51" s="1"/>
      <c r="F51" s="1"/>
      <c r="G51" s="1"/>
      <c r="H51" s="1"/>
      <c r="I51" s="1"/>
      <c r="J51" s="1"/>
      <c r="K51" s="1"/>
      <c r="L51" s="17"/>
      <c r="M51" s="17"/>
      <c r="N51" s="17"/>
      <c r="O51" s="16"/>
    </row>
    <row r="52" spans="1:15" x14ac:dyDescent="0.25">
      <c r="A52" t="s">
        <v>106</v>
      </c>
      <c r="B52" t="s">
        <v>107</v>
      </c>
      <c r="C52" t="s">
        <v>108</v>
      </c>
      <c r="D52" s="1"/>
      <c r="E52" s="1"/>
      <c r="F52" s="1"/>
      <c r="G52" s="1"/>
      <c r="H52" s="1"/>
      <c r="I52" s="1"/>
      <c r="J52" s="1"/>
      <c r="K52" s="40">
        <f>2.328/1000</f>
        <v>2.3279999999999998E-3</v>
      </c>
      <c r="L52" s="17"/>
      <c r="M52" s="17"/>
      <c r="N52" s="17"/>
      <c r="O52" s="16"/>
    </row>
    <row r="53" spans="1:15" x14ac:dyDescent="0.25">
      <c r="B53" t="s">
        <v>109</v>
      </c>
      <c r="C53" t="s">
        <v>110</v>
      </c>
      <c r="D53" s="1"/>
      <c r="E53" s="1"/>
      <c r="F53" s="1"/>
      <c r="G53" s="1"/>
      <c r="H53" s="1"/>
      <c r="I53" s="1"/>
      <c r="J53" s="1"/>
      <c r="K53" s="40">
        <f>28.1/1000</f>
        <v>2.81E-2</v>
      </c>
      <c r="L53" s="17"/>
      <c r="M53" s="17"/>
      <c r="N53" s="17"/>
      <c r="O53" s="16"/>
    </row>
    <row r="54" spans="1:15" x14ac:dyDescent="0.25">
      <c r="B54" t="s">
        <v>176</v>
      </c>
      <c r="C54" t="s">
        <v>180</v>
      </c>
      <c r="D54" s="1"/>
      <c r="E54" s="1"/>
      <c r="F54" s="1"/>
      <c r="G54" s="1"/>
      <c r="H54" s="1"/>
      <c r="I54" s="1"/>
      <c r="J54" s="1"/>
      <c r="K54" s="39">
        <f>3.463333/1000</f>
        <v>3.4633329999999999E-3</v>
      </c>
      <c r="L54" s="17"/>
      <c r="M54" s="17"/>
      <c r="N54" s="17"/>
      <c r="O54" s="16"/>
    </row>
    <row r="55" spans="1:15" x14ac:dyDescent="0.25">
      <c r="B55" t="s">
        <v>178</v>
      </c>
      <c r="C55" t="s">
        <v>181</v>
      </c>
      <c r="D55" s="1"/>
      <c r="E55" s="1"/>
      <c r="F55" s="1"/>
      <c r="G55" s="1"/>
      <c r="H55" s="1"/>
      <c r="I55" s="1"/>
      <c r="J55" s="1"/>
      <c r="K55" s="39">
        <f>42.15/1000</f>
        <v>4.215E-2</v>
      </c>
      <c r="L55" s="17"/>
      <c r="M55" s="17"/>
      <c r="N55" s="17"/>
      <c r="O55" s="16"/>
    </row>
    <row r="56" spans="1:15" x14ac:dyDescent="0.25">
      <c r="D56" s="1"/>
      <c r="K56" s="3"/>
      <c r="L56" s="17"/>
      <c r="M56" s="17"/>
      <c r="N56" s="17"/>
      <c r="O56" s="16"/>
    </row>
    <row r="57" spans="1:15" x14ac:dyDescent="0.25">
      <c r="A57" t="s">
        <v>187</v>
      </c>
      <c r="B57" t="s">
        <v>183</v>
      </c>
      <c r="C57" t="s">
        <v>166</v>
      </c>
      <c r="K57">
        <v>37.1</v>
      </c>
      <c r="L57" s="17"/>
      <c r="M57" s="17"/>
      <c r="N57" s="17"/>
      <c r="O57" s="16"/>
    </row>
    <row r="58" spans="1:15" x14ac:dyDescent="0.25">
      <c r="B58" t="s">
        <v>182</v>
      </c>
      <c r="C58" t="s">
        <v>173</v>
      </c>
      <c r="D58" s="1"/>
      <c r="K58" s="38">
        <v>3.34</v>
      </c>
      <c r="L58" s="17"/>
      <c r="M58" s="17"/>
      <c r="N58" s="17"/>
      <c r="O58" s="16"/>
    </row>
    <row r="59" spans="1:15" x14ac:dyDescent="0.25">
      <c r="B59" t="s">
        <v>163</v>
      </c>
      <c r="C59" s="37" t="s">
        <v>174</v>
      </c>
      <c r="D59" s="1"/>
      <c r="K59" s="38">
        <v>147</v>
      </c>
      <c r="L59" s="17"/>
      <c r="M59" s="17"/>
      <c r="N59" s="17"/>
      <c r="O59" s="16"/>
    </row>
    <row r="60" spans="1:15" x14ac:dyDescent="0.25">
      <c r="B60" t="s">
        <v>164</v>
      </c>
      <c r="C60" t="s">
        <v>184</v>
      </c>
      <c r="D60" s="1"/>
      <c r="K60" s="38">
        <v>50.1</v>
      </c>
      <c r="L60" s="17"/>
      <c r="M60" s="17"/>
      <c r="N60" s="17"/>
      <c r="O60" s="16"/>
    </row>
    <row r="61" spans="1:15" x14ac:dyDescent="0.25">
      <c r="D61" s="1"/>
      <c r="K61" s="1"/>
      <c r="L61" s="17"/>
      <c r="M61" s="17"/>
      <c r="N61" s="17"/>
      <c r="O61" s="16"/>
    </row>
    <row r="62" spans="1:15" x14ac:dyDescent="0.25">
      <c r="D62" s="1"/>
      <c r="K62" s="1"/>
      <c r="L62" s="17"/>
      <c r="M62" s="17"/>
      <c r="N62" s="17"/>
      <c r="O62" s="16"/>
    </row>
    <row r="63" spans="1:15" x14ac:dyDescent="0.25">
      <c r="D63" s="2"/>
      <c r="K63" s="1"/>
      <c r="L63" s="17"/>
      <c r="M63" s="17"/>
      <c r="N63" s="17"/>
      <c r="O63" s="16"/>
    </row>
    <row r="64" spans="1:15" x14ac:dyDescent="0.25">
      <c r="D64" s="1"/>
      <c r="K64" s="1"/>
      <c r="L64" s="1"/>
      <c r="M64" s="1"/>
      <c r="N64" s="1"/>
    </row>
    <row r="65" spans="4:14" x14ac:dyDescent="0.25">
      <c r="D65" s="1"/>
      <c r="K65" s="1"/>
      <c r="L65" s="1"/>
      <c r="M65" s="1"/>
      <c r="N65" s="1"/>
    </row>
    <row r="66" spans="4:14" x14ac:dyDescent="0.25">
      <c r="D66" s="1"/>
      <c r="K66" s="1"/>
      <c r="L66" s="1"/>
      <c r="M66" s="1"/>
      <c r="N66" s="1"/>
    </row>
    <row r="67" spans="4:14" x14ac:dyDescent="0.25">
      <c r="D67" s="1"/>
      <c r="K67" s="1"/>
      <c r="L67" s="1"/>
      <c r="M67" s="1"/>
      <c r="N67" s="1"/>
    </row>
    <row r="68" spans="4:14" x14ac:dyDescent="0.25">
      <c r="D68" s="1"/>
      <c r="K68" s="1"/>
      <c r="L68" s="1"/>
      <c r="M68" s="1"/>
      <c r="N68" s="1"/>
    </row>
    <row r="69" spans="4:14" x14ac:dyDescent="0.25">
      <c r="D69" s="1"/>
      <c r="K69" s="1"/>
      <c r="L69" s="1"/>
      <c r="M69" s="1"/>
      <c r="N69" s="1"/>
    </row>
    <row r="70" spans="4:14" x14ac:dyDescent="0.25">
      <c r="D70" s="1"/>
      <c r="K70" s="1"/>
      <c r="L70" s="1"/>
      <c r="M70" s="1"/>
      <c r="N70"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5"/>
  <sheetViews>
    <sheetView tabSelected="1" workbookViewId="0">
      <selection activeCell="J7" sqref="J7"/>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1" max="11" width="12.5703125" bestFit="1" customWidth="1"/>
    <col min="12" max="12" width="14" bestFit="1" customWidth="1"/>
  </cols>
  <sheetData>
    <row r="1" spans="1:14" x14ac:dyDescent="0.25">
      <c r="C1" t="s">
        <v>15</v>
      </c>
      <c r="D1" t="s">
        <v>16</v>
      </c>
      <c r="E1" t="s">
        <v>17</v>
      </c>
      <c r="F1" t="s">
        <v>18</v>
      </c>
      <c r="G1" t="s">
        <v>158</v>
      </c>
      <c r="H1" t="s">
        <v>19</v>
      </c>
      <c r="I1" t="s">
        <v>20</v>
      </c>
      <c r="J1" t="s">
        <v>175</v>
      </c>
      <c r="K1" t="s">
        <v>21</v>
      </c>
      <c r="L1" s="16" t="s">
        <v>22</v>
      </c>
      <c r="M1" s="16" t="s">
        <v>23</v>
      </c>
      <c r="N1" s="16" t="s">
        <v>24</v>
      </c>
    </row>
    <row r="2" spans="1:14" x14ac:dyDescent="0.25">
      <c r="A2" t="s">
        <v>111</v>
      </c>
      <c r="B2" t="s">
        <v>26</v>
      </c>
      <c r="C2" t="s">
        <v>112</v>
      </c>
      <c r="D2" s="1">
        <f>(D9*K4+D10*K5+D11*K6+D12*K7)/108.4</f>
        <v>8.6709852398523982E-2</v>
      </c>
      <c r="E2" s="1">
        <f>(E9*K4+E10*K5+E11*K6+E12*K7)/100</f>
        <v>9.2255004000000002E-2</v>
      </c>
      <c r="F2" s="1">
        <f>(F9*K4+F10*K5+F11*K6+F12*K7)/100</f>
        <v>1.3614858000000001E-2</v>
      </c>
      <c r="G2" s="1">
        <f>(G9*K4+G10*K5+G11*K6+G12*K7)/100</f>
        <v>7.4350278000000006E-2</v>
      </c>
      <c r="H2" s="1">
        <f>(K4*H9+K5*H10+H11*K6+H12*K7)/SUM(H9:H12)</f>
        <v>8.3014054054054057E-2</v>
      </c>
      <c r="I2" s="1">
        <v>3.1427999999999998E-2</v>
      </c>
      <c r="J2" s="1"/>
      <c r="K2" s="1">
        <f>AVERAGE(D2:I2)</f>
        <v>6.3562007742096346E-2</v>
      </c>
      <c r="L2" s="17">
        <v>2E-3</v>
      </c>
      <c r="M2" s="17">
        <v>8.0000000000000002E-3</v>
      </c>
      <c r="N2" s="17"/>
    </row>
    <row r="3" spans="1:14" x14ac:dyDescent="0.25">
      <c r="B3" t="s">
        <v>28</v>
      </c>
      <c r="C3" t="s">
        <v>113</v>
      </c>
      <c r="D3" s="1">
        <v>0.53639999999999999</v>
      </c>
      <c r="E3" s="1">
        <v>0.61919999999999997</v>
      </c>
      <c r="F3" s="1">
        <v>1.1879999999999999</v>
      </c>
      <c r="G3" s="1">
        <v>0.47520000000000001</v>
      </c>
      <c r="H3" s="1">
        <v>0.71640000000000004</v>
      </c>
      <c r="I3" s="1">
        <v>3.1427999999999998E-2</v>
      </c>
      <c r="J3" s="1"/>
      <c r="K3" s="1">
        <f>AVERAGE(D3:I3)</f>
        <v>0.59443800000000002</v>
      </c>
      <c r="L3" s="17">
        <v>0.57150000000000001</v>
      </c>
      <c r="M3" s="17">
        <v>0.58150000000000002</v>
      </c>
      <c r="N3" s="17">
        <v>0.47</v>
      </c>
    </row>
    <row r="4" spans="1:14" x14ac:dyDescent="0.25">
      <c r="B4" t="s">
        <v>30</v>
      </c>
      <c r="C4" s="16" t="s">
        <v>114</v>
      </c>
      <c r="D4" s="1"/>
      <c r="E4" s="1"/>
      <c r="F4" s="1"/>
      <c r="G4" s="1"/>
      <c r="H4" s="1"/>
      <c r="I4" s="1"/>
      <c r="J4" s="1"/>
      <c r="K4" s="1">
        <v>7.3440000000000005E-2</v>
      </c>
      <c r="L4" s="17"/>
      <c r="M4" s="17"/>
      <c r="N4" s="17"/>
    </row>
    <row r="5" spans="1:14" x14ac:dyDescent="0.25">
      <c r="B5" t="s">
        <v>32</v>
      </c>
      <c r="C5" s="16" t="s">
        <v>115</v>
      </c>
      <c r="D5" s="1"/>
      <c r="E5" s="1"/>
      <c r="F5" s="1"/>
      <c r="G5" s="1"/>
      <c r="H5" s="1"/>
      <c r="I5" s="1"/>
      <c r="J5" s="1"/>
      <c r="K5" s="1">
        <v>1.6199999999999999E-2</v>
      </c>
      <c r="L5" s="17"/>
      <c r="M5" s="17"/>
      <c r="N5" s="17"/>
    </row>
    <row r="6" spans="1:14" x14ac:dyDescent="0.25">
      <c r="B6" t="s">
        <v>34</v>
      </c>
      <c r="C6" s="16" t="s">
        <v>116</v>
      </c>
      <c r="D6" s="1"/>
      <c r="E6" s="1"/>
      <c r="F6" s="1"/>
      <c r="G6" s="1"/>
      <c r="H6" s="1"/>
      <c r="I6" s="1"/>
      <c r="J6" s="1"/>
      <c r="K6" s="1">
        <f>(0.1332+0.14652)/2</f>
        <v>0.13986000000000001</v>
      </c>
      <c r="L6" s="17"/>
      <c r="M6" s="17"/>
      <c r="N6" s="17"/>
    </row>
    <row r="7" spans="1:14" x14ac:dyDescent="0.25">
      <c r="B7" t="s">
        <v>36</v>
      </c>
      <c r="C7" s="16"/>
      <c r="D7" s="1"/>
      <c r="E7" s="1"/>
      <c r="F7" s="1"/>
      <c r="G7" s="1"/>
      <c r="H7" s="1"/>
      <c r="I7" s="1"/>
      <c r="J7" s="1"/>
      <c r="K7" s="1">
        <v>7.5599999999999999E-3</v>
      </c>
      <c r="L7" s="17"/>
      <c r="M7" s="17"/>
      <c r="N7" s="17"/>
    </row>
    <row r="8" spans="1:14" x14ac:dyDescent="0.25">
      <c r="B8" t="s">
        <v>194</v>
      </c>
      <c r="C8" s="16" t="s">
        <v>195</v>
      </c>
      <c r="D8" s="1"/>
      <c r="E8" s="1"/>
      <c r="F8" s="1"/>
      <c r="G8" s="1"/>
      <c r="H8" s="1"/>
      <c r="I8" s="1"/>
      <c r="J8" s="1"/>
      <c r="K8" s="1">
        <f>(1/0.277778)*0.0213</f>
        <v>7.6679938656049065E-2</v>
      </c>
      <c r="L8" s="17"/>
      <c r="M8" s="17"/>
      <c r="N8" s="17"/>
    </row>
    <row r="9" spans="1:14" x14ac:dyDescent="0.25">
      <c r="B9" t="s">
        <v>37</v>
      </c>
      <c r="C9" s="16"/>
      <c r="D9" s="1">
        <v>6.4</v>
      </c>
      <c r="E9" s="1">
        <v>11.7</v>
      </c>
      <c r="F9" s="22">
        <v>0.35</v>
      </c>
      <c r="G9" s="1">
        <v>7.14</v>
      </c>
      <c r="H9" s="1">
        <v>7</v>
      </c>
      <c r="I9" s="1"/>
      <c r="J9" s="1"/>
      <c r="K9" s="1"/>
      <c r="L9" s="17"/>
      <c r="M9" s="17"/>
      <c r="N9" s="17"/>
    </row>
    <row r="10" spans="1:14" x14ac:dyDescent="0.25">
      <c r="B10" t="s">
        <v>38</v>
      </c>
      <c r="C10" s="16"/>
      <c r="D10" s="1">
        <v>16.3</v>
      </c>
      <c r="E10" s="1">
        <v>27.7</v>
      </c>
      <c r="F10" s="1">
        <v>9.98</v>
      </c>
      <c r="G10" s="1">
        <v>21.73</v>
      </c>
      <c r="H10" s="1">
        <v>1</v>
      </c>
      <c r="I10" s="1"/>
      <c r="J10" s="1"/>
      <c r="K10" s="1"/>
      <c r="L10" s="17"/>
      <c r="M10" s="17"/>
      <c r="N10" s="17"/>
    </row>
    <row r="11" spans="1:14" x14ac:dyDescent="0.25">
      <c r="B11" t="s">
        <v>39</v>
      </c>
      <c r="C11" s="16"/>
      <c r="D11" s="1">
        <v>60.6</v>
      </c>
      <c r="E11" s="1">
        <v>56.38</v>
      </c>
      <c r="F11" s="1">
        <v>3.75</v>
      </c>
      <c r="G11" s="1">
        <v>45.51</v>
      </c>
      <c r="H11" s="1">
        <v>7</v>
      </c>
      <c r="I11" s="1"/>
      <c r="J11" s="1"/>
      <c r="K11" s="1"/>
      <c r="L11" s="17"/>
      <c r="M11" s="17"/>
      <c r="N11" s="17"/>
    </row>
    <row r="12" spans="1:14" x14ac:dyDescent="0.25">
      <c r="B12" t="s">
        <v>40</v>
      </c>
      <c r="C12" s="16"/>
      <c r="D12" s="1">
        <v>25.1</v>
      </c>
      <c r="E12" s="1">
        <v>4.26</v>
      </c>
      <c r="F12" s="1">
        <v>85.93</v>
      </c>
      <c r="G12" s="1">
        <v>25.61</v>
      </c>
      <c r="H12" s="1">
        <v>3.5</v>
      </c>
      <c r="I12" s="1"/>
      <c r="J12" s="1"/>
      <c r="K12" s="1"/>
      <c r="L12" s="17"/>
      <c r="M12" s="17"/>
      <c r="N12" s="17"/>
    </row>
    <row r="13" spans="1:14" x14ac:dyDescent="0.25">
      <c r="D13" s="1"/>
      <c r="E13" s="1"/>
      <c r="F13" s="1"/>
      <c r="G13" s="1"/>
      <c r="H13" s="1"/>
      <c r="I13" s="1"/>
      <c r="J13" s="1"/>
      <c r="K13" s="1"/>
      <c r="L13" s="17"/>
      <c r="M13" s="17"/>
      <c r="N13" s="17"/>
    </row>
    <row r="14" spans="1:14" x14ac:dyDescent="0.25">
      <c r="A14" t="s">
        <v>117</v>
      </c>
      <c r="B14" t="s">
        <v>42</v>
      </c>
      <c r="C14" t="s">
        <v>118</v>
      </c>
      <c r="D14" s="1"/>
      <c r="E14" s="1"/>
      <c r="F14" s="1"/>
      <c r="G14" s="1"/>
      <c r="H14" s="1"/>
      <c r="I14" s="1"/>
      <c r="J14" s="1"/>
      <c r="K14" s="1">
        <v>3.2530000000000001</v>
      </c>
      <c r="L14" s="17"/>
      <c r="M14" s="17"/>
      <c r="N14" s="17"/>
    </row>
    <row r="15" spans="1:14" x14ac:dyDescent="0.25">
      <c r="B15" t="s">
        <v>44</v>
      </c>
      <c r="C15" t="s">
        <v>119</v>
      </c>
      <c r="D15" s="1"/>
      <c r="E15" s="1"/>
      <c r="F15" s="1"/>
      <c r="G15" s="1"/>
      <c r="H15" s="1"/>
      <c r="I15" s="1"/>
      <c r="J15" s="1"/>
      <c r="K15" s="1">
        <v>8.1639999999999997</v>
      </c>
      <c r="L15" s="17"/>
      <c r="M15" s="17"/>
      <c r="N15" s="17"/>
    </row>
    <row r="16" spans="1:14" x14ac:dyDescent="0.25">
      <c r="B16" t="s">
        <v>120</v>
      </c>
      <c r="C16" t="s">
        <v>121</v>
      </c>
      <c r="D16" s="1"/>
      <c r="E16" s="1"/>
      <c r="F16" s="1"/>
      <c r="G16" s="1"/>
      <c r="H16" s="1"/>
      <c r="I16" s="1"/>
      <c r="J16" s="1"/>
      <c r="K16" s="1">
        <v>3</v>
      </c>
      <c r="L16" s="17"/>
      <c r="M16" s="17"/>
      <c r="N16" s="17"/>
    </row>
    <row r="17" spans="1:14" x14ac:dyDescent="0.25">
      <c r="B17" t="s">
        <v>48</v>
      </c>
      <c r="C17" t="s">
        <v>122</v>
      </c>
      <c r="D17" s="1"/>
      <c r="E17" s="1"/>
      <c r="F17" s="1"/>
      <c r="G17" s="1"/>
      <c r="H17" s="1"/>
      <c r="I17" s="1"/>
      <c r="J17" s="1"/>
      <c r="K17" s="1">
        <v>3.8340000000000001</v>
      </c>
      <c r="L17" s="17"/>
      <c r="M17" s="17"/>
      <c r="N17" s="17"/>
    </row>
    <row r="18" spans="1:14" x14ac:dyDescent="0.25">
      <c r="D18" s="1"/>
      <c r="E18" s="1"/>
      <c r="F18" s="1"/>
      <c r="G18" s="1"/>
      <c r="H18" s="1"/>
      <c r="I18" s="1"/>
      <c r="J18" s="1"/>
      <c r="K18" s="19"/>
      <c r="L18" s="17"/>
      <c r="M18" s="17"/>
      <c r="N18" s="17"/>
    </row>
    <row r="19" spans="1:14" x14ac:dyDescent="0.25">
      <c r="A19" t="s">
        <v>123</v>
      </c>
      <c r="B19" t="s">
        <v>51</v>
      </c>
      <c r="C19" t="s">
        <v>124</v>
      </c>
      <c r="D19" s="1"/>
      <c r="E19" s="1"/>
      <c r="F19" s="1"/>
      <c r="G19" s="1"/>
      <c r="H19" s="1"/>
      <c r="I19" s="1"/>
      <c r="J19" s="1"/>
      <c r="K19" s="19">
        <v>2.29</v>
      </c>
      <c r="L19" s="17"/>
      <c r="M19" s="17">
        <v>2.29</v>
      </c>
      <c r="N19" s="17"/>
    </row>
    <row r="20" spans="1:14" x14ac:dyDescent="0.25">
      <c r="B20" t="s">
        <v>53</v>
      </c>
      <c r="C20" t="s">
        <v>125</v>
      </c>
      <c r="D20" s="1"/>
      <c r="E20" s="1"/>
      <c r="F20" s="1"/>
      <c r="G20" s="1"/>
      <c r="H20" s="1"/>
      <c r="I20" s="1"/>
      <c r="J20" s="1"/>
      <c r="K20" s="19">
        <v>1.74</v>
      </c>
      <c r="L20" s="17"/>
      <c r="M20" s="17">
        <v>1.74</v>
      </c>
      <c r="N20" s="17"/>
    </row>
    <row r="21" spans="1:14" x14ac:dyDescent="0.25">
      <c r="B21" t="s">
        <v>55</v>
      </c>
      <c r="C21" t="s">
        <v>126</v>
      </c>
      <c r="D21" s="1"/>
      <c r="E21" s="1"/>
      <c r="F21" s="1"/>
      <c r="G21" s="1"/>
      <c r="H21" s="1"/>
      <c r="I21" s="1"/>
      <c r="J21" s="1"/>
      <c r="K21" s="19">
        <v>0.61199999999999999</v>
      </c>
      <c r="L21" s="17"/>
      <c r="M21" s="17">
        <v>0.61199999999999999</v>
      </c>
      <c r="N21" s="17"/>
    </row>
    <row r="22" spans="1:14" x14ac:dyDescent="0.25">
      <c r="B22" t="s">
        <v>57</v>
      </c>
      <c r="C22" t="s">
        <v>127</v>
      </c>
      <c r="D22" s="1"/>
      <c r="E22" s="1"/>
      <c r="F22" s="1"/>
      <c r="G22" s="1"/>
      <c r="H22" s="1"/>
      <c r="I22" s="1"/>
      <c r="J22" s="1"/>
      <c r="K22" s="19">
        <v>0.55300000000000005</v>
      </c>
      <c r="L22" s="17"/>
      <c r="M22" s="17">
        <v>0.55300000000000005</v>
      </c>
      <c r="N22" s="17"/>
    </row>
    <row r="23" spans="1:14" x14ac:dyDescent="0.25">
      <c r="B23" t="s">
        <v>59</v>
      </c>
      <c r="C23" t="s">
        <v>128</v>
      </c>
      <c r="D23" s="1"/>
      <c r="E23" s="1"/>
      <c r="F23" s="1"/>
      <c r="G23" s="1"/>
      <c r="H23" s="1"/>
      <c r="I23" s="1"/>
      <c r="J23" s="1"/>
      <c r="K23" s="19">
        <v>0.223</v>
      </c>
      <c r="L23" s="17"/>
      <c r="M23" s="17">
        <v>0.223</v>
      </c>
      <c r="N23" s="17"/>
    </row>
    <row r="24" spans="1:14" x14ac:dyDescent="0.25">
      <c r="B24" t="s">
        <v>61</v>
      </c>
      <c r="C24" t="s">
        <v>129</v>
      </c>
      <c r="D24" s="1"/>
      <c r="E24" s="1"/>
      <c r="F24" s="1"/>
      <c r="G24" s="1"/>
      <c r="H24" s="1"/>
      <c r="I24" s="1"/>
      <c r="J24" s="1"/>
      <c r="K24" s="19">
        <v>1.75</v>
      </c>
      <c r="L24" s="17"/>
      <c r="M24" s="17">
        <v>1.75</v>
      </c>
      <c r="N24" s="17"/>
    </row>
    <row r="25" spans="1:14" x14ac:dyDescent="0.25">
      <c r="B25" t="s">
        <v>63</v>
      </c>
      <c r="C25" t="s">
        <v>130</v>
      </c>
      <c r="D25" s="1"/>
      <c r="E25" s="1"/>
      <c r="F25" s="1"/>
      <c r="G25" s="1"/>
      <c r="H25" s="1"/>
      <c r="I25" s="1"/>
      <c r="J25" s="1"/>
      <c r="K25" s="19">
        <v>8.3099999999999997E-3</v>
      </c>
      <c r="L25" s="17"/>
      <c r="M25" s="17">
        <v>8.3099999999999997E-3</v>
      </c>
      <c r="N25" s="17"/>
    </row>
    <row r="26" spans="1:14" x14ac:dyDescent="0.25">
      <c r="B26" t="s">
        <v>65</v>
      </c>
      <c r="C26" t="s">
        <v>131</v>
      </c>
      <c r="D26" s="1"/>
      <c r="E26" s="1"/>
      <c r="F26" s="1"/>
      <c r="G26" s="1"/>
      <c r="H26" s="1"/>
      <c r="I26" s="1"/>
      <c r="J26" s="1"/>
      <c r="K26" s="19">
        <v>0.95</v>
      </c>
      <c r="L26" s="17"/>
      <c r="M26" s="17">
        <v>0.95</v>
      </c>
      <c r="N26" s="17"/>
    </row>
    <row r="27" spans="1:14" x14ac:dyDescent="0.25">
      <c r="B27" t="s">
        <v>67</v>
      </c>
      <c r="C27" t="s">
        <v>132</v>
      </c>
      <c r="D27" s="1"/>
      <c r="E27" s="1"/>
      <c r="F27" s="1"/>
      <c r="G27" s="1"/>
      <c r="H27" s="1"/>
      <c r="I27" s="1"/>
      <c r="J27" s="1"/>
      <c r="K27" s="19">
        <v>0.56200000000000006</v>
      </c>
      <c r="L27" s="17"/>
      <c r="M27" s="17">
        <v>0.56200000000000006</v>
      </c>
      <c r="N27" s="17"/>
    </row>
    <row r="28" spans="1:14" x14ac:dyDescent="0.25">
      <c r="B28" t="s">
        <v>69</v>
      </c>
      <c r="C28" t="s">
        <v>133</v>
      </c>
      <c r="D28" s="1"/>
      <c r="E28" s="1"/>
      <c r="F28" s="1"/>
      <c r="G28" s="1"/>
      <c r="H28" s="1"/>
      <c r="I28" s="1"/>
      <c r="J28" s="1"/>
      <c r="K28" s="19">
        <v>1.9E-2</v>
      </c>
      <c r="L28" s="17"/>
      <c r="M28" s="17">
        <v>1.9E-2</v>
      </c>
      <c r="N28" s="17"/>
    </row>
    <row r="29" spans="1:14" x14ac:dyDescent="0.25">
      <c r="B29" t="s">
        <v>71</v>
      </c>
      <c r="C29" t="s">
        <v>134</v>
      </c>
      <c r="D29" s="1"/>
      <c r="E29" s="1"/>
      <c r="F29" s="1"/>
      <c r="G29" s="1"/>
      <c r="H29" s="1"/>
      <c r="I29" s="1"/>
      <c r="J29" s="1"/>
      <c r="K29" s="19">
        <v>0.91700000000000004</v>
      </c>
      <c r="L29" s="17"/>
      <c r="M29" s="17">
        <v>0.91700000000000004</v>
      </c>
      <c r="N29" s="17"/>
    </row>
    <row r="30" spans="1:14" x14ac:dyDescent="0.25">
      <c r="B30" t="s">
        <v>135</v>
      </c>
      <c r="C30" t="s">
        <v>136</v>
      </c>
      <c r="D30" s="1"/>
      <c r="E30" s="1"/>
      <c r="F30" s="1"/>
      <c r="G30" s="1"/>
      <c r="H30" s="1"/>
      <c r="I30" s="1"/>
      <c r="J30" s="1"/>
      <c r="K30" s="19">
        <v>8.3099999999999997E-3</v>
      </c>
      <c r="L30" s="17"/>
      <c r="M30" s="17"/>
      <c r="N30" s="17"/>
    </row>
    <row r="31" spans="1:14" x14ac:dyDescent="0.25">
      <c r="B31" t="s">
        <v>75</v>
      </c>
      <c r="D31" s="1"/>
      <c r="E31" s="1"/>
      <c r="F31" s="1"/>
      <c r="G31" s="1"/>
      <c r="H31" s="1"/>
      <c r="I31" s="1"/>
      <c r="J31" s="1"/>
      <c r="K31" s="19">
        <f>AVERAGE(K19:K30)</f>
        <v>0.80271833333333331</v>
      </c>
      <c r="L31" s="17"/>
      <c r="M31" s="17">
        <f>AVERAGE(M19:M29)</f>
        <v>0.87493727272727273</v>
      </c>
      <c r="N31" s="17"/>
    </row>
    <row r="32" spans="1:14" x14ac:dyDescent="0.25">
      <c r="B32" t="s">
        <v>137</v>
      </c>
      <c r="D32" s="1"/>
      <c r="E32" s="1"/>
      <c r="F32" s="1"/>
      <c r="G32" s="1"/>
      <c r="H32" s="1"/>
      <c r="I32" s="1"/>
      <c r="J32" s="1"/>
      <c r="K32" s="1"/>
      <c r="L32" s="17"/>
      <c r="M32" s="17"/>
      <c r="N32" s="17"/>
    </row>
    <row r="33" spans="1:14" x14ac:dyDescent="0.25">
      <c r="D33" s="1"/>
      <c r="E33" s="1"/>
      <c r="F33" s="1"/>
      <c r="G33" s="1"/>
      <c r="H33" s="1"/>
      <c r="I33" s="1"/>
      <c r="J33" s="1"/>
      <c r="K33" s="1"/>
      <c r="L33" s="17"/>
      <c r="M33" s="17"/>
      <c r="N33" s="17"/>
    </row>
    <row r="34" spans="1:14" x14ac:dyDescent="0.25">
      <c r="A34" t="s">
        <v>138</v>
      </c>
      <c r="B34" t="s">
        <v>77</v>
      </c>
      <c r="C34" t="s">
        <v>139</v>
      </c>
      <c r="D34" s="1"/>
      <c r="E34" s="1"/>
      <c r="F34" s="1"/>
      <c r="G34" s="1"/>
      <c r="H34" s="1"/>
      <c r="I34" s="1"/>
      <c r="J34" s="1"/>
      <c r="K34" s="1">
        <v>12.4</v>
      </c>
      <c r="L34" s="17"/>
      <c r="M34" s="17"/>
      <c r="N34" s="17"/>
    </row>
    <row r="35" spans="1:14" x14ac:dyDescent="0.25">
      <c r="B35" t="s">
        <v>79</v>
      </c>
      <c r="C35" t="s">
        <v>140</v>
      </c>
      <c r="D35" s="1"/>
      <c r="E35" s="1"/>
      <c r="F35" s="1"/>
      <c r="G35" s="1"/>
      <c r="H35" s="1"/>
      <c r="I35" s="1"/>
      <c r="J35" s="1"/>
      <c r="K35" s="1">
        <v>26.7</v>
      </c>
      <c r="L35" s="17">
        <v>9.2200000000000006</v>
      </c>
      <c r="M35" s="17">
        <v>9.7899999999999991</v>
      </c>
      <c r="N35" s="17"/>
    </row>
    <row r="36" spans="1:14" x14ac:dyDescent="0.25">
      <c r="B36" t="s">
        <v>81</v>
      </c>
      <c r="C36" t="s">
        <v>141</v>
      </c>
      <c r="D36" s="1"/>
      <c r="E36" s="1"/>
      <c r="F36" s="1"/>
      <c r="G36" s="1"/>
      <c r="H36" s="1"/>
      <c r="I36" s="1"/>
      <c r="J36" s="1"/>
      <c r="K36" s="1">
        <v>22.6</v>
      </c>
      <c r="L36" s="17"/>
      <c r="M36" s="17"/>
      <c r="N36" s="17"/>
    </row>
    <row r="37" spans="1:14" x14ac:dyDescent="0.25">
      <c r="B37" t="s">
        <v>83</v>
      </c>
      <c r="C37" t="s">
        <v>142</v>
      </c>
      <c r="D37" s="1"/>
      <c r="E37" s="1"/>
      <c r="F37" s="1"/>
      <c r="G37" s="1"/>
      <c r="H37" s="1"/>
      <c r="I37" s="1"/>
      <c r="J37" s="1"/>
      <c r="K37" s="1">
        <v>16.7</v>
      </c>
      <c r="L37" s="17"/>
      <c r="M37" s="17"/>
      <c r="N37" s="17"/>
    </row>
    <row r="38" spans="1:14" x14ac:dyDescent="0.25">
      <c r="B38" t="s">
        <v>85</v>
      </c>
      <c r="C38" t="s">
        <v>143</v>
      </c>
      <c r="D38" s="1"/>
      <c r="E38" s="1"/>
      <c r="F38" s="1"/>
      <c r="G38" s="1"/>
      <c r="H38" s="1"/>
      <c r="I38" s="1"/>
      <c r="J38" s="1"/>
      <c r="K38" s="1">
        <v>12.7</v>
      </c>
      <c r="L38" s="17"/>
      <c r="M38" s="17"/>
      <c r="N38" s="17"/>
    </row>
    <row r="39" spans="1:14" x14ac:dyDescent="0.25">
      <c r="B39" t="s">
        <v>75</v>
      </c>
      <c r="D39" s="1"/>
      <c r="E39" s="1"/>
      <c r="F39" s="1"/>
      <c r="G39" s="1"/>
      <c r="H39" s="1"/>
      <c r="I39" s="1"/>
      <c r="J39" s="1"/>
      <c r="K39" s="1">
        <v>25.5</v>
      </c>
      <c r="L39" s="17"/>
      <c r="M39" s="17">
        <v>10.97</v>
      </c>
      <c r="N39" s="17">
        <v>18</v>
      </c>
    </row>
    <row r="40" spans="1:14" x14ac:dyDescent="0.25">
      <c r="D40" s="1"/>
      <c r="E40" s="1"/>
      <c r="F40" s="1"/>
      <c r="G40" s="1"/>
      <c r="H40" s="1"/>
      <c r="I40" s="1"/>
      <c r="J40" s="1"/>
      <c r="K40" s="1"/>
      <c r="L40" s="17"/>
      <c r="M40" s="17"/>
      <c r="N40" s="17"/>
    </row>
    <row r="41" spans="1:14" x14ac:dyDescent="0.25">
      <c r="A41" t="s">
        <v>144</v>
      </c>
      <c r="B41" t="s">
        <v>88</v>
      </c>
      <c r="C41" t="s">
        <v>145</v>
      </c>
      <c r="D41" s="1"/>
      <c r="E41" s="1"/>
      <c r="F41" s="1"/>
      <c r="G41" s="1"/>
      <c r="H41" s="1"/>
      <c r="I41" s="1"/>
      <c r="J41" s="1"/>
      <c r="K41" s="1">
        <v>1.08</v>
      </c>
      <c r="L41" s="17"/>
      <c r="M41" s="17"/>
      <c r="N41" s="17"/>
    </row>
    <row r="42" spans="1:14" x14ac:dyDescent="0.25">
      <c r="B42" t="s">
        <v>90</v>
      </c>
      <c r="C42" t="s">
        <v>146</v>
      </c>
      <c r="D42" s="1"/>
      <c r="E42" s="1"/>
      <c r="F42" s="1"/>
      <c r="G42" s="1"/>
      <c r="H42" s="1"/>
      <c r="I42" s="1"/>
      <c r="J42" s="1"/>
      <c r="K42" s="1">
        <v>1.32</v>
      </c>
      <c r="L42" s="17"/>
      <c r="M42" s="17"/>
      <c r="N42" s="17"/>
    </row>
    <row r="43" spans="1:14" x14ac:dyDescent="0.25">
      <c r="B43" t="s">
        <v>92</v>
      </c>
      <c r="C43" t="s">
        <v>147</v>
      </c>
      <c r="D43" s="1"/>
      <c r="E43" s="1"/>
      <c r="F43" s="1"/>
      <c r="G43" s="1"/>
      <c r="H43" s="1"/>
      <c r="I43" s="1"/>
      <c r="J43" s="1"/>
      <c r="K43" s="1">
        <v>0.33400000000000002</v>
      </c>
      <c r="L43" s="17"/>
      <c r="M43" s="17"/>
      <c r="N43" s="17"/>
    </row>
    <row r="44" spans="1:14" x14ac:dyDescent="0.25">
      <c r="B44" t="s">
        <v>94</v>
      </c>
      <c r="C44" t="s">
        <v>148</v>
      </c>
      <c r="D44" s="1"/>
      <c r="E44" s="1"/>
      <c r="F44" s="1"/>
      <c r="G44" s="1"/>
      <c r="H44" s="1"/>
      <c r="I44" s="1"/>
      <c r="J44" s="1"/>
      <c r="K44" s="1">
        <v>-0.62</v>
      </c>
      <c r="L44" s="17"/>
      <c r="M44" s="17"/>
      <c r="N44" s="17"/>
    </row>
    <row r="45" spans="1:14" x14ac:dyDescent="0.25">
      <c r="B45" t="s">
        <v>96</v>
      </c>
      <c r="C45" t="s">
        <v>149</v>
      </c>
      <c r="D45" s="1"/>
      <c r="E45" s="1"/>
      <c r="F45" s="1"/>
      <c r="G45" s="1"/>
      <c r="H45" s="1"/>
      <c r="I45" s="1"/>
      <c r="J45" s="1"/>
      <c r="K45" s="1">
        <v>2.2700000000000001E-2</v>
      </c>
      <c r="L45" s="17"/>
      <c r="M45" s="17"/>
      <c r="N45" s="17"/>
    </row>
    <row r="46" spans="1:14" x14ac:dyDescent="0.25">
      <c r="B46" t="s">
        <v>98</v>
      </c>
      <c r="C46" t="s">
        <v>150</v>
      </c>
      <c r="D46" s="1"/>
      <c r="E46" s="1"/>
      <c r="F46" s="1"/>
      <c r="G46" s="1"/>
      <c r="H46" s="1"/>
      <c r="I46" s="1"/>
      <c r="J46" s="1"/>
      <c r="K46" s="1">
        <v>0.1719</v>
      </c>
      <c r="L46" s="17"/>
      <c r="M46" s="17"/>
      <c r="N46" s="17"/>
    </row>
    <row r="47" spans="1:14" x14ac:dyDescent="0.25">
      <c r="B47" t="s">
        <v>190</v>
      </c>
      <c r="C47" t="s">
        <v>191</v>
      </c>
      <c r="D47" s="1"/>
      <c r="E47" s="1"/>
      <c r="F47" s="1"/>
      <c r="G47" s="1"/>
      <c r="H47" s="1"/>
      <c r="I47" s="1"/>
      <c r="J47" s="1"/>
      <c r="K47" s="1">
        <v>0.45100000000000001</v>
      </c>
      <c r="L47" s="17"/>
      <c r="M47" s="17"/>
      <c r="N47" s="17"/>
    </row>
    <row r="48" spans="1:14" x14ac:dyDescent="0.25">
      <c r="D48" s="1"/>
      <c r="E48" s="1"/>
      <c r="F48" s="1"/>
      <c r="G48" s="1"/>
      <c r="H48" s="1"/>
      <c r="I48" s="1"/>
      <c r="J48" s="1"/>
      <c r="K48" s="1"/>
      <c r="L48" s="17"/>
      <c r="M48" s="17"/>
      <c r="N48" s="17"/>
    </row>
    <row r="49" spans="1:14" x14ac:dyDescent="0.25">
      <c r="A49" t="s">
        <v>151</v>
      </c>
      <c r="B49" t="s">
        <v>101</v>
      </c>
      <c r="C49" t="s">
        <v>152</v>
      </c>
      <c r="D49" s="1">
        <v>6.2500000000000001E-4</v>
      </c>
      <c r="E49" s="1"/>
      <c r="F49" s="1"/>
      <c r="G49" s="1"/>
      <c r="H49" s="1"/>
      <c r="I49" s="1"/>
      <c r="J49" s="1"/>
      <c r="K49" s="19">
        <f>0.0004</f>
        <v>4.0000000000000002E-4</v>
      </c>
      <c r="L49" s="17"/>
      <c r="M49" s="17">
        <f>0.0004</f>
        <v>4.0000000000000002E-4</v>
      </c>
      <c r="N49" s="17"/>
    </row>
    <row r="50" spans="1:14" x14ac:dyDescent="0.25">
      <c r="D50" s="1"/>
      <c r="E50" s="1"/>
      <c r="F50" s="1"/>
      <c r="G50" s="1"/>
      <c r="H50" s="1"/>
      <c r="I50" s="1"/>
      <c r="J50" s="1"/>
      <c r="K50" s="1"/>
      <c r="L50" s="17"/>
      <c r="M50" s="17"/>
      <c r="N50" s="17"/>
    </row>
    <row r="51" spans="1:14" x14ac:dyDescent="0.25">
      <c r="A51" t="s">
        <v>153</v>
      </c>
      <c r="B51" t="s">
        <v>104</v>
      </c>
      <c r="C51" t="s">
        <v>154</v>
      </c>
      <c r="D51" s="1"/>
      <c r="E51" s="1"/>
      <c r="F51" s="1"/>
      <c r="G51" s="1"/>
      <c r="H51" s="1"/>
      <c r="I51" s="1"/>
      <c r="J51" s="1"/>
      <c r="K51" s="1">
        <v>0.28999999999999998</v>
      </c>
      <c r="L51" s="17"/>
      <c r="M51" s="17"/>
      <c r="N51" s="17"/>
    </row>
    <row r="52" spans="1:14" x14ac:dyDescent="0.25">
      <c r="D52" s="1"/>
      <c r="E52" s="1"/>
      <c r="F52" s="1"/>
      <c r="G52" s="1"/>
      <c r="H52" s="1"/>
      <c r="I52" s="1"/>
      <c r="J52" s="1"/>
      <c r="K52" s="1"/>
      <c r="L52" s="17"/>
      <c r="M52" s="17"/>
      <c r="N52" s="17"/>
    </row>
    <row r="53" spans="1:14" x14ac:dyDescent="0.25">
      <c r="A53" t="s">
        <v>155</v>
      </c>
      <c r="B53" t="s">
        <v>107</v>
      </c>
      <c r="C53" t="s">
        <v>156</v>
      </c>
      <c r="D53" s="1"/>
      <c r="E53" s="1"/>
      <c r="F53" s="1"/>
      <c r="G53" s="1"/>
      <c r="H53" s="1"/>
      <c r="I53" s="1"/>
      <c r="J53" s="1"/>
      <c r="K53" s="3">
        <f>0.16386667/1000</f>
        <v>1.6386666999999999E-4</v>
      </c>
      <c r="L53" s="17"/>
      <c r="M53" s="17"/>
      <c r="N53" s="17"/>
    </row>
    <row r="54" spans="1:14" x14ac:dyDescent="0.25">
      <c r="B54" t="s">
        <v>109</v>
      </c>
      <c r="C54" t="s">
        <v>157</v>
      </c>
      <c r="D54" s="1"/>
      <c r="E54" s="1"/>
      <c r="F54" s="1"/>
      <c r="G54" s="1"/>
      <c r="H54" s="1"/>
      <c r="I54" s="1"/>
      <c r="J54" s="1"/>
      <c r="K54" s="3">
        <f>1.89/1000</f>
        <v>1.89E-3</v>
      </c>
      <c r="L54" s="17"/>
      <c r="M54" s="17"/>
      <c r="N54" s="17"/>
    </row>
    <row r="55" spans="1:14" x14ac:dyDescent="0.25">
      <c r="B55" t="s">
        <v>176</v>
      </c>
      <c r="C55" t="s">
        <v>177</v>
      </c>
      <c r="D55" s="1"/>
      <c r="E55" s="1"/>
      <c r="F55" s="1"/>
      <c r="G55" s="1"/>
      <c r="H55" s="1"/>
      <c r="I55" s="1"/>
      <c r="J55" s="1"/>
      <c r="K55" s="39">
        <f>0.244/1000</f>
        <v>2.4399999999999999E-4</v>
      </c>
      <c r="L55" s="17"/>
      <c r="M55" s="17"/>
      <c r="N55" s="17"/>
    </row>
    <row r="56" spans="1:14" x14ac:dyDescent="0.25">
      <c r="B56" t="s">
        <v>178</v>
      </c>
      <c r="C56" t="s">
        <v>179</v>
      </c>
      <c r="D56" s="1"/>
      <c r="E56" s="1"/>
      <c r="F56" s="1"/>
      <c r="G56" s="1"/>
      <c r="H56" s="1"/>
      <c r="I56" s="1"/>
      <c r="J56" s="1"/>
      <c r="K56" s="39">
        <f>2.835/1000</f>
        <v>2.8349999999999998E-3</v>
      </c>
      <c r="L56" s="17"/>
      <c r="M56" s="17"/>
      <c r="N56" s="17"/>
    </row>
    <row r="57" spans="1:14" x14ac:dyDescent="0.25">
      <c r="D57" s="1"/>
      <c r="K57" s="1"/>
      <c r="L57" s="17"/>
      <c r="M57" s="17"/>
      <c r="N57" s="17"/>
    </row>
    <row r="58" spans="1:14" x14ac:dyDescent="0.25">
      <c r="A58" t="s">
        <v>186</v>
      </c>
      <c r="B58" t="s">
        <v>183</v>
      </c>
      <c r="C58" t="s">
        <v>165</v>
      </c>
      <c r="K58">
        <v>4.54</v>
      </c>
      <c r="L58" s="17"/>
      <c r="M58" s="17"/>
      <c r="N58" s="17"/>
    </row>
    <row r="59" spans="1:14" x14ac:dyDescent="0.25">
      <c r="B59" t="s">
        <v>182</v>
      </c>
      <c r="C59" t="s">
        <v>167</v>
      </c>
      <c r="D59" s="1"/>
      <c r="K59" s="38">
        <v>0.44</v>
      </c>
      <c r="L59" s="17"/>
      <c r="M59" s="17"/>
      <c r="N59" s="17"/>
    </row>
    <row r="60" spans="1:14" x14ac:dyDescent="0.25">
      <c r="B60" t="s">
        <v>163</v>
      </c>
      <c r="C60" s="37" t="s">
        <v>168</v>
      </c>
      <c r="D60" s="1"/>
      <c r="K60" s="38">
        <v>15.3</v>
      </c>
      <c r="L60" s="17"/>
      <c r="M60" s="17"/>
      <c r="N60" s="17"/>
    </row>
    <row r="61" spans="1:14" x14ac:dyDescent="0.25">
      <c r="B61" t="s">
        <v>164</v>
      </c>
      <c r="C61" t="s">
        <v>185</v>
      </c>
      <c r="D61" s="1"/>
      <c r="K61" s="38">
        <v>2.14</v>
      </c>
      <c r="L61" s="1"/>
      <c r="M61" s="1"/>
      <c r="N61" s="1"/>
    </row>
    <row r="62" spans="1:14" x14ac:dyDescent="0.25">
      <c r="D62" s="1"/>
      <c r="K62" s="1"/>
      <c r="L62" s="1"/>
      <c r="M62" s="1"/>
      <c r="N62" s="1"/>
    </row>
    <row r="63" spans="1:14" x14ac:dyDescent="0.25">
      <c r="A63" t="s">
        <v>169</v>
      </c>
      <c r="B63" t="s">
        <v>183</v>
      </c>
      <c r="C63" t="s">
        <v>170</v>
      </c>
      <c r="K63" s="38">
        <v>15</v>
      </c>
      <c r="L63" s="1"/>
      <c r="M63" s="1"/>
      <c r="N63" s="1"/>
    </row>
    <row r="64" spans="1:14" x14ac:dyDescent="0.25">
      <c r="B64" t="s">
        <v>182</v>
      </c>
      <c r="C64" t="s">
        <v>171</v>
      </c>
      <c r="D64" s="1"/>
      <c r="K64" s="38">
        <v>15</v>
      </c>
      <c r="L64" s="1"/>
      <c r="M64" s="1"/>
      <c r="N64" s="1"/>
    </row>
    <row r="65" spans="2:14" x14ac:dyDescent="0.25">
      <c r="B65" t="s">
        <v>163</v>
      </c>
      <c r="C65" t="s">
        <v>172</v>
      </c>
      <c r="D65" s="10"/>
      <c r="K65" s="38">
        <v>15</v>
      </c>
      <c r="L65" s="1"/>
      <c r="M65" s="1"/>
      <c r="N65" s="1"/>
    </row>
    <row r="66" spans="2:14" x14ac:dyDescent="0.25">
      <c r="B66" t="s">
        <v>164</v>
      </c>
      <c r="C66" t="s">
        <v>188</v>
      </c>
      <c r="D66" s="1"/>
      <c r="K66" s="38">
        <v>15</v>
      </c>
      <c r="L66" s="1"/>
      <c r="M66" s="1"/>
      <c r="N66" s="1"/>
    </row>
    <row r="67" spans="2:14" x14ac:dyDescent="0.25">
      <c r="D67" s="1"/>
      <c r="K67" s="1"/>
      <c r="L67" s="1"/>
      <c r="M67" s="1"/>
      <c r="N67" s="1"/>
    </row>
    <row r="68" spans="2:14" x14ac:dyDescent="0.25">
      <c r="D68" s="1"/>
      <c r="K68" s="1"/>
      <c r="L68" s="1"/>
      <c r="M68" s="1"/>
      <c r="N68" s="1"/>
    </row>
    <row r="69" spans="2:14" x14ac:dyDescent="0.25">
      <c r="D69" s="1"/>
      <c r="K69" s="1"/>
      <c r="L69" s="1"/>
      <c r="M69" s="1"/>
      <c r="N69" s="1"/>
    </row>
    <row r="70" spans="2:14" x14ac:dyDescent="0.25">
      <c r="D70" s="1"/>
      <c r="K70" s="1"/>
      <c r="L70" s="1"/>
      <c r="M70" s="1"/>
      <c r="N70" s="1"/>
    </row>
    <row r="71" spans="2:14" x14ac:dyDescent="0.25">
      <c r="B71" s="11"/>
      <c r="C71" s="11"/>
      <c r="D71" s="12"/>
      <c r="K71" s="1"/>
      <c r="L71" s="1"/>
      <c r="M71" s="1"/>
      <c r="N71" s="1"/>
    </row>
    <row r="72" spans="2:14" x14ac:dyDescent="0.25">
      <c r="D72" s="10"/>
      <c r="K72" s="1"/>
      <c r="L72" s="1"/>
      <c r="M72" s="1"/>
      <c r="N72" s="1"/>
    </row>
    <row r="73" spans="2:14" x14ac:dyDescent="0.25">
      <c r="D73" s="1"/>
      <c r="K73" s="1"/>
      <c r="L73" s="1"/>
      <c r="M73" s="1"/>
      <c r="N73" s="1"/>
    </row>
    <row r="74" spans="2:14" x14ac:dyDescent="0.25">
      <c r="D74" s="1"/>
      <c r="K74" s="1"/>
      <c r="L74" s="1"/>
      <c r="M74" s="1"/>
      <c r="N74" s="1"/>
    </row>
    <row r="75" spans="2:14" x14ac:dyDescent="0.25">
      <c r="D75" s="1"/>
      <c r="K75" s="1"/>
      <c r="L75" s="1"/>
      <c r="M75" s="1"/>
      <c r="N75"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2019-06-27T07:07:24Z</dcterms:modified>
  <cp:category/>
  <cp:contentStatus/>
</cp:coreProperties>
</file>