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showInkAnnotation="0"/>
  <mc:AlternateContent xmlns:mc="http://schemas.openxmlformats.org/markup-compatibility/2006">
    <mc:Choice Requires="x15">
      <x15ac:absPath xmlns:x15ac="http://schemas.microsoft.com/office/spreadsheetml/2010/11/ac" url="C:\Users\Gebruiker\OneDrive\Documenten\ACT - personal\Project\LCA analysis\"/>
    </mc:Choice>
  </mc:AlternateContent>
  <xr:revisionPtr revIDLastSave="6" documentId="11_7E929C1D106B3325B31A3BE10188770AA82CDD18" xr6:coauthVersionLast="43" xr6:coauthVersionMax="43" xr10:uidLastSave="{991E2E5B-861F-40B7-84BF-1AB132BCBF94}"/>
  <bookViews>
    <workbookView xWindow="-120" yWindow="-120" windowWidth="20730" windowHeight="11160" activeTab="1" xr2:uid="{00000000-000D-0000-FFFF-FFFF00000000}"/>
  </bookViews>
  <sheets>
    <sheet name="Crop parameters" sheetId="3" r:id="rId1"/>
    <sheet name="Energy (MJ)" sheetId="2" r:id="rId2"/>
    <sheet name="CO2eq (kg)" sheetId="1" r:id="rId3"/>
  </sheets>
  <calcPr calcId="181029"/>
  <webPublishing allowPng="1" targetScreenSize="1024x768" codePage="1000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8" i="1" l="1"/>
  <c r="K8" i="2"/>
  <c r="K53" i="2" l="1"/>
  <c r="K52" i="2"/>
  <c r="K54" i="1"/>
  <c r="K53" i="1"/>
  <c r="K29" i="1" l="1"/>
  <c r="K51" i="1" l="1"/>
  <c r="K52" i="1"/>
  <c r="B10" i="3"/>
  <c r="B9" i="3"/>
  <c r="B8" i="3"/>
  <c r="B7" i="3"/>
  <c r="B6" i="3"/>
  <c r="B5" i="3"/>
  <c r="B4" i="3"/>
  <c r="B3" i="3"/>
  <c r="C11" i="3" l="1"/>
  <c r="D11" i="3"/>
  <c r="E11" i="3"/>
  <c r="F11" i="3"/>
  <c r="G11" i="3"/>
  <c r="H11" i="3"/>
  <c r="B2" i="3"/>
  <c r="B11" i="3" l="1"/>
  <c r="K3" i="1" l="1"/>
  <c r="K3" i="2"/>
  <c r="K47" i="1"/>
  <c r="K6" i="2"/>
  <c r="E2" i="2" s="1"/>
  <c r="K6" i="1"/>
  <c r="H2" i="1" s="1"/>
  <c r="K51" i="2"/>
  <c r="K50" i="2"/>
  <c r="M46" i="2"/>
  <c r="M29" i="1"/>
  <c r="M47" i="1"/>
  <c r="D2" i="1"/>
  <c r="F2" i="2" l="1"/>
  <c r="E2" i="1"/>
  <c r="F2" i="1"/>
  <c r="D2" i="2"/>
  <c r="G2" i="1"/>
  <c r="H2" i="2"/>
  <c r="G2" i="2"/>
  <c r="K2" i="1" l="1"/>
  <c r="K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tc={ED13EA6E-84B9-4566-9DD1-5F68795B2A3F}</author>
    <author>tc={AA2B32B5-7D1D-400A-A931-EBFBF82EF357}</author>
    <author>tc={DAFEC4E5-6F24-4648-91ED-14AA6811292D}</author>
    <author>tc={8FE4F82F-6907-41E0-ACF1-311361FEC4C7}</author>
    <author>tc={F0E4EA42-2698-47D0-A222-D1E83A6DAA7D}</author>
    <author>tc={D21AF469-E910-4274-AF0D-7D27B238D9E7}</author>
    <author>tc={5667D7E8-CE45-48EB-8BEF-B2A681E2E308}</author>
    <author>tc={3D18DAF9-FA04-48E1-A8CB-5C5ED8180794}</author>
    <author>tc={81A05FB6-F8D5-4215-B674-8F1D2351605B}</author>
    <author>tc={6CB3C0DC-854E-4A55-8539-9AD9B39ABB67}</author>
    <author>tc={EE065DF9-E183-4DC0-B823-54EEB2A83055}</author>
    <author>tc={2CE7C953-E49E-4A79-B418-53F8AD2A6AFA}</author>
    <author>tc={063C0FF8-3329-4679-9464-4142E1509E8B}</author>
    <author>tc={382198E1-719A-47EB-9BBD-AEA3E9643F05}</author>
    <author>tc={5DAD9E96-B1AC-40EC-A343-549D1C86441C}</author>
    <author>tc={DE7DAB9C-E072-4C08-A524-CC36ABE006DC}</author>
    <author>tc={7E9BDE2F-7436-4F06-AA05-76C0B6EF0151}</author>
    <author>tc={746EE960-3E3F-4E97-B83D-3F630DD80F97}</author>
    <author>tc={F5C2A7A9-655F-44C8-BA17-5A544641CD31}</author>
    <author>tc={38735AFA-08BE-46E7-8B5D-A6F6E71F9349}</author>
    <author>tc={0F9B3DFA-8ADC-4989-99B0-30B95C57E01E}</author>
    <author>tc={DA3C5C15-680E-484C-AC79-F93CD00D3328}</author>
    <author>tc={E9E75DD3-E97D-42D3-83E8-E1069EC265E8}</author>
    <author>tc={F31CB36E-DFFF-4430-8925-364B1248F789}</author>
    <author>tc={032348BB-264C-4C04-A358-C90BDB0F2CBB}</author>
    <author>tc={34BA0857-7630-410F-ADEB-7CDE29F6F4E4}</author>
    <author>tc={2674CD71-C273-4501-8B80-5BDF411CCD11}</author>
    <author>tc={23E3E1DE-1D30-401A-95D1-C8555D81F6BF}</author>
    <author>tc={B619E217-C26E-484F-96C6-1045106C5109}</author>
    <author>tc={54D768C3-619F-4830-A4DF-B4A28BE5731C}</author>
    <author>tc={3CBB2313-6869-4ADB-8678-F0A56C53B204}</author>
    <author>tc={DEC464CC-8A70-4C86-9116-9C8B145BBB1E}</author>
    <author>tc={3C953827-5C2D-4742-A6F6-150B1C1BC74D}</author>
  </authors>
  <commentList>
    <comment ref="F1" authorId="0" shapeId="0" xr:uid="{00000000-0006-0000-00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time needed from seeds to maturity, but in the vertical farming, may be start to harvest before they are maturity (such as, microgreen mix), thus we decided to write 12 days for microgreen mix
</t>
        </r>
      </text>
    </comment>
    <comment ref="B2" authorId="1" shapeId="0" xr:uid="{00000000-0006-0000-00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http://www.foodstandards.gov.au/science/monitoringnutrients/ausnut/foodmeasures/Pages/-Fruits-and-vegetable-measures-program---data-table.aspx
</t>
        </r>
      </text>
    </comment>
    <comment ref="C2" authorId="2" shapeId="0" xr:uid="{00000000-0006-0000-00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http://www.growgreatvegetables.com/plantinggrowing/germination/
</t>
        </r>
      </text>
    </comment>
    <comment ref="D2" authorId="3" shapeId="0" xr:uid="{00000000-0006-0000-00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https://greenharvest.com.au/SeedOrganic/SeedsPerGram.html
</t>
        </r>
      </text>
    </comment>
    <comment ref="E2" authorId="4" shapeId="0" xr:uid="{00000000-0006-0000-00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https://nevo-online.rivm.nl/ProductenDetailsGetabt.aspx?zoekstring=&amp;tabid=1
</t>
        </r>
      </text>
    </comment>
    <comment ref="F2" authorId="5" shapeId="0" xr:uid="{00000000-0006-0000-00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http://www.webgrower.com/regional/pdf/ND_Veg-Maturity-Dates_h912.pdf
</t>
        </r>
      </text>
    </comment>
    <comment ref="B3" authorId="6" shapeId="0" xr:uid="{00000000-0006-0000-00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http://sustainable-farming.rutgers.edu/wp-content/uploads/2017/12/urbanfringe-v07n01.pdf
</t>
        </r>
      </text>
    </comment>
    <comment ref="B4" authorId="7" shapeId="0" xr:uid="{00000000-0006-0000-00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https://www-sciencedirect-com.ezproxy.library.wur.nl/science/article/pii/S030442381830894X
</t>
        </r>
      </text>
    </comment>
    <comment ref="C4" authorId="8" shapeId="0" xr:uid="{00000000-0006-0000-00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D4" authorId="9" shapeId="0" xr:uid="{00000000-0006-0000-00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F4" authorId="10" shapeId="0" xr:uid="{00000000-0006-0000-00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https://sproutpeople.org/growing-mung-bean-sprouts/
</t>
        </r>
      </text>
    </comment>
    <comment ref="B5" authorId="11" shapeId="0" xr:uid="{00000000-0006-0000-00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https://www.goodfood.com.au/recipes/brain-food-if-a-recipe-calls-for-a-bunch-of-herbs-exactly-how-much-is-a-bunch-20151102-gkjdjj
</t>
        </r>
      </text>
    </comment>
    <comment ref="B6" authorId="12" shapeId="0" xr:uid="{00000000-0006-0000-00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https://onlinelibrary-wiley-com.ezproxy.library.wur.nl/doi/full/10.1111/jwas.12471
</t>
        </r>
      </text>
    </comment>
    <comment ref="F6" authorId="13" shapeId="0" xr:uid="{00000000-0006-0000-00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https://harvesttotable.com/how_to_grow_kale/
</t>
        </r>
      </text>
    </comment>
    <comment ref="B7" authorId="14" shapeId="0" xr:uid="{00000000-0006-0000-00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https://www.sciencedirect.com/science/article/pii/S0570178316300288
</t>
        </r>
      </text>
    </comment>
    <comment ref="C7" authorId="15" shapeId="0" xr:uid="{00000000-0006-0000-00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https://www.nda.agric.za/docs/Brochures/ProGuiBasil.pdf
</t>
        </r>
      </text>
    </comment>
    <comment ref="F7" authorId="16" shapeId="0" xr:uid="{00000000-0006-0000-00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https://harvesttotable.com/how_to_grow_basil/
</t>
        </r>
      </text>
    </comment>
    <comment ref="B8" authorId="17" shapeId="0" xr:uid="{00000000-0006-0000-0000-00001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http://www.hortorumcultus.actapol.net/pub/8_4_23.pdf
</t>
        </r>
      </text>
    </comment>
    <comment ref="C8" authorId="18" shapeId="0" xr:uid="{00000000-0006-0000-0000-00001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https://www.westcoastseeds.com/blogs/how-to-grow/how-to-grow-arugula
</t>
        </r>
      </text>
    </comment>
    <comment ref="D8" authorId="19" shapeId="0" xr:uid="{00000000-0006-0000-0000-00001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https://www.growitalian.com/arugula-rucola-selvatica-wild-arugula-115-5/
</t>
        </r>
      </text>
    </comment>
    <comment ref="F8" authorId="20" shapeId="0" xr:uid="{00000000-0006-0000-0000-00001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https://veggieharvest.com/vegetables/arugula.html
</t>
        </r>
      </text>
    </comment>
    <comment ref="A9" authorId="21" shapeId="0" xr:uid="{00000000-0006-0000-0000-00001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
        </r>
      </text>
    </comment>
    <comment ref="B9" authorId="22" shapeId="0" xr:uid="{00000000-0006-0000-0000-00001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
        </r>
      </text>
    </comment>
    <comment ref="C9" authorId="23" shapeId="0" xr:uid="{00000000-0006-0000-0000-00001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https://www.westcoastseeds.com/blogs/how-to-grow/grow-chives
</t>
        </r>
      </text>
    </comment>
    <comment ref="D9" authorId="24" shapeId="0" xr:uid="{00000000-0006-0000-0000-00001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Common microgreens: https://draxe.com/microgreens/
Seed weights: https://greenharvest.com.au/SeedOrganic/SeedsPerGram.html
</t>
        </r>
      </text>
    </comment>
    <comment ref="E9" authorId="25" shapeId="0" xr:uid="{00000000-0006-0000-0000-00001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http://www.wsbentley.co.uk/explore-more/chefs-microgreens/
</t>
        </r>
      </text>
    </comment>
    <comment ref="F9" authorId="26" shapeId="0" xr:uid="{00000000-0006-0000-0000-00001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https://harvesttotable.com/how_to_grow_chives/
https://harvesttotable.com/how_to_grow_celery/
https://harvesttotable.com/how_to_grow_cress/
</t>
        </r>
      </text>
    </comment>
    <comment ref="B10" authorId="27" shapeId="0" xr:uid="{00000000-0006-0000-0000-00001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file:///C:/Users/H/Downloads/Spearmint.pdf
</t>
        </r>
      </text>
    </comment>
    <comment ref="C10" authorId="28" shapeId="0" xr:uid="{00000000-0006-0000-0000-00001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http://www.academicjournals.org/app/webroot/article/article1380714927_Liopa-Tsakalidis%20et%20al.pdf
</t>
        </r>
      </text>
    </comment>
    <comment ref="D10" authorId="29" shapeId="0" xr:uid="{00000000-0006-0000-0000-00001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http://herbgardening.com/growingmint.htm
</t>
        </r>
      </text>
    </comment>
    <comment ref="F10" authorId="30" shapeId="0" xr:uid="{00000000-0006-0000-0000-00001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https://homeguides.sfgate.com/long-mint-need-grow-70659.html
</t>
        </r>
      </text>
    </comment>
    <comment ref="B20" authorId="31" shapeId="0" xr:uid="{00000000-0006-0000-0000-00002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https://www.agriculturejournals.cz/publicFiles/00115.pdf
</t>
        </r>
      </text>
    </comment>
    <comment ref="F20" authorId="32" shapeId="0" xr:uid="{00000000-0006-0000-0000-00002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https://medcraveonline.com/APAR/APAR-05-00173.pdf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tc={28C0A1D0-E24D-4A94-B8D7-08380DAD163B}</author>
    <author>tc={F1D6A124-94E9-4537-87FD-64C5756431CC}</author>
    <author>tc={2A2FDC7F-6B63-4EB2-9514-8F273884490D}</author>
    <author>tc={75A964C6-E221-4021-9BCF-E318D4CBA659}</author>
    <author>tc={DB213962-8976-483B-B4B5-B4CD76A55796}</author>
    <author>tc={88B16166-346E-4A39-90D1-67B1D7130E04}</author>
    <author>tc={9168666A-DBA0-4FBA-AF0A-FCCB183065C8}</author>
    <author>tc={04280FF5-B731-4BCA-9158-BECDCB0FCA62}</author>
    <author>tc={7A8B2478-7119-468E-A944-CF0C5DF05106}</author>
    <author>tc={C33DE9C9-6AE7-482D-8277-5DB16883D9AF}</author>
    <author>tc={4894AC73-6F3C-482C-BF3B-EF91AD8418D6}</author>
    <author>tc={91C7F82C-9A9F-4C87-A739-6A581FAAD543}</author>
    <author>tc={27297E8D-321A-49D8-9262-B18D44E94748}</author>
    <author>tc={48EF0565-F5AA-4859-B328-8E1C327C14E9}</author>
    <author>tc={1B93F73B-A64C-41F2-9E79-1347DA5958C3}</author>
    <author>tc={EB5AF55A-D36E-4291-B324-6215D9703071}</author>
  </authors>
  <commentList>
    <comment ref="D3" authorId="0" shapeId="0" xr:uid="{00000000-0006-0000-01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3" authorId="1" shapeId="0" xr:uid="{00000000-0006-0000-01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F3" authorId="2" shapeId="0" xr:uid="{00000000-0006-0000-01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G3" authorId="3" shapeId="0" xr:uid="{00000000-0006-0000-01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H3" authorId="4" shapeId="0" xr:uid="{00000000-0006-0000-01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K4" authorId="5" shapeId="0" xr:uid="{00000000-0006-0000-01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9" authorId="6" shapeId="0" xr:uid="{00000000-0006-0000-01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9" authorId="7" shapeId="0" xr:uid="{00000000-0006-0000-01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9" authorId="8" shapeId="0" xr:uid="{00000000-0006-0000-01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9" authorId="9" shapeId="0" xr:uid="{00000000-0006-0000-01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K14" authorId="10" shapeId="0" xr:uid="{00000000-0006-0000-01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http://www.world-nuclear.org/information-library/facts-and-figures/heat-values-of-various-fuels.aspx
</t>
        </r>
      </text>
    </comment>
    <comment ref="K36" authorId="11" shapeId="0" xr:uid="{00000000-0006-0000-01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https://dspace.lib.cranfield.ac.uk/bitstream/handle/1826/3913/Estimation_of_the_greenhouse_gas_emissions_from_agricultural_pesticide_manufacture_and_use-2009.pdf;jsessionid=F7CBF742766A89A35DC6BC258D016501?sequence=1
</t>
        </r>
      </text>
    </comment>
    <comment ref="L36" authorId="12" shapeId="0" xr:uid="{00000000-0006-0000-01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books.google.nl/books?id=9kv5ZvX2qfUC&amp;pg=PA355&amp;lpg=PA355&amp;dq=pesticides+in+MJ+kg+in+america&amp;source=bl&amp;ots=KKoY-TYK_V&amp;sig=ACfU3U0lBflL2mkbLtwvxIkOYkX6fdLrug&amp;hl=en&amp;sa=X&amp;ved=2ahUKEwi30cflxtLiAhUDLlAKHaorAisQ6AEwAnoECAYQAQ#v=onepage&amp;q=pesticides%20in%20MJ%20kg%20in%20america&amp;f=false
</t>
        </r>
      </text>
    </comment>
    <comment ref="K38" authorId="13" shapeId="0" xr:uid="{00000000-0006-0000-01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K40" authorId="14" shapeId="0" xr:uid="{00000000-0006-0000-01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K42" authorId="15" shapeId="0" xr:uid="{00000000-0006-0000-01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tc={53C940E0-2140-41F9-A6DF-6EA835ABEC64}</author>
    <author>tc={F8E5DC3C-6251-4EB4-8D84-9AAD62A6919A}</author>
    <author>tc={F049A3EB-816D-4F33-9493-D7CA7D0BC6D1}</author>
    <author>tc={14D3C766-2560-494A-97DB-D6CC08AA48F4}</author>
    <author>tc={9A67475F-7AFB-4218-BE16-67F64059BF09}</author>
    <author>tc={11C788DB-B1E6-4564-A49D-EF89ED2E9A6F}</author>
    <author>tc={BDBC482D-3BB7-446D-8BDB-831BCA4B7FF3}</author>
    <author>tc={2AFB2FF8-7AFD-437F-BC89-6D79563B5185}</author>
    <author>tc={6B8A440F-765C-4E2C-ACD2-C7E16C81DFEB}</author>
    <author>tc={774B0328-F6C0-42A9-A4AB-AA49B824D7D3}</author>
    <author>tc={7E07B26E-CA23-48A3-A12B-6DA9B1E99E35}</author>
    <author>tc={67393C48-310C-4E8B-87A7-6A02EA78F1F7}</author>
    <author>tc={663D8CF0-4CFD-4F94-B3AD-E16830C73AAE}</author>
    <author>tc={0877BE86-6D42-484E-9886-B6C2FA23BBDF}</author>
    <author>tc={A7925944-D01F-4C9C-B69E-643D7D71DBB7}</author>
    <author>tc={E6BE51FA-33D4-4246-B71B-6E9B6D8B8C8E}</author>
    <author>tc={E0F305EA-C278-435F-9FD8-E37E53F129BA}</author>
    <author>tc={E98DA1EC-7D2D-417B-8BDC-16BE9804AC5D}</author>
    <author>tc={AD26B5D4-D252-4749-8261-86FA21A3D1E2}</author>
    <author>tc={E5B41D43-DFB0-4609-8666-707809BF1FA0}</author>
    <author>tc={BF29E2A2-F230-4081-BB0A-3EEB1266FFB6}</author>
    <author>tc={A431C984-8612-4A74-82AA-B5C05F1E8636}</author>
    <author>tc={AF7E6B3F-84B4-4E74-8499-B9DD1A8DCCB5}</author>
    <author>tc={99E981B9-97EB-4BF1-93ED-293BFE8A4BF4}</author>
    <author>tc={79E25465-3D46-40B7-B8A8-18DD9D6306B0}</author>
    <author>tc={7A90E5E2-2E08-4861-A6C8-2E490EE47A92}</author>
    <author>tc={25BEEA18-2FB0-45C9-B9D8-E5E62F8643F3}</author>
    <author>Gebruiker</author>
  </authors>
  <commentList>
    <comment ref="A2" authorId="0" shapeId="0" xr:uid="{00000000-0006-0000-02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find the most interesting countries for this because here there is a wide variety
</t>
        </r>
      </text>
    </comment>
    <comment ref="L2" authorId="1" shapeId="0" xr:uid="{00000000-0006-0000-02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For green only hydro included atm!
</t>
        </r>
      </text>
    </comment>
    <comment ref="M2" authorId="2" shapeId="0" xr:uid="{00000000-0006-0000-02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D3" authorId="3" shapeId="0" xr:uid="{00000000-0006-0000-02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N3" authorId="4" shapeId="0" xr:uid="{00000000-0006-0000-02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K4" authorId="5" shapeId="0" xr:uid="{00000000-0006-0000-02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D9" authorId="6" shapeId="0" xr:uid="{00000000-0006-0000-02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Netherlands link for data of 2017:  https://www.cbs.nl/-/media/_pdf/2018/40/hernieuwbare-energie-webversie.pdf
</t>
        </r>
      </text>
    </comment>
    <comment ref="E9" authorId="7" shapeId="0" xr:uid="{00000000-0006-0000-02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9" authorId="8" shapeId="0" xr:uid="{00000000-0006-0000-02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9" authorId="9" shapeId="0" xr:uid="{00000000-0006-0000-02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9" authorId="10" shapeId="0" xr:uid="{00000000-0006-0000-02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K14" authorId="11" shapeId="0" xr:uid="{00000000-0006-0000-02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K16" authorId="12" shapeId="0" xr:uid="{00000000-0006-0000-02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(Adapted from Ecoinvent 2.2)
</t>
        </r>
      </text>
    </comment>
    <comment ref="K19" authorId="13" shapeId="0" xr:uid="{00000000-0006-0000-02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M19" authorId="14" shapeId="0" xr:uid="{00000000-0006-0000-02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K27" authorId="15" shapeId="0" xr:uid="{00000000-0006-0000-02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M27" authorId="16" shapeId="0" xr:uid="{00000000-0006-0000-02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L33" authorId="17" shapeId="0" xr:uid="{00000000-0006-0000-0200-00001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https://dspace.library.uu.nl/handle/1874/335731
</t>
        </r>
      </text>
    </comment>
    <comment ref="M33" authorId="18" shapeId="0" xr:uid="{00000000-0006-0000-0200-00001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K37" authorId="19" shapeId="0" xr:uid="{00000000-0006-0000-0200-00001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http://www.fao.org/3/a-i8276e.pdf
</t>
        </r>
      </text>
    </comment>
    <comment ref="M37" authorId="20" shapeId="0" xr:uid="{00000000-0006-0000-0200-00001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K39" authorId="21" shapeId="0" xr:uid="{00000000-0006-0000-0200-00001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Ecoinvest
</t>
        </r>
      </text>
    </comment>
    <comment ref="N39" authorId="22" shapeId="0" xr:uid="{00000000-0006-0000-0200-00001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https://www.biogeosciences.net/10/7897/2013/bg-10-7897-2013.pdf
</t>
        </r>
      </text>
    </comment>
    <comment ref="K41" authorId="23" shapeId="0" xr:uid="{00000000-0006-0000-0200-00001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K43" authorId="24" shapeId="0" xr:uid="{00000000-0006-0000-0200-00001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D47" authorId="25" shapeId="0" xr:uid="{00000000-0006-0000-0200-00001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RIVM
</t>
        </r>
      </text>
    </comment>
    <comment ref="K47" authorId="26" shapeId="0" xr:uid="{00000000-0006-0000-0200-00001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review this again for each country
</t>
        </r>
      </text>
    </comment>
    <comment ref="B51" authorId="27" shapeId="0" xr:uid="{00000000-0006-0000-0200-00001C000000}">
      <text>
        <r>
          <rPr>
            <b/>
            <sz val="9"/>
            <color indexed="81"/>
            <rFont val="Tahoma"/>
            <charset val="1"/>
          </rPr>
          <t>Gebruiker:</t>
        </r>
        <r>
          <rPr>
            <sz val="9"/>
            <color indexed="81"/>
            <rFont val="Tahoma"/>
            <charset val="1"/>
          </rPr>
          <t xml:space="preserve">
combined value of small medium and large truck</t>
        </r>
      </text>
    </comment>
  </commentList>
</comments>
</file>

<file path=xl/sharedStrings.xml><?xml version="1.0" encoding="utf-8"?>
<sst xmlns="http://schemas.openxmlformats.org/spreadsheetml/2006/main" count="253" uniqueCount="190">
  <si>
    <t>Weight (plant/kg)</t>
  </si>
  <si>
    <t>Germination rate (plants/seeds)</t>
  </si>
  <si>
    <t>Seed weight (kg/seed)</t>
  </si>
  <si>
    <t>Energy content (KJ/kg)</t>
  </si>
  <si>
    <t>growth period (days)</t>
  </si>
  <si>
    <t>Lettuce</t>
  </si>
  <si>
    <t>Endive</t>
  </si>
  <si>
    <t>Spinach</t>
  </si>
  <si>
    <t>Bean sprouts</t>
  </si>
  <si>
    <t>Parsley</t>
  </si>
  <si>
    <t>Kale</t>
  </si>
  <si>
    <t>Basil</t>
  </si>
  <si>
    <t>Rucola</t>
  </si>
  <si>
    <t>Microgreen mix</t>
  </si>
  <si>
    <t>Mint</t>
  </si>
  <si>
    <t>Parameter Name</t>
  </si>
  <si>
    <t>Netherlands</t>
  </si>
  <si>
    <t>Germany</t>
  </si>
  <si>
    <t>China</t>
  </si>
  <si>
    <t>Japan</t>
  </si>
  <si>
    <t>Norway</t>
  </si>
  <si>
    <t>World</t>
  </si>
  <si>
    <t>North America</t>
  </si>
  <si>
    <t>Europe</t>
  </si>
  <si>
    <t>Asia</t>
  </si>
  <si>
    <t>Electricity (MJ/kWh)</t>
  </si>
  <si>
    <t>Green (renewable) electricity</t>
  </si>
  <si>
    <t>C2</t>
  </si>
  <si>
    <t>Grey (non-renewable) electricity</t>
  </si>
  <si>
    <t>C4</t>
  </si>
  <si>
    <t>Solar energy</t>
  </si>
  <si>
    <t>C6</t>
  </si>
  <si>
    <t>Wind energy</t>
  </si>
  <si>
    <t>C8</t>
  </si>
  <si>
    <t>Biomass energy</t>
  </si>
  <si>
    <t>C10</t>
  </si>
  <si>
    <t>Hydro energy</t>
  </si>
  <si>
    <t>Solar energy (%)</t>
  </si>
  <si>
    <t>Wind energy (%)</t>
  </si>
  <si>
    <t>Biomass energy (%)</t>
  </si>
  <si>
    <t>Hydro energy (%)</t>
  </si>
  <si>
    <t>Fossil fuels (MJ/l)</t>
  </si>
  <si>
    <t>Petrol</t>
  </si>
  <si>
    <t>Fo2</t>
  </si>
  <si>
    <t>Diesel</t>
  </si>
  <si>
    <t>Fo4</t>
  </si>
  <si>
    <t>Natural gas (MJ/m3)</t>
  </si>
  <si>
    <t>Fo8</t>
  </si>
  <si>
    <t>Oil</t>
  </si>
  <si>
    <t>Fo10</t>
  </si>
  <si>
    <t>Fertilizer (MJ/l)</t>
  </si>
  <si>
    <t>ammonium nitrate</t>
  </si>
  <si>
    <t>Fe2</t>
  </si>
  <si>
    <t>calcium ammonium nitrate</t>
  </si>
  <si>
    <t>Fe4</t>
  </si>
  <si>
    <t>ammonium sulphate</t>
  </si>
  <si>
    <t>Fe6</t>
  </si>
  <si>
    <t>triple superphosphate</t>
  </si>
  <si>
    <t>Fe8</t>
  </si>
  <si>
    <t>single superphosphate</t>
  </si>
  <si>
    <t>Fe10</t>
  </si>
  <si>
    <t xml:space="preserve">ammonia </t>
  </si>
  <si>
    <t>Fe12</t>
  </si>
  <si>
    <t>limestone</t>
  </si>
  <si>
    <t>Fe14</t>
  </si>
  <si>
    <t>NPK 15-15-15</t>
  </si>
  <si>
    <t>Fe16</t>
  </si>
  <si>
    <t>phosphoric acid</t>
  </si>
  <si>
    <t>Fe22</t>
  </si>
  <si>
    <t>Mono-ammonium Phosphate</t>
  </si>
  <si>
    <t>Fe24</t>
  </si>
  <si>
    <t>average</t>
  </si>
  <si>
    <t>Pesticides (MJ/kg)</t>
  </si>
  <si>
    <t>atrazine water</t>
  </si>
  <si>
    <t>P2</t>
  </si>
  <si>
    <t>glyphosate water</t>
  </si>
  <si>
    <t>P4</t>
  </si>
  <si>
    <t>metolachlor</t>
  </si>
  <si>
    <t>P6</t>
  </si>
  <si>
    <t>P8</t>
  </si>
  <si>
    <t>P10</t>
  </si>
  <si>
    <t>Substrate (MJ/kg)</t>
  </si>
  <si>
    <t>rockwool</t>
  </si>
  <si>
    <t>S2</t>
  </si>
  <si>
    <t>perlite</t>
  </si>
  <si>
    <t>S4</t>
  </si>
  <si>
    <t>coco fiber</t>
  </si>
  <si>
    <t>S6</t>
  </si>
  <si>
    <t>hemp fiber</t>
  </si>
  <si>
    <t>S8</t>
  </si>
  <si>
    <t>peat</t>
  </si>
  <si>
    <t>S10</t>
  </si>
  <si>
    <t>peat moss</t>
  </si>
  <si>
    <t>S12</t>
  </si>
  <si>
    <t>Water (MJ/l)</t>
  </si>
  <si>
    <t>tap water</t>
  </si>
  <si>
    <t>Wa2</t>
  </si>
  <si>
    <t>Packaging (MJ/kg)</t>
  </si>
  <si>
    <t>packaging</t>
  </si>
  <si>
    <t>Pac2</t>
  </si>
  <si>
    <t>Transport (MJ/km*kg)</t>
  </si>
  <si>
    <t>Truck</t>
  </si>
  <si>
    <t>T2</t>
  </si>
  <si>
    <t>Van</t>
  </si>
  <si>
    <t>T4</t>
  </si>
  <si>
    <t>Electricity (kgCO2/kWh)</t>
  </si>
  <si>
    <t>C1</t>
  </si>
  <si>
    <t>C3</t>
  </si>
  <si>
    <t>C5</t>
  </si>
  <si>
    <t>C7</t>
  </si>
  <si>
    <t>C9</t>
  </si>
  <si>
    <t>Fossil fuels (kgCO2/l)</t>
  </si>
  <si>
    <t>Fo1</t>
  </si>
  <si>
    <t>Fo3</t>
  </si>
  <si>
    <t>Natural gas (CO2/m3)</t>
  </si>
  <si>
    <t>Fo7</t>
  </si>
  <si>
    <t>Fo9</t>
  </si>
  <si>
    <t>Fertilizer (kgCO2/kg)</t>
  </si>
  <si>
    <t>Fe1</t>
  </si>
  <si>
    <t>Fe3</t>
  </si>
  <si>
    <t>Fe5</t>
  </si>
  <si>
    <t>Fe7</t>
  </si>
  <si>
    <t>Fe9</t>
  </si>
  <si>
    <t>Fe11</t>
  </si>
  <si>
    <t>Fe13</t>
  </si>
  <si>
    <t>Fe15</t>
  </si>
  <si>
    <t>Fe21</t>
  </si>
  <si>
    <t>Mono-ammonium phosphate</t>
  </si>
  <si>
    <t>Fe23</t>
  </si>
  <si>
    <t>average concentration (kg/l)</t>
  </si>
  <si>
    <t>Pesticides (kgCO2/kg)</t>
  </si>
  <si>
    <t>P1</t>
  </si>
  <si>
    <t>P3</t>
  </si>
  <si>
    <t>P5</t>
  </si>
  <si>
    <t>P7</t>
  </si>
  <si>
    <t>P9</t>
  </si>
  <si>
    <t>Substrate (kgCO2/kg)</t>
  </si>
  <si>
    <t>S1</t>
  </si>
  <si>
    <t>S3</t>
  </si>
  <si>
    <t>S5</t>
  </si>
  <si>
    <t>S7</t>
  </si>
  <si>
    <t>S9</t>
  </si>
  <si>
    <t>S11</t>
  </si>
  <si>
    <t>Water (kgCO2/l)</t>
  </si>
  <si>
    <t>Wa1</t>
  </si>
  <si>
    <t>Packaging (kgCO2/kg)</t>
  </si>
  <si>
    <t>Pac1</t>
  </si>
  <si>
    <t>Transport by truck (kg CO2/kg*km)</t>
  </si>
  <si>
    <t>T1</t>
  </si>
  <si>
    <t>T3</t>
  </si>
  <si>
    <t>United States</t>
  </si>
  <si>
    <t>seeds (kgCO2/kg)</t>
  </si>
  <si>
    <t>seeds (MJ/kg)</t>
  </si>
  <si>
    <t>Not used now:</t>
  </si>
  <si>
    <t>Other crops</t>
  </si>
  <si>
    <t>Aluminium</t>
  </si>
  <si>
    <t>Plastic</t>
  </si>
  <si>
    <t>B1</t>
  </si>
  <si>
    <t>B2</t>
  </si>
  <si>
    <t>B3</t>
  </si>
  <si>
    <t>B5</t>
  </si>
  <si>
    <t>Lifespan of the materials (years)</t>
  </si>
  <si>
    <t>BL1</t>
  </si>
  <si>
    <t>BL2</t>
  </si>
  <si>
    <t>BL3</t>
  </si>
  <si>
    <t>B4</t>
  </si>
  <si>
    <t>B6</t>
  </si>
  <si>
    <t>Other</t>
  </si>
  <si>
    <t>Truck empty return</t>
  </si>
  <si>
    <t>T5</t>
  </si>
  <si>
    <t>Van empty return</t>
  </si>
  <si>
    <t>T7</t>
  </si>
  <si>
    <t>T6</t>
  </si>
  <si>
    <t>T8</t>
  </si>
  <si>
    <t>Black steel</t>
  </si>
  <si>
    <t>Stainless steel</t>
  </si>
  <si>
    <t>B8</t>
  </si>
  <si>
    <t>B7</t>
  </si>
  <si>
    <t>growing system (CO2eq/kg)</t>
  </si>
  <si>
    <t>growing system (MJ/kg)</t>
  </si>
  <si>
    <t>BL4</t>
  </si>
  <si>
    <t>S14</t>
  </si>
  <si>
    <t>Jute fiber</t>
  </si>
  <si>
    <t>S13</t>
  </si>
  <si>
    <t>Geothermal energy</t>
  </si>
  <si>
    <t>C12</t>
  </si>
  <si>
    <t>Geothermal engergy</t>
  </si>
  <si>
    <t>C11</t>
  </si>
  <si>
    <t>other herbicides</t>
  </si>
  <si>
    <t>other insecticides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</si>
</sst>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00000"/>
  </numFmts>
  <fonts count="7" x14ac:knownFonts="1">
    <font>
      <sz val="11"/>
      <color theme="1"/>
      <name val="Calibri"/>
      <family val="2"/>
      <scheme val="minor"/>
    </font>
    <font>
      <i/>
      <sz val="11"/>
      <color theme="1"/>
      <name val="Calibri"/>
      <family val="2"/>
      <scheme val="minor"/>
    </font>
    <font>
      <sz val="11"/>
      <color rgb="FFFF0000"/>
      <name val="Calibri"/>
      <family val="2"/>
      <scheme val="minor"/>
    </font>
    <font>
      <u/>
      <sz val="11"/>
      <color theme="10"/>
      <name val="Calibri"/>
      <family val="2"/>
      <scheme val="minor"/>
    </font>
    <font>
      <sz val="1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D9E1F2"/>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indexed="64"/>
      </right>
      <top style="medium">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thin">
        <color rgb="FF000000"/>
      </top>
      <bottom style="thin">
        <color rgb="FF000000"/>
      </bottom>
      <diagonal/>
    </border>
    <border>
      <left style="medium">
        <color rgb="FF000000"/>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medium">
        <color rgb="FF000000"/>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2" fontId="0" fillId="0" borderId="0" xfId="0" applyNumberFormat="1"/>
    <xf numFmtId="164" fontId="0" fillId="0" borderId="0" xfId="0" applyNumberFormat="1"/>
    <xf numFmtId="165" fontId="0" fillId="0" borderId="0" xfId="0" applyNumberFormat="1"/>
    <xf numFmtId="0" fontId="1" fillId="0" borderId="0" xfId="0" applyFont="1"/>
    <xf numFmtId="2" fontId="1" fillId="0" borderId="0" xfId="0" applyNumberFormat="1" applyFont="1"/>
    <xf numFmtId="0" fontId="0" fillId="0" borderId="0" xfId="0" applyAlignment="1">
      <alignment horizontal="left"/>
    </xf>
    <xf numFmtId="0" fontId="0" fillId="2" borderId="2" xfId="0" applyFill="1" applyBorder="1"/>
    <xf numFmtId="0" fontId="0" fillId="2" borderId="3" xfId="0" applyFill="1" applyBorder="1" applyAlignment="1">
      <alignment horizontal="left"/>
    </xf>
    <xf numFmtId="0" fontId="0" fillId="2" borderId="4" xfId="0" applyFill="1" applyBorder="1"/>
    <xf numFmtId="1" fontId="0" fillId="0" borderId="0" xfId="0" applyNumberFormat="1"/>
    <xf numFmtId="0" fontId="2" fillId="0" borderId="0" xfId="0" applyFont="1"/>
    <xf numFmtId="2" fontId="2" fillId="0" borderId="0" xfId="0" applyNumberFormat="1" applyFont="1"/>
    <xf numFmtId="0" fontId="0" fillId="0" borderId="0" xfId="0" applyFont="1"/>
    <xf numFmtId="0" fontId="0" fillId="3" borderId="0" xfId="0" applyFont="1" applyFill="1"/>
    <xf numFmtId="0" fontId="1" fillId="3" borderId="0" xfId="0" applyFont="1" applyFill="1"/>
    <xf numFmtId="0" fontId="0" fillId="3" borderId="0" xfId="0" applyFill="1"/>
    <xf numFmtId="2" fontId="0" fillId="3" borderId="0" xfId="0" applyNumberFormat="1" applyFill="1"/>
    <xf numFmtId="2" fontId="1" fillId="3" borderId="0" xfId="0" applyNumberFormat="1" applyFont="1" applyFill="1"/>
    <xf numFmtId="2" fontId="0" fillId="0" borderId="0" xfId="0" applyNumberFormat="1" applyFill="1"/>
    <xf numFmtId="2" fontId="0" fillId="0" borderId="0" xfId="0" applyNumberFormat="1" applyFont="1" applyFill="1"/>
    <xf numFmtId="2" fontId="0" fillId="0" borderId="0" xfId="0" applyNumberFormat="1" applyFont="1"/>
    <xf numFmtId="2" fontId="0" fillId="0" borderId="0" xfId="0" applyNumberFormat="1" applyAlignment="1">
      <alignment vertical="center"/>
    </xf>
    <xf numFmtId="2" fontId="0" fillId="0" borderId="1" xfId="0" applyNumberFormat="1" applyBorder="1" applyAlignment="1">
      <alignment horizontal="left"/>
    </xf>
    <xf numFmtId="2" fontId="0" fillId="0" borderId="0" xfId="0" applyNumberFormat="1" applyAlignment="1">
      <alignment horizontal="left"/>
    </xf>
    <xf numFmtId="0" fontId="0" fillId="2" borderId="5" xfId="0" applyFill="1" applyBorder="1" applyAlignment="1">
      <alignment horizontal="left"/>
    </xf>
    <xf numFmtId="2" fontId="0" fillId="0" borderId="6" xfId="0" applyNumberFormat="1" applyBorder="1" applyAlignment="1">
      <alignment horizontal="left"/>
    </xf>
    <xf numFmtId="0" fontId="0" fillId="2" borderId="7" xfId="0" applyFill="1" applyBorder="1" applyAlignment="1">
      <alignment horizontal="left"/>
    </xf>
    <xf numFmtId="2" fontId="0" fillId="0" borderId="8" xfId="0" applyNumberFormat="1" applyBorder="1" applyAlignment="1">
      <alignment horizontal="left"/>
    </xf>
    <xf numFmtId="0" fontId="0" fillId="2" borderId="9" xfId="0" applyFill="1" applyBorder="1" applyAlignment="1">
      <alignment horizontal="left"/>
    </xf>
    <xf numFmtId="2" fontId="0" fillId="0" borderId="10" xfId="0" applyNumberFormat="1" applyBorder="1" applyAlignment="1">
      <alignment horizontal="left"/>
    </xf>
    <xf numFmtId="0" fontId="0" fillId="2" borderId="11" xfId="0" applyFill="1" applyBorder="1"/>
    <xf numFmtId="2" fontId="0" fillId="0" borderId="12" xfId="0" applyNumberFormat="1" applyBorder="1" applyAlignment="1">
      <alignment horizontal="left"/>
    </xf>
    <xf numFmtId="2" fontId="0" fillId="0" borderId="13" xfId="0" applyNumberFormat="1" applyBorder="1" applyAlignment="1">
      <alignment horizontal="left"/>
    </xf>
    <xf numFmtId="0" fontId="0" fillId="2" borderId="14" xfId="0" applyFill="1" applyBorder="1"/>
    <xf numFmtId="2" fontId="0" fillId="0" borderId="15" xfId="0" applyNumberFormat="1" applyBorder="1" applyAlignment="1">
      <alignment horizontal="left"/>
    </xf>
    <xf numFmtId="0" fontId="0" fillId="0" borderId="0" xfId="0" applyBorder="1" applyAlignment="1">
      <alignment horizontal="left"/>
    </xf>
    <xf numFmtId="0" fontId="4" fillId="0" borderId="0" xfId="1" applyFont="1"/>
    <xf numFmtId="0" fontId="0" fillId="0" borderId="0" xfId="0" applyAlignment="1">
      <alignment vertical="center" wrapText="1"/>
    </xf>
    <xf numFmtId="166" fontId="0" fillId="0" borderId="0" xfId="0" applyNumberFormat="1" applyAlignment="1">
      <alignment vertical="center" wrapText="1"/>
    </xf>
    <xf numFmtId="166" fontId="0" fillId="0" borderId="0" xfId="0" applyNumberFormat="1"/>
  </cellXfs>
  <cellStyles count="2">
    <cellStyle name="Hyperlink" xfId="1" builtinId="8"/>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ang, Huang" id="{E5052E7A-0C67-404F-8462-CE35CB09CE6F}" userId="S::huang.yang@wur.nl::0fb7ffbb-692a-4354-bbc1-09a095c92dc5" providerId="AD"/>
  <person displayName="Kwint, Pascal" id="{674DE3A7-D8CC-4AE3-B2BF-C3E72DDA790F}" userId="S::pascal.kwint@wur.nl::cba313c9-e06f-4725-8d92-5946f18f8ff3" providerId="AD"/>
  <person displayName="Pambudi, Akbar" id="{CD7EE5D6-EF8C-4B7B-BBFC-E29A1FA35150}" userId="S::akbar.pambudi@wur.nl::702234c6-f47e-4891-967f-c738c7a8120d" providerId="AD"/>
  <person displayName="Schuetz, Lilli" id="{0739BC85-F714-46E2-8EA5-B2AE2D2F45F7}" userId="S::lilli.schuetz@wur.nl::8bc00522-afbd-4476-ac04-71f2d6d4b5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6-05T07:30:01.99" personId="{E5052E7A-0C67-404F-8462-CE35CB09CE6F}" id="{ED13EA6E-84B9-4566-9DD1-5F68795B2A3F}">
    <text xml:space="preserve">This is the time needed from seeds to maturity, but in the vertical farming, may be start to harvest before they are maturity (such as, microgreen mix), thus we decided to write 12 days for microgreen mix
</text>
  </threadedComment>
  <threadedComment ref="B2" dT="2019-06-03T14:31:50.35" personId="{E5052E7A-0C67-404F-8462-CE35CB09CE6F}" id="{AA2B32B5-7D1D-400A-A931-EBFBF82EF357}">
    <text xml:space="preserve">http://www.foodstandards.gov.au/science/monitoringnutrients/ausnut/foodmeasures/Pages/-Fruits-and-vegetable-measures-program---data-table.aspx
</text>
  </threadedComment>
  <threadedComment ref="C2" dT="2019-06-03T13:43:06.86" personId="{E5052E7A-0C67-404F-8462-CE35CB09CE6F}" id="{DAFEC4E5-6F24-4648-91ED-14AA6811292D}">
    <text xml:space="preserve">http://www.growgreatvegetables.com/plantinggrowing/germination/
</text>
  </threadedComment>
  <threadedComment ref="D2" dT="2019-06-03T13:28:06.59" personId="{E5052E7A-0C67-404F-8462-CE35CB09CE6F}" id="{8FE4F82F-6907-41E0-ACF1-311361FEC4C7}">
    <text xml:space="preserve">https://greenharvest.com.au/SeedOrganic/SeedsPerGram.html
</text>
  </threadedComment>
  <threadedComment ref="E2" dT="2019-06-03T13:38:06.55" personId="{0739BC85-F714-46E2-8EA5-B2AE2D2F45F7}" id="{F0E4EA42-2698-47D0-A222-D1E83A6DAA7D}">
    <text xml:space="preserve">https://nevo-online.rivm.nl/ProductenDetailsGetabt.aspx?zoekstring=&amp;tabid=1
</text>
  </threadedComment>
  <threadedComment ref="F2" dT="2019-06-05T06:42:19.38" personId="{E5052E7A-0C67-404F-8462-CE35CB09CE6F}" id="{D21AF469-E910-4274-AF0D-7D27B238D9E7}">
    <text xml:space="preserve">http://www.webgrower.com/regional/pdf/ND_Veg-Maturity-Dates_h912.pdf
</text>
  </threadedComment>
  <threadedComment ref="B3" dT="2019-06-03T14:25:48.13" personId="{E5052E7A-0C67-404F-8462-CE35CB09CE6F}" id="{DEC464CC-8A70-4C86-9116-9C8B145BBB1E}">
    <text xml:space="preserve">https://www.agriculturejournals.cz/publicFiles/00115.pdf
</text>
  </threadedComment>
  <threadedComment ref="F3" dT="2019-06-05T07:12:11.78" personId="{E5052E7A-0C67-404F-8462-CE35CB09CE6F}" id="{3C953827-5C2D-4742-A6F6-150B1C1BC74D}">
    <text xml:space="preserve">https://medcraveonline.com/APAR/APAR-05-00173.pdf
</text>
  </threadedComment>
  <threadedComment ref="B4" dT="2019-06-04T13:08:36.28" personId="{E5052E7A-0C67-404F-8462-CE35CB09CE6F}" id="{5667D7E8-CE45-48EB-8BEF-B2A681E2E308}">
    <text xml:space="preserve">http://sustainable-farming.rutgers.edu/wp-content/uploads/2017/12/urbanfringe-v07n01.pdf
</text>
  </threadedComment>
  <threadedComment ref="B5" dT="2019-06-04T13:27:41.50" personId="{E5052E7A-0C67-404F-8462-CE35CB09CE6F}" id="{3D18DAF9-FA04-48E1-A8CB-5C5ED8180794}">
    <text xml:space="preserve">https://www-sciencedirect-com.ezproxy.library.wur.nl/science/article/pii/S030442381830894X
</text>
  </threadedComment>
  <threadedComment ref="C5" dT="2019-06-03T13:43:44.84" personId="{E5052E7A-0C67-404F-8462-CE35CB09CE6F}" id="{81A05FB6-F8D5-4215-B674-8F1D2351605B}">
    <text xml:space="preserve">https://www.daff.gov.za/docs/Brochures/MbeanpGUDELINS.pdf
</text>
  </threadedComment>
  <threadedComment ref="D5" dT="2019-06-03T13:29:43.93" personId="{E5052E7A-0C67-404F-8462-CE35CB09CE6F}" id="{6CB3C0DC-854E-4A55-8539-9AD9B39ABB67}">
    <text xml:space="preserve">https://www.daff.gov.za/docs/Brochures/MbeanpGUDELINS.pdf
</text>
  </threadedComment>
  <threadedComment ref="F5" dT="2019-06-05T06:52:59.59" personId="{E5052E7A-0C67-404F-8462-CE35CB09CE6F}" id="{EE065DF9-E183-4DC0-B823-54EEB2A83055}">
    <text xml:space="preserve">https://sproutpeople.org/growing-mung-bean-sprouts/
</text>
  </threadedComment>
  <threadedComment ref="B6" dT="2019-06-04T12:31:58.42" personId="{E5052E7A-0C67-404F-8462-CE35CB09CE6F}" id="{2CE7C953-E49E-4A79-B418-53F8AD2A6AFA}">
    <text xml:space="preserve">https://www.goodfood.com.au/recipes/brain-food-if-a-recipe-calls-for-a-bunch-of-herbs-exactly-how-much-is-a-bunch-20151102-gkjdjj
</text>
  </threadedComment>
  <threadedComment ref="B7" dT="2019-06-04T13:43:42.42" personId="{E5052E7A-0C67-404F-8462-CE35CB09CE6F}" id="{063C0FF8-3329-4679-9464-4142E1509E8B}">
    <text xml:space="preserve">https://onlinelibrary-wiley-com.ezproxy.library.wur.nl/doi/full/10.1111/jwas.12471
</text>
  </threadedComment>
  <threadedComment ref="F7" dT="2019-06-05T06:58:17.00" personId="{E5052E7A-0C67-404F-8462-CE35CB09CE6F}" id="{382198E1-719A-47EB-9BBD-AEA3E9643F05}">
    <text xml:space="preserve">https://harvesttotable.com/how_to_grow_kale/
</text>
  </threadedComment>
  <threadedComment ref="B8" dT="2019-06-04T12:57:05.19" personId="{E5052E7A-0C67-404F-8462-CE35CB09CE6F}" id="{5DAD9E96-B1AC-40EC-A343-549D1C86441C}">
    <text xml:space="preserve">https://www.sciencedirect.com/science/article/pii/S0570178316300288
</text>
  </threadedComment>
  <threadedComment ref="C8" dT="2019-06-03T13:45:22.22" personId="{E5052E7A-0C67-404F-8462-CE35CB09CE6F}" id="{DE7DAB9C-E072-4C08-A524-CC36ABE006DC}">
    <text xml:space="preserve">https://www.nda.agric.za/docs/Brochures/ProGuiBasil.pdf
</text>
  </threadedComment>
  <threadedComment ref="F8" dT="2019-06-05T07:01:51.93" personId="{E5052E7A-0C67-404F-8462-CE35CB09CE6F}" id="{7E9BDE2F-7436-4F06-AA05-76C0B6EF0151}">
    <text xml:space="preserve">https://harvesttotable.com/how_to_grow_basil/
</text>
  </threadedComment>
  <threadedComment ref="B9" dT="2019-06-04T13:17:48.47" personId="{E5052E7A-0C67-404F-8462-CE35CB09CE6F}" id="{746EE960-3E3F-4E97-B83D-3F630DD80F97}">
    <text xml:space="preserve">http://www.hortorumcultus.actapol.net/pub/8_4_23.pdf
</text>
  </threadedComment>
  <threadedComment ref="C9" dT="2019-06-03T13:52:44.33" personId="{E5052E7A-0C67-404F-8462-CE35CB09CE6F}" id="{F5C2A7A9-655F-44C8-BA17-5A544641CD31}">
    <text xml:space="preserve">https://www.westcoastseeds.com/blogs/how-to-grow/how-to-grow-arugula
</text>
  </threadedComment>
  <threadedComment ref="D9" dT="2019-06-03T13:26:00.01" personId="{E5052E7A-0C67-404F-8462-CE35CB09CE6F}" id="{38735AFA-08BE-46E7-8B5D-A6F6E71F9349}">
    <text xml:space="preserve">https://www.growitalian.com/arugula-rucola-selvatica-wild-arugula-115-5/
</text>
  </threadedComment>
  <threadedComment ref="F9" dT="2019-06-05T07:04:29.53" personId="{E5052E7A-0C67-404F-8462-CE35CB09CE6F}" id="{0F9B3DFA-8ADC-4989-99B0-30B95C57E01E}">
    <text xml:space="preserve">https://veggieharvest.com/vegetables/arugula.html
</text>
  </threadedComment>
  <threadedComment ref="A10" dT="2019-06-03T13:51:05.90" personId="{E5052E7A-0C67-404F-8462-CE35CB09CE6F}" id="{DA3C5C15-680E-484C-AC79-F93CD00D3328}">
    <text xml:space="preserve">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ext>
  </threadedComment>
  <threadedComment ref="B10" dT="2019-06-04T14:10:58.98" personId="{E5052E7A-0C67-404F-8462-CE35CB09CE6F}" id="{E9E75DD3-E97D-42D3-83E8-E1069EC265E8}">
    <text xml:space="preserve">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ext>
  </threadedComment>
  <threadedComment ref="C10" dT="2019-06-03T14:13:28.77" personId="{E5052E7A-0C67-404F-8462-CE35CB09CE6F}" id="{F31CB36E-DFFF-4430-8925-364B1248F789}">
    <text xml:space="preserve">https://www.westcoastseeds.com/blogs/how-to-grow/grow-chives
</text>
  </threadedComment>
  <threadedComment ref="D10" dT="2019-06-03T13:27:58.37" personId="{0739BC85-F714-46E2-8EA5-B2AE2D2F45F7}" id="{032348BB-264C-4C04-A358-C90BDB0F2CBB}">
    <text xml:space="preserve">Common microgreens: https://draxe.com/microgreens/
Seed weights: https://greenharvest.com.au/SeedOrganic/SeedsPerGram.html
</text>
  </threadedComment>
  <threadedComment ref="E10" dT="2019-06-03T13:42:32.58" personId="{0739BC85-F714-46E2-8EA5-B2AE2D2F45F7}" id="{34BA0857-7630-410F-ADEB-7CDE29F6F4E4}">
    <text xml:space="preserve">http://www.wsbentley.co.uk/explore-more/chefs-microgreens/
</text>
  </threadedComment>
  <threadedComment ref="F10" dT="2019-06-05T07:19:32.87" personId="{E5052E7A-0C67-404F-8462-CE35CB09CE6F}" id="{2674CD71-C273-4501-8B80-5BDF411CCD11}">
    <text xml:space="preserve">https://harvesttotable.com/how_to_grow_chives/
https://harvesttotable.com/how_to_grow_celery/
https://harvesttotable.com/how_to_grow_cress/
</text>
  </threadedComment>
  <threadedComment ref="B11" dT="2019-06-05T07:45:26.89" personId="{E5052E7A-0C67-404F-8462-CE35CB09CE6F}" id="{23E3E1DE-1D30-401A-95D1-C8555D81F6BF}">
    <text xml:space="preserve">file:///C:/Users/H/Downloads/Spearmint.pdf
</text>
  </threadedComment>
  <threadedComment ref="C11" dT="2019-06-05T08:06:58.56" personId="{E5052E7A-0C67-404F-8462-CE35CB09CE6F}" id="{B619E217-C26E-484F-96C6-1045106C5109}">
    <text xml:space="preserve">http://www.academicjournals.org/app/webroot/article/article1380714927_Liopa-Tsakalidis%20et%20al.pdf
</text>
  </threadedComment>
  <threadedComment ref="D11" dT="2019-06-05T07:34:30.39" personId="{E5052E7A-0C67-404F-8462-CE35CB09CE6F}" id="{54D768C3-619F-4830-A4DF-B4A28BE5731C}">
    <text xml:space="preserve">http://herbgardening.com/growingmint.htm
</text>
  </threadedComment>
  <threadedComment ref="F11" dT="2019-06-05T07:31:12.54" personId="{E5052E7A-0C67-404F-8462-CE35CB09CE6F}" id="{3CBB2313-6869-4ADB-8678-F0A56C53B204}">
    <text xml:space="preserve">https://homeguides.sfgate.com/long-mint-need-grow-70659.html
</text>
  </threadedComment>
</ThreadedComments>
</file>

<file path=xl/threadedComments/threadedComment2.xml><?xml version="1.0" encoding="utf-8"?>
<ThreadedComments xmlns="http://schemas.microsoft.com/office/spreadsheetml/2018/threadedcomments" xmlns:x="http://schemas.openxmlformats.org/spreadsheetml/2006/main">
  <threadedComment ref="D3" dT="2019-06-03T10:00:35.15" personId="{0739BC85-F714-46E2-8EA5-B2AE2D2F45F7}" id="{28C0A1D0-E24D-4A94-B8D7-08380DAD163B}">
    <text xml:space="preserve">Ecoinvent
</text>
  </threadedComment>
  <threadedComment ref="E3" dT="2019-06-07T09:32:53.89" personId="{0739BC85-F714-46E2-8EA5-B2AE2D2F45F7}" id="{F1D6A124-94E9-4537-87FD-64C5756431CC}">
    <text xml:space="preserve">Ecoinvent
</text>
  </threadedComment>
  <threadedComment ref="F3" dT="2019-06-07T09:32:58.93" personId="{0739BC85-F714-46E2-8EA5-B2AE2D2F45F7}" id="{2A2FDC7F-6B63-4EB2-9514-8F273884490D}">
    <text xml:space="preserve">Ecoinvent
</text>
  </threadedComment>
  <threadedComment ref="G3" dT="2019-06-07T09:33:03.10" personId="{0739BC85-F714-46E2-8EA5-B2AE2D2F45F7}" id="{75A964C6-E221-4021-9BCF-E318D4CBA659}">
    <text xml:space="preserve">Ecoinvent
</text>
  </threadedComment>
  <threadedComment ref="H3" dT="2019-06-07T09:33:07.57" personId="{0739BC85-F714-46E2-8EA5-B2AE2D2F45F7}" id="{DB213962-8976-483B-B4B5-B4CD76A55796}">
    <text xml:space="preserve">Ecoinvent
</text>
  </threadedComment>
  <threadedComment ref="J4" dT="2019-06-03T10:00:11.09" personId="{0739BC85-F714-46E2-8EA5-B2AE2D2F45F7}" id="{88B16166-346E-4A39-90D1-67B1D7130E04}">
    <text xml:space="preserve">Ecoinvent
</text>
  </threadedComment>
  <threadedComment ref="E8" dT="2019-06-07T10:15:15.10" personId="{0739BC85-F714-46E2-8EA5-B2AE2D2F45F7}" id="{9168666A-DBA0-4FBA-AF0A-FCCB183065C8}">
    <text xml:space="preserve">https://www.umweltbundesamt.de/themen/klima-energie/erneuerbare-energien/erneuerbare-energien-in-zahlen
</text>
  </threadedComment>
  <threadedComment ref="F8" dT="2019-06-07T10:19:03.79" personId="{E5052E7A-0C67-404F-8462-CE35CB09CE6F}" id="{04280FF5-B731-4BCA-9158-BECDCB0FCA62}">
    <text xml:space="preserve">file:///C:/Users/H/Downloads/China+Renewable+Energy+Outline+2012+CN.pdf
</text>
  </threadedComment>
  <threadedComment ref="G8" dT="2019-06-07T10:11:04.82" personId="{0739BC85-F714-46E2-8EA5-B2AE2D2F45F7}" id="{7A8B2478-7119-468E-A944-CF0C5DF05106}">
    <text xml:space="preserve">http://css.umich.edu/factsheets/us-renewable-energy-factsheet
</text>
  </threadedComment>
  <threadedComment ref="H8" dT="2019-06-07T10:32:39.59" personId="{0739BC85-F714-46E2-8EA5-B2AE2D2F45F7}" id="{C33DE9C9-6AE7-482D-8277-5DB16883D9AF}">
    <text xml:space="preserve">https://www.isep.or.jp/en/wp/wp-content/uploads/2019/04/JapanStatusRE20190405ISEP.pdf
</text>
  </threadedComment>
  <threadedComment ref="J13" dT="2019-06-03T10:01:00.28" personId="{0739BC85-F714-46E2-8EA5-B2AE2D2F45F7}" id="{4894AC73-6F3C-482C-BF3B-EF91AD8418D6}">
    <text xml:space="preserve">http://www.world-nuclear.org/information-library/facts-and-figures/heat-values-of-various-fuels.aspx
</text>
  </threadedComment>
  <threadedComment ref="J18" dT="2019-06-03T11:55:08.31" personId="{0739BC85-F714-46E2-8EA5-B2AE2D2F45F7}" id="{BFF5F8B5-9FA9-47FB-B65E-682B51E753EF}">
    <text xml:space="preserve">Ecoinvent V3
</text>
  </threadedComment>
  <threadedComment ref="J39" dT="2019-06-04T14:12:42.84" personId="{CD7EE5D6-EF8C-4B7B-BBFC-E29A1FA35150}" id="{91C7F82C-9A9F-4C87-A739-6A581FAAD543}">
    <text xml:space="preserve">https://dspace.lib.cranfield.ac.uk/bitstream/handle/1826/3913/Estimation_of_the_greenhouse_gas_emissions_from_agricultural_pesticide_manufacture_and_use-2009.pdf;jsessionid=F7CBF742766A89A35DC6BC258D016501?sequence=1
</text>
  </threadedComment>
  <threadedComment ref="K39" dT="2019-06-05T14:36:10.60" personId="{CD7EE5D6-EF8C-4B7B-BBFC-E29A1FA35150}" id="{27297E8D-321A-49D8-9262-B18D44E94748}">
    <text xml:space="preserve">https://books.google.nl/books?id=9kv5ZvX2qfUC&amp;pg=PA355&amp;lpg=PA355&amp;dq=pesticides+in+MJ+kg+in+america&amp;source=bl&amp;ots=KKoY-TYK_V&amp;sig=ACfU3U0lBflL2mkbLtwvxIkOYkX6fdLrug&amp;hl=en&amp;sa=X&amp;ved=2ahUKEwi30cflxtLiAhUDLlAKHaorAisQ6AEwAnoECAYQAQ#v=onepage&amp;q=pesticides%20in%20MJ%20kg%20in%20america&amp;f=false
</text>
  </threadedComment>
  <threadedComment ref="J41" dT="2019-06-03T11:42:16.59" personId="{0739BC85-F714-46E2-8EA5-B2AE2D2F45F7}" id="{48EF0565-F5AA-4859-B328-8E1C327C14E9}">
    <text xml:space="preserve">Ecoinvent system processes
</text>
  </threadedComment>
  <threadedComment ref="J43" dT="2019-06-03T11:42:25.84" personId="{0739BC85-F714-46E2-8EA5-B2AE2D2F45F7}" id="{1B93F73B-A64C-41F2-9E79-1347DA5958C3}">
    <text xml:space="preserve">AGRIBALYSE
</text>
  </threadedComment>
  <threadedComment ref="J45" dT="2019-06-03T11:42:34.73" personId="{0739BC85-F714-46E2-8EA5-B2AE2D2F45F7}" id="{EB5AF55A-D36E-4291-B324-6215D9703071}">
    <text xml:space="preserve">Ecoinvent 3
</tex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19-06-06T13:08:32.77" personId="{0739BC85-F714-46E2-8EA5-B2AE2D2F45F7}" id="{53C940E0-2140-41F9-A6DF-6EA835ABEC64}">
    <text xml:space="preserve">We need to find the most interesting countries for this because here there is a wide variety
</text>
  </threadedComment>
  <threadedComment ref="K2" dT="2019-06-04T13:30:08.91" personId="{0739BC85-F714-46E2-8EA5-B2AE2D2F45F7}" id="{F8E5DC3C-6251-4EB4-8D84-9AAD62A6919A}">
    <text xml:space="preserve">http://ira.lib.polyu.edu.hk/bitstream/10397/36019/1/Hong_Jingke_2015.pdf
For green only hydro included atm!
</text>
  </threadedComment>
  <threadedComment ref="L2" dT="2019-06-04T13:18:09.38" personId="{0739BC85-F714-46E2-8EA5-B2AE2D2F45F7}" id="{F049A3EB-816D-4F33-9493-D7CA7D0BC6D1}">
    <text xml:space="preserve">http://ira.lib.polyu.edu.hk/bitstream/10397/36019/1/Hong_Jingke_2015.pdf
</text>
  </threadedComment>
  <threadedComment ref="D3" dT="2019-06-07T09:42:40.57" personId="{0739BC85-F714-46E2-8EA5-B2AE2D2F45F7}" id="{14D3C766-2560-494A-97DB-D6CC08AA48F4}">
    <text xml:space="preserve">Ecoinvent
</text>
  </threadedComment>
  <threadedComment ref="M3" dT="2019-06-04T13:32:34.69" personId="{0739BC85-F714-46E2-8EA5-B2AE2D2F45F7}" id="{9A67475F-7AFB-4218-BE16-67F64059BF09}">
    <text xml:space="preserve">http://ira.lib.polyu.edu.hk/bitstream/10397/36019/1/Hong_Jingke_2015.pdf
</text>
  </threadedComment>
  <threadedComment ref="J4" dT="2019-06-07T09:42:32.59" personId="{0739BC85-F714-46E2-8EA5-B2AE2D2F45F7}" id="{11C788DB-B1E6-4564-A49D-EF89ED2E9A6F}">
    <text xml:space="preserve">Ecoinvent
</text>
  </threadedComment>
  <threadedComment ref="D8" dT="2019-06-07T10:37:13.90" personId="{674DE3A7-D8CC-4AE3-B2BF-C3E72DDA790F}" id="{BDBC482D-3BB7-446D-8BDB-831BCA4B7FF3}">
    <text xml:space="preserve">Netherlands link for data of 2017:  https://www.cbs.nl/-/media/_pdf/2018/40/hernieuwbare-energie-webversie.pdf
</text>
  </threadedComment>
  <threadedComment ref="E8" dT="2019-06-07T10:15:15.10" personId="{0739BC85-F714-46E2-8EA5-B2AE2D2F45F7}" id="{2AFB2FF8-7AFD-437F-BC89-6D79563B5185}">
    <text xml:space="preserve">https://www.umweltbundesamt.de/themen/klima-energie/erneuerbare-energien/erneuerbare-energien-in-zahlen
</text>
  </threadedComment>
  <threadedComment ref="F8" dT="2019-06-07T10:19:03.79" personId="{E5052E7A-0C67-404F-8462-CE35CB09CE6F}" id="{6B8A440F-765C-4E2C-ACD2-C7E16C81DFEB}">
    <text xml:space="preserve">file:///C:/Users/H/Downloads/China+Renewable+Energy+Outline+2012+CN.pdf
</text>
  </threadedComment>
  <threadedComment ref="G8" dT="2019-06-07T10:11:04.82" personId="{0739BC85-F714-46E2-8EA5-B2AE2D2F45F7}" id="{774B0328-F6C0-42A9-A4AB-AA49B824D7D3}">
    <text xml:space="preserve">http://css.umich.edu/factsheets/us-renewable-energy-factsheet
</text>
  </threadedComment>
  <threadedComment ref="H8" dT="2019-06-07T10:32:39.59" personId="{0739BC85-F714-46E2-8EA5-B2AE2D2F45F7}" id="{7E07B26E-CA23-48A3-A12B-6DA9B1E99E35}">
    <text xml:space="preserve">https://www.isep.or.jp/en/wp/wp-content/uploads/2019/04/JapanStatusRE20190405ISEP.pdf
</text>
  </threadedComment>
  <threadedComment ref="J13" dT="2019-06-03T09:57:35.71" personId="{0739BC85-F714-46E2-8EA5-B2AE2D2F45F7}" id="{67393C48-310C-4E8B-87A7-6A02EA78F1F7}">
    <text xml:space="preserve">Ecoinvent 3
</text>
  </threadedComment>
  <threadedComment ref="J15" dT="2019-06-03T09:57:49.85" personId="{0739BC85-F714-46E2-8EA5-B2AE2D2F45F7}" id="{663D8CF0-4CFD-4F94-B3AD-E16830C73AAE}">
    <text xml:space="preserve">AGRIBALYSE (Adapted from Ecoinvent 2.2)
</text>
  </threadedComment>
  <threadedComment ref="J18" dT="2019-06-03T11:58:12.29" personId="{0739BC85-F714-46E2-8EA5-B2AE2D2F45F7}" id="{0BD08DC0-6AE2-48F8-BBCF-BAB58B87B9B4}">
    <text xml:space="preserve">Ecoinvent v3
</text>
  </threadedComment>
  <threadedComment ref="J20" dT="2019-06-03T10:04:21.90" personId="{0739BC85-F714-46E2-8EA5-B2AE2D2F45F7}" id="{0877BE86-6D42-484E-9886-B6C2FA23BBDF}">
    <text xml:space="preserve">Agri-footprint - economic allocation
</text>
  </threadedComment>
  <threadedComment ref="J20" dT="2019-06-05T08:38:06.47" personId="{0739BC85-F714-46E2-8EA5-B2AE2D2F45F7}" id="{57B7C7E8-4019-40F7-89AF-52A0D05B246A}" parentId="{0877BE86-6D42-484E-9886-B6C2FA23BBDF}">
    <text xml:space="preserve">What concentration is used for these?
</text>
  </threadedComment>
  <threadedComment ref="L20" dT="2019-06-03T10:04:21.90" personId="{0739BC85-F714-46E2-8EA5-B2AE2D2F45F7}" id="{A7925944-D01F-4C9C-B69E-643D7D71DBB7}">
    <text xml:space="preserve">Agri-footprint - economic allocation
</text>
  </threadedComment>
  <threadedComment ref="L20" dT="2019-06-05T08:38:06.47" personId="{0739BC85-F714-46E2-8EA5-B2AE2D2F45F7}" id="{CEBE717C-BA93-4B78-8732-D2E6B3F3561B}" parentId="{A7925944-D01F-4C9C-B69E-643D7D71DBB7}">
    <text xml:space="preserve">What concentration is used for these?
</text>
  </threadedComment>
  <threadedComment ref="J30" dT="2019-06-03T10:04:08.52" personId="{0739BC85-F714-46E2-8EA5-B2AE2D2F45F7}" id="{E6BE51FA-33D4-4246-B71B-6E9B6D8B8C8E}">
    <text xml:space="preserve">Ecoinvent system processes
</text>
  </threadedComment>
  <threadedComment ref="L30" dT="2019-06-03T10:04:08.52" personId="{0739BC85-F714-46E2-8EA5-B2AE2D2F45F7}" id="{E0F305EA-C278-435F-9FD8-E37E53F129BA}">
    <text xml:space="preserve">Ecoinvent system processes
</text>
  </threadedComment>
  <threadedComment ref="K36" dT="2019-06-05T13:24:29.45" personId="{CD7EE5D6-EF8C-4B7B-BBFC-E29A1FA35150}" id="{E98DA1EC-7D2D-417B-8BDC-16BE9804AC5D}">
    <text xml:space="preserve">https://dspace.library.uu.nl/handle/1874/335731
</text>
  </threadedComment>
  <threadedComment ref="L36" dT="2019-06-04T14:07:26.42" personId="{CD7EE5D6-EF8C-4B7B-BBFC-E29A1FA35150}" id="{AD26B5D4-D252-4749-8261-86FA21A3D1E2}">
    <text xml:space="preserve">https://www.iscc-system.org/wp-content/uploads/2017/02/ISCC_205_GHG_Emissions_3.0.pdf
</text>
  </threadedComment>
  <threadedComment ref="J40" dT="2019-06-04T14:09:26.70" personId="{CD7EE5D6-EF8C-4B7B-BBFC-E29A1FA35150}" id="{E5B41D43-DFB0-4609-8666-707809BF1FA0}">
    <text xml:space="preserve">http://www.fao.org/3/a-i8276e.pdf
</text>
  </threadedComment>
  <threadedComment ref="L40" dT="2019-06-04T14:07:05.56" personId="{CD7EE5D6-EF8C-4B7B-BBFC-E29A1FA35150}" id="{BF29E2A2-F230-4081-BB0A-3EEB1266FFB6}">
    <text xml:space="preserve">https://www.iscc-system.org/wp-content/uploads/2017/02/ISCC_205_GHG_Emissions_3.0.pdf
</text>
  </threadedComment>
  <threadedComment ref="M40" dT="2019-06-04T14:06:08.61" personId="{CD7EE5D6-EF8C-4B7B-BBFC-E29A1FA35150}" id="{AF7E6B3F-84B4-4E74-8499-B9DD1A8DCCB5}">
    <text xml:space="preserve">https://www.biogeosciences.net/10/7897/2013/bg-10-7897-2013.pdf
</text>
  </threadedComment>
  <threadedComment ref="J42" dT="2019-06-03T11:35:31.23" personId="{0739BC85-F714-46E2-8EA5-B2AE2D2F45F7}" id="{A431C984-8612-4A74-82AA-B5C05F1E8636}">
    <text xml:space="preserve">Ecoinvest
</text>
  </threadedComment>
  <threadedComment ref="J44" dT="2019-06-03T11:35:45.26" personId="{0739BC85-F714-46E2-8EA5-B2AE2D2F45F7}" id="{99E981B9-97EB-4BF1-93ED-293BFE8A4BF4}">
    <text xml:space="preserve">AGRIBALYSE
</text>
  </threadedComment>
  <threadedComment ref="J46" dT="2019-06-03T11:35:53.49" personId="{0739BC85-F714-46E2-8EA5-B2AE2D2F45F7}" id="{79E25465-3D46-40B7-B8A8-18DD9D6306B0}">
    <text xml:space="preserve">Ecoinvent 3
</text>
  </threadedComment>
  <threadedComment ref="D50" dT="2019-06-03T11:37:01.93" personId="{0739BC85-F714-46E2-8EA5-B2AE2D2F45F7}" id="{7A90E5E2-2E08-4861-A6C8-2E490EE47A92}">
    <text xml:space="preserve">RIVM
</text>
  </threadedComment>
  <threadedComment ref="J50" dT="2019-06-11T09:08:06.25" personId="{0739BC85-F714-46E2-8EA5-B2AE2D2F45F7}" id="{25BEEA18-2FB0-45C9-B9D8-E5E62F8643F3}">
    <text xml:space="preserve">We need to review this again for each country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workbookViewId="0">
      <selection activeCell="H1" sqref="H1"/>
    </sheetView>
  </sheetViews>
  <sheetFormatPr defaultRowHeight="15" x14ac:dyDescent="0.25"/>
  <cols>
    <col min="1" max="1" width="14.85546875" customWidth="1"/>
    <col min="2" max="2" width="16.85546875" style="6" bestFit="1" customWidth="1"/>
    <col min="3" max="3" width="26.5703125" style="6" customWidth="1"/>
    <col min="4" max="4" width="18.85546875" style="6" customWidth="1"/>
    <col min="5" max="5" width="21.140625" style="6" bestFit="1" customWidth="1"/>
    <col min="6" max="6" width="18.28515625" style="6" customWidth="1"/>
    <col min="7" max="7" width="18.5703125" customWidth="1"/>
    <col min="8" max="8" width="19.7109375" bestFit="1" customWidth="1"/>
  </cols>
  <sheetData>
    <row r="1" spans="1:8" x14ac:dyDescent="0.25">
      <c r="A1" s="7"/>
      <c r="B1" s="8" t="s">
        <v>0</v>
      </c>
      <c r="C1" s="8" t="s">
        <v>1</v>
      </c>
      <c r="D1" s="8" t="s">
        <v>2</v>
      </c>
      <c r="E1" s="8" t="s">
        <v>3</v>
      </c>
      <c r="F1" s="27" t="s">
        <v>4</v>
      </c>
      <c r="G1" s="29" t="s">
        <v>151</v>
      </c>
      <c r="H1" s="25" t="s">
        <v>152</v>
      </c>
    </row>
    <row r="2" spans="1:8" x14ac:dyDescent="0.25">
      <c r="A2" s="9" t="s">
        <v>5</v>
      </c>
      <c r="B2" s="23">
        <f>1/0.5863</f>
        <v>1.7056114617090226</v>
      </c>
      <c r="C2" s="23">
        <v>0.8</v>
      </c>
      <c r="D2" s="23">
        <v>1.11E-6</v>
      </c>
      <c r="E2" s="23">
        <v>620</v>
      </c>
      <c r="F2" s="28">
        <v>45</v>
      </c>
      <c r="G2" s="30">
        <v>0.36499999999999999</v>
      </c>
      <c r="H2" s="26">
        <v>1.43</v>
      </c>
    </row>
    <row r="3" spans="1:8" x14ac:dyDescent="0.25">
      <c r="A3" s="9" t="s">
        <v>7</v>
      </c>
      <c r="B3" s="23">
        <f>1/0.2268</f>
        <v>4.409171075837742</v>
      </c>
      <c r="C3" s="23">
        <v>0.6</v>
      </c>
      <c r="D3" s="23">
        <v>1.3329999999999999E-5</v>
      </c>
      <c r="E3" s="23">
        <v>1080</v>
      </c>
      <c r="F3" s="28">
        <v>45</v>
      </c>
      <c r="G3" s="30">
        <v>0.36499999999999999</v>
      </c>
      <c r="H3" s="26">
        <v>1.43</v>
      </c>
    </row>
    <row r="4" spans="1:8" x14ac:dyDescent="0.25">
      <c r="A4" s="9" t="s">
        <v>8</v>
      </c>
      <c r="B4" s="23">
        <f>1/0.0002328</f>
        <v>4295.5326460481101</v>
      </c>
      <c r="C4" s="23">
        <v>0.55000000000000004</v>
      </c>
      <c r="D4" s="23">
        <v>5.0000000000000002E-5</v>
      </c>
      <c r="E4" s="23">
        <v>970</v>
      </c>
      <c r="F4" s="28">
        <v>3.5</v>
      </c>
      <c r="G4" s="30">
        <v>1.7</v>
      </c>
      <c r="H4" s="26">
        <v>6.19</v>
      </c>
    </row>
    <row r="5" spans="1:8" x14ac:dyDescent="0.25">
      <c r="A5" s="9" t="s">
        <v>9</v>
      </c>
      <c r="B5" s="23">
        <f>1/0.00458</f>
        <v>218.34061135371181</v>
      </c>
      <c r="C5" s="23">
        <v>0.6</v>
      </c>
      <c r="D5" s="23">
        <v>1.8199999999999999E-6</v>
      </c>
      <c r="E5" s="23">
        <v>1250</v>
      </c>
      <c r="F5" s="28">
        <v>77.5</v>
      </c>
      <c r="G5" s="30">
        <v>0.36499999999999999</v>
      </c>
      <c r="H5" s="26">
        <v>1.43</v>
      </c>
    </row>
    <row r="6" spans="1:8" x14ac:dyDescent="0.25">
      <c r="A6" s="9" t="s">
        <v>10</v>
      </c>
      <c r="B6" s="23">
        <f>1/0.040125</f>
        <v>24.922118380062305</v>
      </c>
      <c r="C6" s="23">
        <v>0.75</v>
      </c>
      <c r="D6" s="23">
        <v>3.6399999999999999E-6</v>
      </c>
      <c r="E6" s="23">
        <v>1930</v>
      </c>
      <c r="F6" s="28">
        <v>75</v>
      </c>
      <c r="G6" s="30">
        <v>0.36499999999999999</v>
      </c>
      <c r="H6" s="26">
        <v>1.43</v>
      </c>
    </row>
    <row r="7" spans="1:8" x14ac:dyDescent="0.25">
      <c r="A7" s="9" t="s">
        <v>11</v>
      </c>
      <c r="B7" s="23">
        <f>1/0.0966</f>
        <v>10.351966873706004</v>
      </c>
      <c r="C7" s="23">
        <v>0.85</v>
      </c>
      <c r="D7" s="23">
        <v>1.5999999999999999E-6</v>
      </c>
      <c r="E7" s="23">
        <v>2000</v>
      </c>
      <c r="F7" s="28">
        <v>55</v>
      </c>
      <c r="G7" s="30">
        <v>0.36499999999999999</v>
      </c>
      <c r="H7" s="26">
        <v>1.43</v>
      </c>
    </row>
    <row r="8" spans="1:8" x14ac:dyDescent="0.25">
      <c r="A8" s="9" t="s">
        <v>12</v>
      </c>
      <c r="B8" s="23">
        <f>1/0.00626</f>
        <v>159.7444089456869</v>
      </c>
      <c r="C8" s="23">
        <v>0.75</v>
      </c>
      <c r="D8" s="23">
        <v>3.3000000000000002E-7</v>
      </c>
      <c r="E8" s="23">
        <v>980</v>
      </c>
      <c r="F8" s="28">
        <v>17.5</v>
      </c>
      <c r="G8" s="30">
        <v>0.36499999999999999</v>
      </c>
      <c r="H8" s="26">
        <v>1.43</v>
      </c>
    </row>
    <row r="9" spans="1:8" x14ac:dyDescent="0.25">
      <c r="A9" s="9" t="s">
        <v>13</v>
      </c>
      <c r="B9" s="23">
        <f>1/0.3545</f>
        <v>2.8208744710860367</v>
      </c>
      <c r="C9" s="23">
        <v>0.67</v>
      </c>
      <c r="D9" s="23">
        <v>8.5000000000000001E-7</v>
      </c>
      <c r="E9" s="23">
        <v>790</v>
      </c>
      <c r="F9" s="28">
        <v>12</v>
      </c>
      <c r="G9" s="30">
        <v>0.36499999999999999</v>
      </c>
      <c r="H9" s="26">
        <v>1.43</v>
      </c>
    </row>
    <row r="10" spans="1:8" x14ac:dyDescent="0.25">
      <c r="A10" s="31" t="s">
        <v>14</v>
      </c>
      <c r="B10" s="32">
        <f>1/0.0791</f>
        <v>12.642225031605562</v>
      </c>
      <c r="C10" s="32">
        <v>0.5</v>
      </c>
      <c r="D10" s="32">
        <v>4.9999999999999998E-8</v>
      </c>
      <c r="E10" s="32">
        <v>16760</v>
      </c>
      <c r="F10" s="33">
        <v>90</v>
      </c>
      <c r="G10" s="30">
        <v>0.36499999999999999</v>
      </c>
      <c r="H10" s="26">
        <v>1.43</v>
      </c>
    </row>
    <row r="11" spans="1:8" ht="15.75" thickBot="1" x14ac:dyDescent="0.3">
      <c r="A11" s="34" t="s">
        <v>154</v>
      </c>
      <c r="B11" s="35">
        <f t="shared" ref="B11:H11" si="0">AVERAGE(B2:B10)</f>
        <v>525.60773707127953</v>
      </c>
      <c r="C11" s="35">
        <f t="shared" si="0"/>
        <v>0.6744444444444444</v>
      </c>
      <c r="D11" s="35">
        <f t="shared" si="0"/>
        <v>8.0811111111111119E-6</v>
      </c>
      <c r="E11" s="35">
        <f t="shared" si="0"/>
        <v>2931.1111111111113</v>
      </c>
      <c r="F11" s="35">
        <f t="shared" si="0"/>
        <v>46.722222222222221</v>
      </c>
      <c r="G11" s="35">
        <f t="shared" si="0"/>
        <v>0.51333333333333342</v>
      </c>
      <c r="H11" s="35">
        <f t="shared" si="0"/>
        <v>1.9588888888888887</v>
      </c>
    </row>
    <row r="12" spans="1:8" x14ac:dyDescent="0.25">
      <c r="C12" s="24"/>
    </row>
    <row r="15" spans="1:8" x14ac:dyDescent="0.25">
      <c r="F15" s="36"/>
    </row>
    <row r="19" spans="1:8" x14ac:dyDescent="0.25">
      <c r="A19" t="s">
        <v>153</v>
      </c>
    </row>
    <row r="20" spans="1:8" x14ac:dyDescent="0.25">
      <c r="A20" s="9" t="s">
        <v>6</v>
      </c>
      <c r="B20" s="23">
        <v>0.55049999999999999</v>
      </c>
      <c r="C20" s="23">
        <v>0.7</v>
      </c>
      <c r="D20" s="23">
        <v>1.11E-6</v>
      </c>
      <c r="E20" s="23">
        <v>710</v>
      </c>
      <c r="F20" s="28">
        <v>85</v>
      </c>
      <c r="G20" s="30">
        <v>2.37</v>
      </c>
      <c r="H20" s="26">
        <v>37.700000000000003</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8"/>
  <sheetViews>
    <sheetView tabSelected="1" topLeftCell="A16" workbookViewId="0">
      <selection activeCell="B36" sqref="B36"/>
    </sheetView>
  </sheetViews>
  <sheetFormatPr defaultRowHeight="15" x14ac:dyDescent="0.25"/>
  <cols>
    <col min="1" max="1" width="33.7109375" bestFit="1" customWidth="1"/>
    <col min="2" max="2" width="30.7109375" bestFit="1" customWidth="1"/>
    <col min="3" max="3" width="16.140625" bestFit="1" customWidth="1"/>
    <col min="4" max="4" width="12.140625" bestFit="1" customWidth="1"/>
    <col min="6" max="6" width="11.42578125" bestFit="1" customWidth="1"/>
    <col min="11" max="11" width="11.5703125" bestFit="1" customWidth="1"/>
    <col min="12" max="12" width="14" bestFit="1" customWidth="1"/>
  </cols>
  <sheetData>
    <row r="1" spans="1:15" x14ac:dyDescent="0.25">
      <c r="C1" t="s">
        <v>15</v>
      </c>
      <c r="D1" t="s">
        <v>16</v>
      </c>
      <c r="E1" t="s">
        <v>17</v>
      </c>
      <c r="F1" t="s">
        <v>18</v>
      </c>
      <c r="G1" t="s">
        <v>150</v>
      </c>
      <c r="H1" t="s">
        <v>19</v>
      </c>
      <c r="I1" t="s">
        <v>20</v>
      </c>
      <c r="J1" t="s">
        <v>167</v>
      </c>
      <c r="K1" t="s">
        <v>21</v>
      </c>
      <c r="L1" s="16" t="s">
        <v>22</v>
      </c>
      <c r="M1" s="16" t="s">
        <v>23</v>
      </c>
      <c r="N1" s="16" t="s">
        <v>24</v>
      </c>
      <c r="O1" s="16"/>
    </row>
    <row r="2" spans="1:15" x14ac:dyDescent="0.25">
      <c r="A2" t="s">
        <v>25</v>
      </c>
      <c r="B2" t="s">
        <v>26</v>
      </c>
      <c r="C2" t="s">
        <v>27</v>
      </c>
      <c r="D2" s="1">
        <f>(D9*K4+D10*K5+D11*K6+D12*K7)/108.4</f>
        <v>0.18592870848708487</v>
      </c>
      <c r="E2" s="1">
        <f>(E9*K4+E10*K5+E11*K6+E12*K7)/100</f>
        <v>0.257896656</v>
      </c>
      <c r="F2" s="1">
        <f>(F9*K4+F10*K5+F11*K6+F12*K7)/100</f>
        <v>7.7403239999999998E-2</v>
      </c>
      <c r="G2" s="1">
        <f>(G9*K4+G10*K5+G11*K6+G12*K7)/100</f>
        <v>0.19653991200000001</v>
      </c>
      <c r="H2" s="1">
        <f>(K4*H9+K5*H10+H11*K6+H12*K7)/SUM(H9:H12)</f>
        <v>0.45990486486486493</v>
      </c>
      <c r="I2" s="1">
        <v>0.38519999999999999</v>
      </c>
      <c r="J2" s="1"/>
      <c r="K2" s="1">
        <f>AVERAGE(D2:I2)</f>
        <v>0.26047889689199161</v>
      </c>
      <c r="L2" s="17"/>
      <c r="M2" s="17"/>
      <c r="N2" s="17"/>
      <c r="O2" s="16"/>
    </row>
    <row r="3" spans="1:15" x14ac:dyDescent="0.25">
      <c r="B3" t="s">
        <v>28</v>
      </c>
      <c r="C3" t="s">
        <v>29</v>
      </c>
      <c r="D3" s="1">
        <v>7.8840000000000003</v>
      </c>
      <c r="E3" s="1">
        <v>7.3079999999999998</v>
      </c>
      <c r="F3" s="1">
        <v>10.44</v>
      </c>
      <c r="G3" s="1">
        <v>6.1920000000000002</v>
      </c>
      <c r="H3" s="1">
        <v>9.5399999999999991</v>
      </c>
      <c r="I3" s="1">
        <v>0.38519999999999999</v>
      </c>
      <c r="J3" s="1"/>
      <c r="K3" s="1">
        <f>AVERAGE(D3:I3)</f>
        <v>6.9581999999999988</v>
      </c>
      <c r="L3" s="17"/>
      <c r="M3" s="17"/>
      <c r="N3" s="17"/>
      <c r="O3" s="16"/>
    </row>
    <row r="4" spans="1:15" x14ac:dyDescent="0.25">
      <c r="B4" s="13" t="s">
        <v>30</v>
      </c>
      <c r="C4" s="14" t="s">
        <v>31</v>
      </c>
      <c r="D4" s="5"/>
      <c r="E4" s="1"/>
      <c r="F4" s="1"/>
      <c r="G4" s="1"/>
      <c r="H4" s="1"/>
      <c r="I4" s="1"/>
      <c r="J4" s="1"/>
      <c r="K4" s="5">
        <v>1.008</v>
      </c>
      <c r="L4" s="18"/>
      <c r="M4" s="18"/>
      <c r="N4" s="18"/>
      <c r="O4" s="16"/>
    </row>
    <row r="5" spans="1:15" x14ac:dyDescent="0.25">
      <c r="B5" s="13" t="s">
        <v>32</v>
      </c>
      <c r="C5" s="14" t="s">
        <v>33</v>
      </c>
      <c r="D5" s="5"/>
      <c r="E5" s="1"/>
      <c r="F5" s="1"/>
      <c r="G5" s="1"/>
      <c r="H5" s="1"/>
      <c r="I5" s="1"/>
      <c r="J5" s="1"/>
      <c r="K5" s="5">
        <v>0.18720000000000001</v>
      </c>
      <c r="L5" s="18"/>
      <c r="M5" s="18"/>
      <c r="N5" s="18"/>
      <c r="O5" s="16"/>
    </row>
    <row r="6" spans="1:15" x14ac:dyDescent="0.25">
      <c r="B6" s="13" t="s">
        <v>34</v>
      </c>
      <c r="C6" s="14" t="s">
        <v>35</v>
      </c>
      <c r="D6" s="5"/>
      <c r="E6" s="1"/>
      <c r="F6" s="1"/>
      <c r="G6" s="1"/>
      <c r="H6" s="1"/>
      <c r="I6" s="1"/>
      <c r="J6" s="1"/>
      <c r="K6" s="5">
        <f>(0.1332+0.17064)/2</f>
        <v>0.15192</v>
      </c>
      <c r="L6" s="18"/>
      <c r="M6" s="18"/>
      <c r="N6" s="18"/>
      <c r="O6" s="16"/>
    </row>
    <row r="7" spans="1:15" x14ac:dyDescent="0.25">
      <c r="B7" s="13" t="s">
        <v>36</v>
      </c>
      <c r="C7" s="14"/>
      <c r="D7" s="5"/>
      <c r="E7" s="1"/>
      <c r="F7" s="1"/>
      <c r="G7" s="1"/>
      <c r="H7" s="1"/>
      <c r="I7" s="1"/>
      <c r="J7" s="1"/>
      <c r="K7" s="5">
        <v>5.7599999999999998E-2</v>
      </c>
      <c r="L7" s="18"/>
      <c r="M7" s="18"/>
      <c r="N7" s="18"/>
      <c r="O7" s="16"/>
    </row>
    <row r="8" spans="1:15" x14ac:dyDescent="0.25">
      <c r="B8" s="13" t="s">
        <v>184</v>
      </c>
      <c r="C8" s="14" t="s">
        <v>185</v>
      </c>
      <c r="D8" s="5"/>
      <c r="E8" s="1"/>
      <c r="F8" s="1"/>
      <c r="G8" s="1"/>
      <c r="H8" s="1"/>
      <c r="I8" s="1"/>
      <c r="J8" s="1"/>
      <c r="K8" s="5">
        <f>(1/0.277778)*0.226</f>
        <v>0.81359934912052068</v>
      </c>
      <c r="L8" s="18"/>
      <c r="M8" s="18"/>
      <c r="N8" s="18"/>
      <c r="O8" s="16"/>
    </row>
    <row r="9" spans="1:15" x14ac:dyDescent="0.25">
      <c r="B9" s="13" t="s">
        <v>37</v>
      </c>
      <c r="C9" s="15"/>
      <c r="D9" s="1">
        <v>6.4</v>
      </c>
      <c r="E9" s="1">
        <v>11.7</v>
      </c>
      <c r="F9" s="22">
        <v>0.35</v>
      </c>
      <c r="G9" s="1">
        <v>7.14</v>
      </c>
      <c r="H9" s="1">
        <v>7</v>
      </c>
      <c r="I9" s="1"/>
      <c r="J9" s="1"/>
      <c r="K9" s="5"/>
      <c r="L9" s="18"/>
      <c r="M9" s="18"/>
      <c r="N9" s="18"/>
      <c r="O9" s="16"/>
    </row>
    <row r="10" spans="1:15" x14ac:dyDescent="0.25">
      <c r="B10" s="13" t="s">
        <v>38</v>
      </c>
      <c r="C10" s="15"/>
      <c r="D10" s="1">
        <v>16.3</v>
      </c>
      <c r="E10" s="1">
        <v>27.7</v>
      </c>
      <c r="F10" s="1">
        <v>9.98</v>
      </c>
      <c r="G10" s="1">
        <v>21.73</v>
      </c>
      <c r="H10" s="1">
        <v>1</v>
      </c>
      <c r="I10" s="1"/>
      <c r="J10" s="1"/>
      <c r="K10" s="5"/>
      <c r="L10" s="18"/>
      <c r="M10" s="18"/>
      <c r="N10" s="18"/>
      <c r="O10" s="16"/>
    </row>
    <row r="11" spans="1:15" x14ac:dyDescent="0.25">
      <c r="B11" s="13" t="s">
        <v>39</v>
      </c>
      <c r="C11" s="15"/>
      <c r="D11" s="1">
        <v>60.6</v>
      </c>
      <c r="E11" s="1">
        <v>56.38</v>
      </c>
      <c r="F11" s="1">
        <v>3.75</v>
      </c>
      <c r="G11" s="1">
        <v>45.51</v>
      </c>
      <c r="H11" s="1">
        <v>7</v>
      </c>
      <c r="I11" s="1"/>
      <c r="J11" s="1"/>
      <c r="K11" s="5"/>
      <c r="L11" s="18"/>
      <c r="M11" s="18"/>
      <c r="N11" s="18"/>
      <c r="O11" s="16"/>
    </row>
    <row r="12" spans="1:15" x14ac:dyDescent="0.25">
      <c r="B12" s="13" t="s">
        <v>40</v>
      </c>
      <c r="C12" s="15"/>
      <c r="D12" s="1">
        <v>25.1</v>
      </c>
      <c r="E12" s="1">
        <v>4.26</v>
      </c>
      <c r="F12" s="1">
        <v>85.93</v>
      </c>
      <c r="G12" s="1">
        <v>25.61</v>
      </c>
      <c r="H12" s="1">
        <v>3.5</v>
      </c>
      <c r="I12" s="1"/>
      <c r="J12" s="1"/>
      <c r="K12" s="5"/>
      <c r="L12" s="18"/>
      <c r="M12" s="18"/>
      <c r="N12" s="18"/>
      <c r="O12" s="16"/>
    </row>
    <row r="13" spans="1:15" x14ac:dyDescent="0.25">
      <c r="D13" s="1"/>
      <c r="E13" s="1"/>
      <c r="F13" s="1"/>
      <c r="G13" s="1"/>
      <c r="H13" s="1"/>
      <c r="I13" s="1"/>
      <c r="J13" s="1"/>
      <c r="K13" s="1"/>
      <c r="L13" s="17"/>
      <c r="M13" s="17"/>
      <c r="N13" s="17"/>
      <c r="O13" s="16"/>
    </row>
    <row r="14" spans="1:15" x14ac:dyDescent="0.25">
      <c r="A14" t="s">
        <v>41</v>
      </c>
      <c r="B14" t="s">
        <v>42</v>
      </c>
      <c r="C14" t="s">
        <v>43</v>
      </c>
      <c r="D14" s="1"/>
      <c r="E14" s="1"/>
      <c r="F14" s="1"/>
      <c r="G14" s="1"/>
      <c r="H14" s="1"/>
      <c r="I14" s="1"/>
      <c r="J14" s="1"/>
      <c r="K14" s="1">
        <v>82.275999999999996</v>
      </c>
      <c r="L14" s="17"/>
      <c r="M14" s="17"/>
      <c r="N14" s="17"/>
      <c r="O14" s="16"/>
    </row>
    <row r="15" spans="1:15" x14ac:dyDescent="0.25">
      <c r="B15" t="s">
        <v>44</v>
      </c>
      <c r="C15" t="s">
        <v>45</v>
      </c>
      <c r="D15" s="1"/>
      <c r="E15" s="1"/>
      <c r="F15" s="1"/>
      <c r="G15" s="1"/>
      <c r="H15" s="1"/>
      <c r="I15" s="1"/>
      <c r="J15" s="1"/>
      <c r="K15" s="1">
        <v>144.43</v>
      </c>
      <c r="L15" s="17"/>
      <c r="M15" s="17"/>
      <c r="N15" s="17"/>
      <c r="O15" s="16"/>
    </row>
    <row r="16" spans="1:15" x14ac:dyDescent="0.25">
      <c r="B16" t="s">
        <v>46</v>
      </c>
      <c r="C16" t="s">
        <v>47</v>
      </c>
      <c r="D16" s="1"/>
      <c r="E16" s="1"/>
      <c r="F16" s="1"/>
      <c r="G16" s="1"/>
      <c r="H16" s="1"/>
      <c r="I16" s="1"/>
      <c r="J16" s="1"/>
      <c r="K16" s="1">
        <v>74</v>
      </c>
      <c r="L16" s="17"/>
      <c r="M16" s="17"/>
      <c r="N16" s="17"/>
      <c r="O16" s="16"/>
    </row>
    <row r="17" spans="1:15" x14ac:dyDescent="0.25">
      <c r="B17" t="s">
        <v>48</v>
      </c>
      <c r="C17" t="s">
        <v>49</v>
      </c>
      <c r="D17" s="1"/>
      <c r="E17" s="1"/>
      <c r="F17" s="1"/>
      <c r="G17" s="1"/>
      <c r="H17" s="1"/>
      <c r="I17" s="1"/>
      <c r="J17" s="1"/>
      <c r="K17" s="1">
        <v>97.024000000000001</v>
      </c>
      <c r="L17" s="17"/>
      <c r="M17" s="17"/>
      <c r="N17" s="17"/>
      <c r="O17" s="16"/>
    </row>
    <row r="18" spans="1:15" x14ac:dyDescent="0.25">
      <c r="D18" s="1"/>
      <c r="E18" s="1"/>
      <c r="F18" s="1"/>
      <c r="G18" s="1"/>
      <c r="H18" s="1"/>
      <c r="I18" s="1"/>
      <c r="J18" s="1"/>
      <c r="K18" s="1"/>
      <c r="L18" s="17"/>
      <c r="M18" s="17"/>
      <c r="N18" s="17"/>
      <c r="O18" s="16"/>
    </row>
    <row r="19" spans="1:15" x14ac:dyDescent="0.25">
      <c r="A19" t="s">
        <v>50</v>
      </c>
      <c r="B19" s="4" t="s">
        <v>51</v>
      </c>
      <c r="C19" s="4" t="s">
        <v>52</v>
      </c>
      <c r="D19" s="5"/>
      <c r="E19" s="1"/>
      <c r="F19" s="1"/>
      <c r="G19" s="1"/>
      <c r="H19" s="1"/>
      <c r="I19" s="1"/>
      <c r="J19" s="1"/>
      <c r="K19" s="20">
        <v>14.5</v>
      </c>
      <c r="L19" s="18"/>
      <c r="M19" s="18">
        <v>14.5</v>
      </c>
      <c r="N19" s="17"/>
      <c r="O19" s="16"/>
    </row>
    <row r="20" spans="1:15" x14ac:dyDescent="0.25">
      <c r="B20" s="4" t="s">
        <v>53</v>
      </c>
      <c r="C20" s="4" t="s">
        <v>54</v>
      </c>
      <c r="D20" s="5"/>
      <c r="E20" s="1"/>
      <c r="F20" s="1"/>
      <c r="G20" s="1"/>
      <c r="H20" s="1"/>
      <c r="I20" s="1"/>
      <c r="J20" s="1"/>
      <c r="K20" s="20">
        <v>11</v>
      </c>
      <c r="L20" s="18"/>
      <c r="M20" s="18">
        <v>11</v>
      </c>
      <c r="N20" s="17"/>
      <c r="O20" s="16"/>
    </row>
    <row r="21" spans="1:15" x14ac:dyDescent="0.25">
      <c r="B21" s="4" t="s">
        <v>55</v>
      </c>
      <c r="C21" s="4" t="s">
        <v>56</v>
      </c>
      <c r="D21" s="5"/>
      <c r="E21" s="1"/>
      <c r="F21" s="1"/>
      <c r="G21" s="1"/>
      <c r="H21" s="1"/>
      <c r="I21" s="1"/>
      <c r="J21" s="1"/>
      <c r="K21" s="20">
        <v>15.6</v>
      </c>
      <c r="L21" s="18"/>
      <c r="M21" s="18">
        <v>15.6</v>
      </c>
      <c r="N21" s="17"/>
      <c r="O21" s="16"/>
    </row>
    <row r="22" spans="1:15" x14ac:dyDescent="0.25">
      <c r="B22" s="4" t="s">
        <v>57</v>
      </c>
      <c r="C22" s="4" t="s">
        <v>58</v>
      </c>
      <c r="D22" s="5"/>
      <c r="E22" s="1"/>
      <c r="F22" s="1"/>
      <c r="G22" s="1"/>
      <c r="H22" s="1"/>
      <c r="I22" s="1"/>
      <c r="J22" s="1"/>
      <c r="K22" s="20">
        <v>13.7</v>
      </c>
      <c r="L22" s="18"/>
      <c r="M22" s="18">
        <v>13.7</v>
      </c>
      <c r="N22" s="17"/>
      <c r="O22" s="16"/>
    </row>
    <row r="23" spans="1:15" x14ac:dyDescent="0.25">
      <c r="B23" s="4" t="s">
        <v>59</v>
      </c>
      <c r="C23" s="4" t="s">
        <v>60</v>
      </c>
      <c r="D23" s="5"/>
      <c r="E23" s="1"/>
      <c r="F23" s="1"/>
      <c r="G23" s="1"/>
      <c r="H23" s="1"/>
      <c r="I23" s="1"/>
      <c r="J23" s="1"/>
      <c r="K23" s="20">
        <v>5.54</v>
      </c>
      <c r="L23" s="18"/>
      <c r="M23" s="18">
        <v>5.54</v>
      </c>
      <c r="N23" s="17"/>
      <c r="O23" s="16"/>
    </row>
    <row r="24" spans="1:15" x14ac:dyDescent="0.25">
      <c r="B24" s="4" t="s">
        <v>61</v>
      </c>
      <c r="C24" s="4" t="s">
        <v>62</v>
      </c>
      <c r="D24" s="5"/>
      <c r="E24" s="1"/>
      <c r="F24" s="1"/>
      <c r="G24" s="1"/>
      <c r="H24" s="1"/>
      <c r="I24" s="1"/>
      <c r="J24" s="1"/>
      <c r="K24" s="20">
        <v>34</v>
      </c>
      <c r="L24" s="18"/>
      <c r="M24" s="18">
        <v>34</v>
      </c>
      <c r="N24" s="17"/>
      <c r="O24" s="16"/>
    </row>
    <row r="25" spans="1:15" x14ac:dyDescent="0.25">
      <c r="B25" s="4" t="s">
        <v>63</v>
      </c>
      <c r="C25" s="4" t="s">
        <v>64</v>
      </c>
      <c r="D25" s="5"/>
      <c r="E25" s="1"/>
      <c r="F25" s="1"/>
      <c r="G25" s="1"/>
      <c r="H25" s="1"/>
      <c r="I25" s="1"/>
      <c r="J25" s="1"/>
      <c r="K25" s="20">
        <v>8.7599999999999997E-2</v>
      </c>
      <c r="L25" s="18"/>
      <c r="M25" s="18">
        <v>8.7599999999999997E-2</v>
      </c>
      <c r="N25" s="17"/>
      <c r="O25" s="16"/>
    </row>
    <row r="26" spans="1:15" x14ac:dyDescent="0.25">
      <c r="B26" s="4" t="s">
        <v>65</v>
      </c>
      <c r="C26" s="4" t="s">
        <v>66</v>
      </c>
      <c r="D26" s="5"/>
      <c r="E26" s="1"/>
      <c r="F26" s="1"/>
      <c r="G26" s="1"/>
      <c r="H26" s="1"/>
      <c r="I26" s="1"/>
      <c r="J26" s="1"/>
      <c r="K26" s="20">
        <v>12</v>
      </c>
      <c r="L26" s="18"/>
      <c r="M26" s="18">
        <v>12</v>
      </c>
      <c r="N26" s="17"/>
      <c r="O26" s="16"/>
    </row>
    <row r="27" spans="1:15" x14ac:dyDescent="0.25">
      <c r="B27" s="4" t="s">
        <v>67</v>
      </c>
      <c r="C27" s="4" t="s">
        <v>68</v>
      </c>
      <c r="D27" s="5"/>
      <c r="E27" s="1"/>
      <c r="F27" s="1"/>
      <c r="G27" s="1"/>
      <c r="H27" s="1"/>
      <c r="I27" s="1"/>
      <c r="J27" s="1"/>
      <c r="K27" s="20">
        <v>11.9</v>
      </c>
      <c r="L27" s="18"/>
      <c r="M27" s="18">
        <v>11.9</v>
      </c>
      <c r="N27" s="17"/>
      <c r="O27" s="16"/>
    </row>
    <row r="28" spans="1:15" x14ac:dyDescent="0.25">
      <c r="B28" s="4" t="s">
        <v>69</v>
      </c>
      <c r="C28" s="4" t="s">
        <v>70</v>
      </c>
      <c r="D28" s="5"/>
      <c r="E28" s="1"/>
      <c r="F28" s="1"/>
      <c r="G28" s="1"/>
      <c r="H28" s="1"/>
      <c r="I28" s="1"/>
      <c r="J28" s="1"/>
      <c r="K28" s="1">
        <v>8.7599999999999997E-2</v>
      </c>
      <c r="L28" s="18"/>
      <c r="M28" s="18"/>
      <c r="N28" s="17"/>
      <c r="O28" s="16"/>
    </row>
    <row r="29" spans="1:15" x14ac:dyDescent="0.25">
      <c r="B29" t="s">
        <v>71</v>
      </c>
      <c r="D29" s="1"/>
      <c r="E29" s="1"/>
      <c r="F29" s="1"/>
      <c r="G29" s="1"/>
      <c r="H29" s="1"/>
      <c r="I29" s="1"/>
      <c r="J29" s="1"/>
      <c r="K29" s="1"/>
      <c r="L29" s="17"/>
      <c r="M29" s="17"/>
      <c r="N29" s="17"/>
      <c r="O29" s="16"/>
    </row>
    <row r="30" spans="1:15" x14ac:dyDescent="0.25">
      <c r="D30" s="1"/>
      <c r="E30" s="1"/>
      <c r="F30" s="1"/>
      <c r="G30" s="1"/>
      <c r="H30" s="1"/>
      <c r="I30" s="1"/>
      <c r="J30" s="1"/>
      <c r="K30" s="1"/>
      <c r="L30" s="17"/>
      <c r="M30" s="17"/>
      <c r="N30" s="17"/>
      <c r="O30" s="16"/>
    </row>
    <row r="31" spans="1:15" x14ac:dyDescent="0.25">
      <c r="B31" s="4" t="s">
        <v>73</v>
      </c>
      <c r="C31" s="4" t="s">
        <v>74</v>
      </c>
      <c r="D31" s="5"/>
      <c r="E31" s="1"/>
      <c r="F31" s="1"/>
      <c r="G31" s="1"/>
      <c r="H31" s="1"/>
      <c r="I31" s="1"/>
      <c r="J31" s="1"/>
      <c r="K31" s="21">
        <v>160</v>
      </c>
      <c r="L31" s="18"/>
      <c r="M31" s="18"/>
      <c r="N31" s="18"/>
      <c r="O31" s="16"/>
    </row>
    <row r="32" spans="1:15" x14ac:dyDescent="0.25">
      <c r="B32" s="4" t="s">
        <v>75</v>
      </c>
      <c r="C32" s="4" t="s">
        <v>76</v>
      </c>
      <c r="D32" s="5"/>
      <c r="E32" s="1"/>
      <c r="F32" s="1"/>
      <c r="G32" s="1"/>
      <c r="H32" s="1"/>
      <c r="I32" s="1"/>
      <c r="J32" s="1"/>
      <c r="K32" s="21">
        <v>324</v>
      </c>
      <c r="L32" s="18"/>
      <c r="M32" s="18"/>
      <c r="N32" s="18"/>
      <c r="O32" s="16"/>
    </row>
    <row r="33" spans="1:15" x14ac:dyDescent="0.25">
      <c r="A33" t="s">
        <v>72</v>
      </c>
      <c r="B33" s="4" t="s">
        <v>77</v>
      </c>
      <c r="C33" s="4" t="s">
        <v>78</v>
      </c>
      <c r="D33" s="5"/>
      <c r="E33" s="1"/>
      <c r="F33" s="1"/>
      <c r="G33" s="1"/>
      <c r="H33" s="1"/>
      <c r="I33" s="1"/>
      <c r="J33" s="1"/>
      <c r="K33" s="21">
        <v>284</v>
      </c>
      <c r="L33" s="18"/>
      <c r="M33" s="18"/>
      <c r="N33" s="18"/>
      <c r="O33" s="16"/>
    </row>
    <row r="34" spans="1:15" x14ac:dyDescent="0.25">
      <c r="B34" s="4" t="s">
        <v>188</v>
      </c>
      <c r="C34" s="4" t="s">
        <v>79</v>
      </c>
      <c r="D34" s="5"/>
      <c r="E34" s="1"/>
      <c r="F34" s="1"/>
      <c r="G34" s="1"/>
      <c r="H34" s="1"/>
      <c r="I34" s="1"/>
      <c r="J34" s="1"/>
      <c r="K34" s="21">
        <v>210</v>
      </c>
      <c r="L34" s="18"/>
      <c r="M34" s="18"/>
      <c r="N34" s="18"/>
      <c r="O34" s="16"/>
    </row>
    <row r="35" spans="1:15" x14ac:dyDescent="0.25">
      <c r="B35" s="4" t="s">
        <v>189</v>
      </c>
      <c r="C35" s="4" t="s">
        <v>80</v>
      </c>
      <c r="D35" s="5"/>
      <c r="E35" s="1"/>
      <c r="F35" s="1"/>
      <c r="G35" s="1"/>
      <c r="H35" s="1"/>
      <c r="I35" s="1"/>
      <c r="J35" s="1"/>
      <c r="K35" s="21">
        <v>156</v>
      </c>
      <c r="L35" s="18"/>
      <c r="M35" s="18"/>
      <c r="N35" s="18"/>
      <c r="O35" s="16"/>
    </row>
    <row r="36" spans="1:15" x14ac:dyDescent="0.25">
      <c r="B36" t="s">
        <v>71</v>
      </c>
      <c r="D36" s="1"/>
      <c r="E36" s="1"/>
      <c r="F36" s="1"/>
      <c r="G36" s="1"/>
      <c r="H36" s="1"/>
      <c r="I36" s="1"/>
      <c r="J36" s="1"/>
      <c r="K36" s="1">
        <v>264.5</v>
      </c>
      <c r="L36" s="17">
        <v>250</v>
      </c>
      <c r="M36" s="17"/>
      <c r="N36" s="17"/>
      <c r="O36" s="16"/>
    </row>
    <row r="37" spans="1:15" x14ac:dyDescent="0.25">
      <c r="D37" s="1"/>
      <c r="E37" s="1"/>
      <c r="F37" s="1"/>
      <c r="G37" s="1"/>
      <c r="H37" s="1"/>
      <c r="I37" s="1"/>
      <c r="J37" s="1"/>
      <c r="K37" s="1"/>
      <c r="L37" s="17"/>
      <c r="M37" s="17"/>
      <c r="N37" s="17"/>
      <c r="O37" s="16"/>
    </row>
    <row r="38" spans="1:15" x14ac:dyDescent="0.25">
      <c r="B38" s="4" t="s">
        <v>82</v>
      </c>
      <c r="C38" s="4" t="s">
        <v>83</v>
      </c>
      <c r="D38" s="5"/>
      <c r="E38" s="1"/>
      <c r="F38" s="1"/>
      <c r="G38" s="1"/>
      <c r="H38" s="1"/>
      <c r="I38" s="1"/>
      <c r="J38" s="1"/>
      <c r="K38" s="21">
        <v>16.2</v>
      </c>
      <c r="L38" s="18"/>
      <c r="M38" s="18"/>
      <c r="N38" s="18"/>
      <c r="O38" s="16"/>
    </row>
    <row r="39" spans="1:15" x14ac:dyDescent="0.25">
      <c r="B39" s="4" t="s">
        <v>84</v>
      </c>
      <c r="C39" s="4" t="s">
        <v>85</v>
      </c>
      <c r="D39" s="5"/>
      <c r="E39" s="1"/>
      <c r="F39" s="1"/>
      <c r="G39" s="1"/>
      <c r="H39" s="1"/>
      <c r="I39" s="1"/>
      <c r="J39" s="1"/>
      <c r="K39" s="21">
        <v>13.4</v>
      </c>
      <c r="L39" s="18"/>
      <c r="M39" s="18"/>
      <c r="N39" s="18"/>
      <c r="O39" s="16"/>
    </row>
    <row r="40" spans="1:15" x14ac:dyDescent="0.25">
      <c r="A40" t="s">
        <v>81</v>
      </c>
      <c r="B40" s="4" t="s">
        <v>86</v>
      </c>
      <c r="C40" s="4" t="s">
        <v>87</v>
      </c>
      <c r="D40" s="5"/>
      <c r="E40" s="1"/>
      <c r="F40" s="1"/>
      <c r="G40" s="1"/>
      <c r="H40" s="1"/>
      <c r="I40" s="1"/>
      <c r="J40" s="1"/>
      <c r="K40" s="21">
        <v>6.7</v>
      </c>
      <c r="L40" s="18"/>
      <c r="M40" s="18"/>
      <c r="N40" s="18"/>
      <c r="O40" s="16"/>
    </row>
    <row r="41" spans="1:15" x14ac:dyDescent="0.25">
      <c r="B41" s="4" t="s">
        <v>88</v>
      </c>
      <c r="C41" s="4" t="s">
        <v>89</v>
      </c>
      <c r="D41" s="5"/>
      <c r="E41" s="1"/>
      <c r="F41" s="1"/>
      <c r="G41" s="1"/>
      <c r="H41" s="1"/>
      <c r="I41" s="1"/>
      <c r="J41" s="1"/>
      <c r="K41" s="21">
        <v>5</v>
      </c>
      <c r="L41" s="18"/>
      <c r="M41" s="18"/>
      <c r="N41" s="18"/>
      <c r="O41" s="16"/>
    </row>
    <row r="42" spans="1:15" x14ac:dyDescent="0.25">
      <c r="B42" s="4" t="s">
        <v>90</v>
      </c>
      <c r="C42" s="4" t="s">
        <v>91</v>
      </c>
      <c r="D42" s="5"/>
      <c r="E42" s="1"/>
      <c r="F42" s="1"/>
      <c r="G42" s="1"/>
      <c r="H42" s="1"/>
      <c r="I42" s="1"/>
      <c r="J42" s="1"/>
      <c r="K42" s="21">
        <v>9.1999999999999993</v>
      </c>
      <c r="L42" s="18"/>
      <c r="M42" s="18"/>
      <c r="N42" s="18"/>
      <c r="O42" s="16"/>
    </row>
    <row r="43" spans="1:15" x14ac:dyDescent="0.25">
      <c r="B43" s="4" t="s">
        <v>92</v>
      </c>
      <c r="C43" s="4" t="s">
        <v>93</v>
      </c>
      <c r="D43" s="5"/>
      <c r="E43" s="1"/>
      <c r="F43" s="1"/>
      <c r="G43" s="1"/>
      <c r="H43" s="1"/>
      <c r="I43" s="1"/>
      <c r="J43" s="1"/>
      <c r="K43" s="21">
        <v>1.849</v>
      </c>
      <c r="L43" s="18"/>
      <c r="M43" s="18"/>
      <c r="N43" s="18"/>
      <c r="O43" s="16"/>
    </row>
    <row r="44" spans="1:15" x14ac:dyDescent="0.25">
      <c r="B44" t="s">
        <v>182</v>
      </c>
      <c r="C44" s="4" t="s">
        <v>181</v>
      </c>
      <c r="D44" s="1"/>
      <c r="E44" s="1"/>
      <c r="F44" s="1"/>
      <c r="G44" s="1"/>
      <c r="H44" s="1"/>
      <c r="I44" s="1"/>
      <c r="J44" s="1"/>
      <c r="K44" s="1">
        <v>2.61</v>
      </c>
      <c r="L44" s="17"/>
      <c r="M44" s="17"/>
      <c r="N44" s="17"/>
      <c r="O44" s="16"/>
    </row>
    <row r="45" spans="1:15" x14ac:dyDescent="0.25">
      <c r="D45" s="1"/>
      <c r="E45" s="1"/>
      <c r="F45" s="1"/>
      <c r="G45" s="1"/>
      <c r="H45" s="1"/>
      <c r="I45" s="1"/>
      <c r="J45" s="1"/>
      <c r="K45" s="1"/>
      <c r="L45" s="17"/>
      <c r="M45" s="17"/>
      <c r="N45" s="17"/>
      <c r="O45" s="16"/>
    </row>
    <row r="46" spans="1:15" x14ac:dyDescent="0.25">
      <c r="A46" t="s">
        <v>94</v>
      </c>
      <c r="B46" t="s">
        <v>95</v>
      </c>
      <c r="C46" t="s">
        <v>96</v>
      </c>
      <c r="D46" s="1">
        <v>1.0410000000000001E-2</v>
      </c>
      <c r="E46" s="1"/>
      <c r="F46" s="1"/>
      <c r="G46" s="1"/>
      <c r="H46" s="1"/>
      <c r="I46" s="1"/>
      <c r="J46" s="1"/>
      <c r="K46" s="1">
        <v>7.0000000000000001E-3</v>
      </c>
      <c r="L46" s="17"/>
      <c r="M46" s="17">
        <f>0.007</f>
        <v>7.0000000000000001E-3</v>
      </c>
      <c r="N46" s="17"/>
      <c r="O46" s="16"/>
    </row>
    <row r="47" spans="1:15" x14ac:dyDescent="0.25">
      <c r="D47" s="1"/>
      <c r="E47" s="1"/>
      <c r="F47" s="1"/>
      <c r="G47" s="1"/>
      <c r="H47" s="1"/>
      <c r="I47" s="1"/>
      <c r="J47" s="1"/>
      <c r="K47" s="1"/>
      <c r="L47" s="17"/>
      <c r="M47" s="17"/>
      <c r="N47" s="17"/>
      <c r="O47" s="16"/>
    </row>
    <row r="48" spans="1:15" x14ac:dyDescent="0.25">
      <c r="A48" t="s">
        <v>97</v>
      </c>
      <c r="B48" t="s">
        <v>98</v>
      </c>
      <c r="C48" t="s">
        <v>99</v>
      </c>
      <c r="D48" s="1"/>
      <c r="E48" s="1"/>
      <c r="F48" s="1"/>
      <c r="G48" s="19">
        <v>5.54</v>
      </c>
      <c r="H48" s="1"/>
      <c r="I48" s="1"/>
      <c r="J48" s="1"/>
      <c r="K48" s="1">
        <v>5.54</v>
      </c>
      <c r="L48" s="17">
        <v>5.54</v>
      </c>
      <c r="M48" s="17"/>
      <c r="N48" s="17"/>
      <c r="O48" s="16"/>
    </row>
    <row r="49" spans="1:15" x14ac:dyDescent="0.25">
      <c r="D49" s="1"/>
      <c r="E49" s="1"/>
      <c r="F49" s="1"/>
      <c r="G49" s="1"/>
      <c r="H49" s="1"/>
      <c r="I49" s="1"/>
      <c r="J49" s="1"/>
      <c r="K49" s="1"/>
      <c r="L49" s="17"/>
      <c r="M49" s="17"/>
      <c r="N49" s="17"/>
      <c r="O49" s="16"/>
    </row>
    <row r="50" spans="1:15" x14ac:dyDescent="0.25">
      <c r="A50" t="s">
        <v>100</v>
      </c>
      <c r="B50" t="s">
        <v>101</v>
      </c>
      <c r="C50" t="s">
        <v>102</v>
      </c>
      <c r="D50" s="1"/>
      <c r="E50" s="1"/>
      <c r="F50" s="1"/>
      <c r="G50" s="1"/>
      <c r="H50" s="1"/>
      <c r="I50" s="1"/>
      <c r="J50" s="1"/>
      <c r="K50" s="40">
        <f>2.328/1000</f>
        <v>2.3279999999999998E-3</v>
      </c>
      <c r="L50" s="17"/>
      <c r="M50" s="17"/>
      <c r="N50" s="17"/>
      <c r="O50" s="16"/>
    </row>
    <row r="51" spans="1:15" x14ac:dyDescent="0.25">
      <c r="B51" t="s">
        <v>103</v>
      </c>
      <c r="C51" t="s">
        <v>104</v>
      </c>
      <c r="D51" s="1"/>
      <c r="E51" s="1"/>
      <c r="F51" s="1"/>
      <c r="G51" s="1"/>
      <c r="H51" s="1"/>
      <c r="I51" s="1"/>
      <c r="J51" s="1"/>
      <c r="K51" s="40">
        <f>28.1/1000</f>
        <v>2.81E-2</v>
      </c>
      <c r="L51" s="17"/>
      <c r="M51" s="17"/>
      <c r="N51" s="17"/>
      <c r="O51" s="16"/>
    </row>
    <row r="52" spans="1:15" x14ac:dyDescent="0.25">
      <c r="B52" t="s">
        <v>168</v>
      </c>
      <c r="C52" t="s">
        <v>172</v>
      </c>
      <c r="D52" s="1"/>
      <c r="E52" s="1"/>
      <c r="F52" s="1"/>
      <c r="G52" s="1"/>
      <c r="H52" s="1"/>
      <c r="I52" s="1"/>
      <c r="J52" s="1"/>
      <c r="K52" s="39">
        <f>3.463333/1000</f>
        <v>3.4633329999999999E-3</v>
      </c>
      <c r="L52" s="17"/>
      <c r="M52" s="17"/>
      <c r="N52" s="17"/>
      <c r="O52" s="16"/>
    </row>
    <row r="53" spans="1:15" x14ac:dyDescent="0.25">
      <c r="B53" t="s">
        <v>170</v>
      </c>
      <c r="C53" t="s">
        <v>173</v>
      </c>
      <c r="D53" s="1"/>
      <c r="E53" s="1"/>
      <c r="F53" s="1"/>
      <c r="G53" s="1"/>
      <c r="H53" s="1"/>
      <c r="I53" s="1"/>
      <c r="J53" s="1"/>
      <c r="K53" s="39">
        <f>42.15/1000</f>
        <v>4.215E-2</v>
      </c>
      <c r="L53" s="17"/>
      <c r="M53" s="17"/>
      <c r="N53" s="17"/>
      <c r="O53" s="16"/>
    </row>
    <row r="54" spans="1:15" x14ac:dyDescent="0.25">
      <c r="D54" s="1"/>
      <c r="K54" s="3"/>
      <c r="L54" s="17"/>
      <c r="M54" s="17"/>
      <c r="N54" s="17"/>
      <c r="O54" s="16"/>
    </row>
    <row r="55" spans="1:15" x14ac:dyDescent="0.25">
      <c r="A55" t="s">
        <v>179</v>
      </c>
      <c r="B55" t="s">
        <v>175</v>
      </c>
      <c r="C55" t="s">
        <v>158</v>
      </c>
      <c r="K55">
        <v>37.1</v>
      </c>
      <c r="L55" s="17"/>
      <c r="M55" s="17"/>
      <c r="N55" s="17"/>
      <c r="O55" s="16"/>
    </row>
    <row r="56" spans="1:15" x14ac:dyDescent="0.25">
      <c r="B56" t="s">
        <v>174</v>
      </c>
      <c r="C56" t="s">
        <v>165</v>
      </c>
      <c r="D56" s="1"/>
      <c r="K56" s="38">
        <v>3.34</v>
      </c>
      <c r="L56" s="17"/>
      <c r="M56" s="17"/>
      <c r="N56" s="17"/>
      <c r="O56" s="16"/>
    </row>
    <row r="57" spans="1:15" x14ac:dyDescent="0.25">
      <c r="B57" t="s">
        <v>155</v>
      </c>
      <c r="C57" s="37" t="s">
        <v>166</v>
      </c>
      <c r="D57" s="1"/>
      <c r="K57" s="38">
        <v>147</v>
      </c>
      <c r="L57" s="17"/>
      <c r="M57" s="17"/>
      <c r="N57" s="17"/>
      <c r="O57" s="16"/>
    </row>
    <row r="58" spans="1:15" x14ac:dyDescent="0.25">
      <c r="B58" t="s">
        <v>156</v>
      </c>
      <c r="C58" t="s">
        <v>176</v>
      </c>
      <c r="D58" s="1"/>
      <c r="K58" s="38">
        <v>50.1</v>
      </c>
      <c r="L58" s="17"/>
      <c r="M58" s="17"/>
      <c r="N58" s="17"/>
      <c r="O58" s="16"/>
    </row>
    <row r="59" spans="1:15" x14ac:dyDescent="0.25">
      <c r="D59" s="1"/>
      <c r="K59" s="1"/>
      <c r="L59" s="17"/>
      <c r="M59" s="17"/>
      <c r="N59" s="17"/>
      <c r="O59" s="16"/>
    </row>
    <row r="60" spans="1:15" x14ac:dyDescent="0.25">
      <c r="D60" s="1"/>
      <c r="K60" s="1"/>
      <c r="L60" s="17"/>
      <c r="M60" s="17"/>
      <c r="N60" s="17"/>
      <c r="O60" s="16"/>
    </row>
    <row r="61" spans="1:15" x14ac:dyDescent="0.25">
      <c r="D61" s="2"/>
      <c r="K61" s="1"/>
      <c r="L61" s="17"/>
      <c r="M61" s="17"/>
      <c r="N61" s="17"/>
      <c r="O61" s="16"/>
    </row>
    <row r="62" spans="1:15" x14ac:dyDescent="0.25">
      <c r="D62" s="1"/>
      <c r="K62" s="1"/>
      <c r="L62" s="1"/>
      <c r="M62" s="1"/>
      <c r="N62" s="1"/>
    </row>
    <row r="63" spans="1:15" x14ac:dyDescent="0.25">
      <c r="D63" s="1"/>
      <c r="K63" s="1"/>
      <c r="L63" s="1"/>
      <c r="M63" s="1"/>
      <c r="N63" s="1"/>
    </row>
    <row r="64" spans="1:15" x14ac:dyDescent="0.25">
      <c r="D64" s="1"/>
      <c r="K64" s="1"/>
      <c r="L64" s="1"/>
      <c r="M64" s="1"/>
      <c r="N64" s="1"/>
    </row>
    <row r="65" spans="4:14" x14ac:dyDescent="0.25">
      <c r="D65" s="1"/>
      <c r="K65" s="1"/>
      <c r="L65" s="1"/>
      <c r="M65" s="1"/>
      <c r="N65" s="1"/>
    </row>
    <row r="66" spans="4:14" x14ac:dyDescent="0.25">
      <c r="D66" s="1"/>
      <c r="K66" s="1"/>
      <c r="L66" s="1"/>
      <c r="M66" s="1"/>
      <c r="N66" s="1"/>
    </row>
    <row r="67" spans="4:14" x14ac:dyDescent="0.25">
      <c r="D67" s="1"/>
      <c r="K67" s="1"/>
      <c r="L67" s="1"/>
      <c r="M67" s="1"/>
      <c r="N67" s="1"/>
    </row>
    <row r="68" spans="4:14" x14ac:dyDescent="0.25">
      <c r="D68" s="1"/>
      <c r="K68" s="1"/>
      <c r="L68" s="1"/>
      <c r="M68" s="1"/>
      <c r="N68"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5"/>
  <sheetViews>
    <sheetView topLeftCell="A25" workbookViewId="0">
      <selection activeCell="B37" sqref="B37"/>
    </sheetView>
  </sheetViews>
  <sheetFormatPr defaultColWidth="8.85546875" defaultRowHeight="15" x14ac:dyDescent="0.25"/>
  <cols>
    <col min="1" max="1" width="33.7109375" bestFit="1" customWidth="1"/>
    <col min="2" max="2" width="30.7109375" bestFit="1" customWidth="1"/>
    <col min="3" max="3" width="16.140625" bestFit="1" customWidth="1"/>
    <col min="4" max="4" width="12.140625" bestFit="1" customWidth="1"/>
    <col min="11" max="11" width="12.5703125" bestFit="1" customWidth="1"/>
    <col min="12" max="12" width="14" bestFit="1" customWidth="1"/>
  </cols>
  <sheetData>
    <row r="1" spans="1:14" x14ac:dyDescent="0.25">
      <c r="C1" t="s">
        <v>15</v>
      </c>
      <c r="D1" t="s">
        <v>16</v>
      </c>
      <c r="E1" t="s">
        <v>17</v>
      </c>
      <c r="F1" t="s">
        <v>18</v>
      </c>
      <c r="G1" t="s">
        <v>150</v>
      </c>
      <c r="H1" t="s">
        <v>19</v>
      </c>
      <c r="I1" t="s">
        <v>20</v>
      </c>
      <c r="J1" t="s">
        <v>167</v>
      </c>
      <c r="K1" t="s">
        <v>21</v>
      </c>
      <c r="L1" s="16" t="s">
        <v>22</v>
      </c>
      <c r="M1" s="16" t="s">
        <v>23</v>
      </c>
      <c r="N1" s="16" t="s">
        <v>24</v>
      </c>
    </row>
    <row r="2" spans="1:14" x14ac:dyDescent="0.25">
      <c r="A2" t="s">
        <v>105</v>
      </c>
      <c r="B2" t="s">
        <v>26</v>
      </c>
      <c r="C2" t="s">
        <v>106</v>
      </c>
      <c r="D2" s="1">
        <f>(D9*K4+D10*K5+D11*K6+D12*K7)/108.4</f>
        <v>8.6709852398523982E-2</v>
      </c>
      <c r="E2" s="1">
        <f>(E9*K4+E10*K5+E11*K6+E12*K7)/100</f>
        <v>9.2255004000000002E-2</v>
      </c>
      <c r="F2" s="1">
        <f>(F9*K4+F10*K5+F11*K6+F12*K7)/100</f>
        <v>1.3614858000000001E-2</v>
      </c>
      <c r="G2" s="1">
        <f>(G9*K4+G10*K5+G11*K6+G12*K7)/100</f>
        <v>7.4350278000000006E-2</v>
      </c>
      <c r="H2" s="1">
        <f>(K4*H9+K5*H10+H11*K6+H12*K7)/SUM(H9:H12)</f>
        <v>8.3014054054054057E-2</v>
      </c>
      <c r="I2" s="1">
        <v>3.1427999999999998E-2</v>
      </c>
      <c r="J2" s="1"/>
      <c r="K2" s="1">
        <f>AVERAGE(D2:I2)</f>
        <v>6.3562007742096346E-2</v>
      </c>
      <c r="L2" s="17">
        <v>2E-3</v>
      </c>
      <c r="M2" s="17">
        <v>8.0000000000000002E-3</v>
      </c>
      <c r="N2" s="17"/>
    </row>
    <row r="3" spans="1:14" x14ac:dyDescent="0.25">
      <c r="B3" t="s">
        <v>28</v>
      </c>
      <c r="C3" t="s">
        <v>107</v>
      </c>
      <c r="D3" s="1">
        <v>0.53639999999999999</v>
      </c>
      <c r="E3" s="1">
        <v>0.61919999999999997</v>
      </c>
      <c r="F3" s="1">
        <v>1.1879999999999999</v>
      </c>
      <c r="G3" s="1">
        <v>0.47520000000000001</v>
      </c>
      <c r="H3" s="1">
        <v>0.71640000000000004</v>
      </c>
      <c r="I3" s="1">
        <v>3.1427999999999998E-2</v>
      </c>
      <c r="J3" s="1"/>
      <c r="K3" s="1">
        <f>AVERAGE(D3:I3)</f>
        <v>0.59443800000000002</v>
      </c>
      <c r="L3" s="17">
        <v>0.57150000000000001</v>
      </c>
      <c r="M3" s="17">
        <v>0.58150000000000002</v>
      </c>
      <c r="N3" s="17">
        <v>0.47</v>
      </c>
    </row>
    <row r="4" spans="1:14" x14ac:dyDescent="0.25">
      <c r="B4" t="s">
        <v>30</v>
      </c>
      <c r="C4" s="16" t="s">
        <v>108</v>
      </c>
      <c r="D4" s="1"/>
      <c r="E4" s="1"/>
      <c r="F4" s="1"/>
      <c r="G4" s="1"/>
      <c r="H4" s="1"/>
      <c r="I4" s="1"/>
      <c r="J4" s="1"/>
      <c r="K4" s="1">
        <v>7.3440000000000005E-2</v>
      </c>
      <c r="L4" s="17"/>
      <c r="M4" s="17"/>
      <c r="N4" s="17"/>
    </row>
    <row r="5" spans="1:14" x14ac:dyDescent="0.25">
      <c r="B5" t="s">
        <v>32</v>
      </c>
      <c r="C5" s="16" t="s">
        <v>109</v>
      </c>
      <c r="D5" s="1"/>
      <c r="E5" s="1"/>
      <c r="F5" s="1"/>
      <c r="G5" s="1"/>
      <c r="H5" s="1"/>
      <c r="I5" s="1"/>
      <c r="J5" s="1"/>
      <c r="K5" s="1">
        <v>1.6199999999999999E-2</v>
      </c>
      <c r="L5" s="17"/>
      <c r="M5" s="17"/>
      <c r="N5" s="17"/>
    </row>
    <row r="6" spans="1:14" x14ac:dyDescent="0.25">
      <c r="B6" t="s">
        <v>34</v>
      </c>
      <c r="C6" s="16" t="s">
        <v>110</v>
      </c>
      <c r="D6" s="1"/>
      <c r="E6" s="1"/>
      <c r="F6" s="1"/>
      <c r="G6" s="1"/>
      <c r="H6" s="1"/>
      <c r="I6" s="1"/>
      <c r="J6" s="1"/>
      <c r="K6" s="1">
        <f>(0.1332+0.14652)/2</f>
        <v>0.13986000000000001</v>
      </c>
      <c r="L6" s="17"/>
      <c r="M6" s="17"/>
      <c r="N6" s="17"/>
    </row>
    <row r="7" spans="1:14" x14ac:dyDescent="0.25">
      <c r="B7" t="s">
        <v>36</v>
      </c>
      <c r="C7" s="16"/>
      <c r="D7" s="1"/>
      <c r="E7" s="1"/>
      <c r="F7" s="1"/>
      <c r="G7" s="1"/>
      <c r="H7" s="1"/>
      <c r="I7" s="1"/>
      <c r="J7" s="1"/>
      <c r="K7" s="1">
        <v>7.5599999999999999E-3</v>
      </c>
      <c r="L7" s="17"/>
      <c r="M7" s="17"/>
      <c r="N7" s="17"/>
    </row>
    <row r="8" spans="1:14" x14ac:dyDescent="0.25">
      <c r="B8" t="s">
        <v>186</v>
      </c>
      <c r="C8" s="16" t="s">
        <v>187</v>
      </c>
      <c r="D8" s="1"/>
      <c r="E8" s="1"/>
      <c r="F8" s="1"/>
      <c r="G8" s="1"/>
      <c r="H8" s="1"/>
      <c r="I8" s="1"/>
      <c r="J8" s="1"/>
      <c r="K8" s="1">
        <f>(1/0.277778)*0.0213</f>
        <v>7.6679938656049065E-2</v>
      </c>
      <c r="L8" s="17"/>
      <c r="M8" s="17"/>
      <c r="N8" s="17"/>
    </row>
    <row r="9" spans="1:14" x14ac:dyDescent="0.25">
      <c r="B9" t="s">
        <v>37</v>
      </c>
      <c r="C9" s="16"/>
      <c r="D9" s="1">
        <v>6.4</v>
      </c>
      <c r="E9" s="1">
        <v>11.7</v>
      </c>
      <c r="F9" s="22">
        <v>0.35</v>
      </c>
      <c r="G9" s="1">
        <v>7.14</v>
      </c>
      <c r="H9" s="1">
        <v>7</v>
      </c>
      <c r="I9" s="1"/>
      <c r="J9" s="1"/>
      <c r="K9" s="1"/>
      <c r="L9" s="17"/>
      <c r="M9" s="17"/>
      <c r="N9" s="17"/>
    </row>
    <row r="10" spans="1:14" x14ac:dyDescent="0.25">
      <c r="B10" t="s">
        <v>38</v>
      </c>
      <c r="C10" s="16"/>
      <c r="D10" s="1">
        <v>16.3</v>
      </c>
      <c r="E10" s="1">
        <v>27.7</v>
      </c>
      <c r="F10" s="1">
        <v>9.98</v>
      </c>
      <c r="G10" s="1">
        <v>21.73</v>
      </c>
      <c r="H10" s="1">
        <v>1</v>
      </c>
      <c r="I10" s="1"/>
      <c r="J10" s="1"/>
      <c r="K10" s="1"/>
      <c r="L10" s="17"/>
      <c r="M10" s="17"/>
      <c r="N10" s="17"/>
    </row>
    <row r="11" spans="1:14" x14ac:dyDescent="0.25">
      <c r="B11" t="s">
        <v>39</v>
      </c>
      <c r="C11" s="16"/>
      <c r="D11" s="1">
        <v>60.6</v>
      </c>
      <c r="E11" s="1">
        <v>56.38</v>
      </c>
      <c r="F11" s="1">
        <v>3.75</v>
      </c>
      <c r="G11" s="1">
        <v>45.51</v>
      </c>
      <c r="H11" s="1">
        <v>7</v>
      </c>
      <c r="I11" s="1"/>
      <c r="J11" s="1"/>
      <c r="K11" s="1"/>
      <c r="L11" s="17"/>
      <c r="M11" s="17"/>
      <c r="N11" s="17"/>
    </row>
    <row r="12" spans="1:14" x14ac:dyDescent="0.25">
      <c r="B12" t="s">
        <v>40</v>
      </c>
      <c r="C12" s="16"/>
      <c r="D12" s="1">
        <v>25.1</v>
      </c>
      <c r="E12" s="1">
        <v>4.26</v>
      </c>
      <c r="F12" s="1">
        <v>85.93</v>
      </c>
      <c r="G12" s="1">
        <v>25.61</v>
      </c>
      <c r="H12" s="1">
        <v>3.5</v>
      </c>
      <c r="I12" s="1"/>
      <c r="J12" s="1"/>
      <c r="K12" s="1"/>
      <c r="L12" s="17"/>
      <c r="M12" s="17"/>
      <c r="N12" s="17"/>
    </row>
    <row r="13" spans="1:14" x14ac:dyDescent="0.25">
      <c r="D13" s="1"/>
      <c r="E13" s="1"/>
      <c r="F13" s="1"/>
      <c r="G13" s="1"/>
      <c r="H13" s="1"/>
      <c r="I13" s="1"/>
      <c r="J13" s="1"/>
      <c r="K13" s="1"/>
      <c r="L13" s="17"/>
      <c r="M13" s="17"/>
      <c r="N13" s="17"/>
    </row>
    <row r="14" spans="1:14" x14ac:dyDescent="0.25">
      <c r="A14" t="s">
        <v>111</v>
      </c>
      <c r="B14" t="s">
        <v>42</v>
      </c>
      <c r="C14" t="s">
        <v>112</v>
      </c>
      <c r="D14" s="1"/>
      <c r="E14" s="1"/>
      <c r="F14" s="1"/>
      <c r="G14" s="1"/>
      <c r="H14" s="1"/>
      <c r="I14" s="1"/>
      <c r="J14" s="1"/>
      <c r="K14" s="1">
        <v>3.2530000000000001</v>
      </c>
      <c r="L14" s="17"/>
      <c r="M14" s="17"/>
      <c r="N14" s="17"/>
    </row>
    <row r="15" spans="1:14" x14ac:dyDescent="0.25">
      <c r="B15" t="s">
        <v>44</v>
      </c>
      <c r="C15" t="s">
        <v>113</v>
      </c>
      <c r="D15" s="1"/>
      <c r="E15" s="1"/>
      <c r="F15" s="1"/>
      <c r="G15" s="1"/>
      <c r="H15" s="1"/>
      <c r="I15" s="1"/>
      <c r="J15" s="1"/>
      <c r="K15" s="1">
        <v>8.1639999999999997</v>
      </c>
      <c r="L15" s="17"/>
      <c r="M15" s="17"/>
      <c r="N15" s="17"/>
    </row>
    <row r="16" spans="1:14" x14ac:dyDescent="0.25">
      <c r="B16" t="s">
        <v>114</v>
      </c>
      <c r="C16" t="s">
        <v>115</v>
      </c>
      <c r="D16" s="1"/>
      <c r="E16" s="1"/>
      <c r="F16" s="1"/>
      <c r="G16" s="1"/>
      <c r="H16" s="1"/>
      <c r="I16" s="1"/>
      <c r="J16" s="1"/>
      <c r="K16" s="1">
        <v>3</v>
      </c>
      <c r="L16" s="17"/>
      <c r="M16" s="17"/>
      <c r="N16" s="17"/>
    </row>
    <row r="17" spans="1:14" x14ac:dyDescent="0.25">
      <c r="B17" t="s">
        <v>48</v>
      </c>
      <c r="C17" t="s">
        <v>116</v>
      </c>
      <c r="D17" s="1"/>
      <c r="E17" s="1"/>
      <c r="F17" s="1"/>
      <c r="G17" s="1"/>
      <c r="H17" s="1"/>
      <c r="I17" s="1"/>
      <c r="J17" s="1"/>
      <c r="K17" s="1">
        <v>3.8340000000000001</v>
      </c>
      <c r="L17" s="17"/>
      <c r="M17" s="17"/>
      <c r="N17" s="17"/>
    </row>
    <row r="18" spans="1:14" x14ac:dyDescent="0.25">
      <c r="D18" s="1"/>
      <c r="E18" s="1"/>
      <c r="F18" s="1"/>
      <c r="G18" s="1"/>
      <c r="H18" s="1"/>
      <c r="I18" s="1"/>
      <c r="J18" s="1"/>
      <c r="K18" s="19"/>
      <c r="L18" s="17"/>
      <c r="M18" s="17"/>
      <c r="N18" s="17"/>
    </row>
    <row r="19" spans="1:14" x14ac:dyDescent="0.25">
      <c r="A19" t="s">
        <v>117</v>
      </c>
      <c r="B19" t="s">
        <v>51</v>
      </c>
      <c r="C19" t="s">
        <v>118</v>
      </c>
      <c r="D19" s="1"/>
      <c r="E19" s="1"/>
      <c r="F19" s="1"/>
      <c r="G19" s="1"/>
      <c r="H19" s="1"/>
      <c r="I19" s="1"/>
      <c r="J19" s="1"/>
      <c r="K19" s="19">
        <v>2.29</v>
      </c>
      <c r="L19" s="17"/>
      <c r="M19" s="17">
        <v>2.29</v>
      </c>
      <c r="N19" s="17"/>
    </row>
    <row r="20" spans="1:14" x14ac:dyDescent="0.25">
      <c r="B20" t="s">
        <v>53</v>
      </c>
      <c r="C20" t="s">
        <v>119</v>
      </c>
      <c r="D20" s="1"/>
      <c r="E20" s="1"/>
      <c r="F20" s="1"/>
      <c r="G20" s="1"/>
      <c r="H20" s="1"/>
      <c r="I20" s="1"/>
      <c r="J20" s="1"/>
      <c r="K20" s="19">
        <v>1.74</v>
      </c>
      <c r="L20" s="17"/>
      <c r="M20" s="17">
        <v>1.74</v>
      </c>
      <c r="N20" s="17"/>
    </row>
    <row r="21" spans="1:14" x14ac:dyDescent="0.25">
      <c r="B21" t="s">
        <v>55</v>
      </c>
      <c r="C21" t="s">
        <v>120</v>
      </c>
      <c r="D21" s="1"/>
      <c r="E21" s="1"/>
      <c r="F21" s="1"/>
      <c r="G21" s="1"/>
      <c r="H21" s="1"/>
      <c r="I21" s="1"/>
      <c r="J21" s="1"/>
      <c r="K21" s="19">
        <v>0.61199999999999999</v>
      </c>
      <c r="L21" s="17"/>
      <c r="M21" s="17">
        <v>0.61199999999999999</v>
      </c>
      <c r="N21" s="17"/>
    </row>
    <row r="22" spans="1:14" x14ac:dyDescent="0.25">
      <c r="B22" t="s">
        <v>57</v>
      </c>
      <c r="C22" t="s">
        <v>121</v>
      </c>
      <c r="D22" s="1"/>
      <c r="E22" s="1"/>
      <c r="F22" s="1"/>
      <c r="G22" s="1"/>
      <c r="H22" s="1"/>
      <c r="I22" s="1"/>
      <c r="J22" s="1"/>
      <c r="K22" s="19">
        <v>0.55300000000000005</v>
      </c>
      <c r="L22" s="17"/>
      <c r="M22" s="17">
        <v>0.55300000000000005</v>
      </c>
      <c r="N22" s="17"/>
    </row>
    <row r="23" spans="1:14" x14ac:dyDescent="0.25">
      <c r="B23" t="s">
        <v>59</v>
      </c>
      <c r="C23" t="s">
        <v>122</v>
      </c>
      <c r="D23" s="1"/>
      <c r="E23" s="1"/>
      <c r="F23" s="1"/>
      <c r="G23" s="1"/>
      <c r="H23" s="1"/>
      <c r="I23" s="1"/>
      <c r="J23" s="1"/>
      <c r="K23" s="19">
        <v>0.223</v>
      </c>
      <c r="L23" s="17"/>
      <c r="M23" s="17">
        <v>0.223</v>
      </c>
      <c r="N23" s="17"/>
    </row>
    <row r="24" spans="1:14" x14ac:dyDescent="0.25">
      <c r="B24" t="s">
        <v>61</v>
      </c>
      <c r="C24" t="s">
        <v>123</v>
      </c>
      <c r="D24" s="1"/>
      <c r="E24" s="1"/>
      <c r="F24" s="1"/>
      <c r="G24" s="1"/>
      <c r="H24" s="1"/>
      <c r="I24" s="1"/>
      <c r="J24" s="1"/>
      <c r="K24" s="19">
        <v>1.75</v>
      </c>
      <c r="L24" s="17"/>
      <c r="M24" s="17">
        <v>1.75</v>
      </c>
      <c r="N24" s="17"/>
    </row>
    <row r="25" spans="1:14" x14ac:dyDescent="0.25">
      <c r="B25" t="s">
        <v>63</v>
      </c>
      <c r="C25" t="s">
        <v>124</v>
      </c>
      <c r="D25" s="1"/>
      <c r="E25" s="1"/>
      <c r="F25" s="1"/>
      <c r="G25" s="1"/>
      <c r="H25" s="1"/>
      <c r="I25" s="1"/>
      <c r="J25" s="1"/>
      <c r="K25" s="19">
        <v>8.3099999999999997E-3</v>
      </c>
      <c r="L25" s="17"/>
      <c r="M25" s="17">
        <v>8.3099999999999997E-3</v>
      </c>
      <c r="N25" s="17"/>
    </row>
    <row r="26" spans="1:14" x14ac:dyDescent="0.25">
      <c r="B26" t="s">
        <v>65</v>
      </c>
      <c r="C26" t="s">
        <v>125</v>
      </c>
      <c r="D26" s="1"/>
      <c r="E26" s="1"/>
      <c r="F26" s="1"/>
      <c r="G26" s="1"/>
      <c r="H26" s="1"/>
      <c r="I26" s="1"/>
      <c r="J26" s="1"/>
      <c r="K26" s="19">
        <v>0.95</v>
      </c>
      <c r="L26" s="17"/>
      <c r="M26" s="17">
        <v>0.95</v>
      </c>
      <c r="N26" s="17"/>
    </row>
    <row r="27" spans="1:14" x14ac:dyDescent="0.25">
      <c r="B27" t="s">
        <v>67</v>
      </c>
      <c r="C27" t="s">
        <v>126</v>
      </c>
      <c r="D27" s="1"/>
      <c r="E27" s="1"/>
      <c r="F27" s="1"/>
      <c r="G27" s="1"/>
      <c r="H27" s="1"/>
      <c r="I27" s="1"/>
      <c r="J27" s="1"/>
      <c r="K27" s="19">
        <v>0.91700000000000004</v>
      </c>
      <c r="L27" s="17"/>
      <c r="M27" s="17">
        <v>0.91700000000000004</v>
      </c>
      <c r="N27" s="17"/>
    </row>
    <row r="28" spans="1:14" x14ac:dyDescent="0.25">
      <c r="B28" t="s">
        <v>127</v>
      </c>
      <c r="C28" t="s">
        <v>128</v>
      </c>
      <c r="D28" s="1"/>
      <c r="E28" s="1"/>
      <c r="F28" s="1"/>
      <c r="G28" s="1"/>
      <c r="H28" s="1"/>
      <c r="I28" s="1"/>
      <c r="J28" s="1"/>
      <c r="K28" s="19">
        <v>8.3099999999999997E-3</v>
      </c>
      <c r="L28" s="17"/>
      <c r="M28" s="17"/>
      <c r="N28" s="17"/>
    </row>
    <row r="29" spans="1:14" x14ac:dyDescent="0.25">
      <c r="B29" t="s">
        <v>71</v>
      </c>
      <c r="D29" s="1"/>
      <c r="E29" s="1"/>
      <c r="F29" s="1"/>
      <c r="G29" s="1"/>
      <c r="H29" s="1"/>
      <c r="I29" s="1"/>
      <c r="J29" s="1"/>
      <c r="K29" s="19">
        <f>AVERAGE(K19:K28)</f>
        <v>0.90516200000000002</v>
      </c>
      <c r="L29" s="17"/>
      <c r="M29" s="17">
        <f>AVERAGE(M19:M27)</f>
        <v>1.0048122222222222</v>
      </c>
      <c r="N29" s="17"/>
    </row>
    <row r="30" spans="1:14" x14ac:dyDescent="0.25">
      <c r="B30" t="s">
        <v>129</v>
      </c>
      <c r="D30" s="1"/>
      <c r="E30" s="1"/>
      <c r="F30" s="1"/>
      <c r="G30" s="1"/>
      <c r="H30" s="1"/>
      <c r="I30" s="1"/>
      <c r="J30" s="1"/>
      <c r="K30" s="1"/>
      <c r="L30" s="17"/>
      <c r="M30" s="17"/>
      <c r="N30" s="17"/>
    </row>
    <row r="31" spans="1:14" x14ac:dyDescent="0.25">
      <c r="D31" s="1"/>
      <c r="E31" s="1"/>
      <c r="F31" s="1"/>
      <c r="G31" s="1"/>
      <c r="H31" s="1"/>
      <c r="I31" s="1"/>
      <c r="J31" s="1"/>
      <c r="K31" s="1"/>
      <c r="L31" s="17"/>
      <c r="M31" s="17"/>
      <c r="N31" s="17"/>
    </row>
    <row r="32" spans="1:14" x14ac:dyDescent="0.25">
      <c r="A32" t="s">
        <v>130</v>
      </c>
      <c r="B32" t="s">
        <v>73</v>
      </c>
      <c r="C32" t="s">
        <v>131</v>
      </c>
      <c r="D32" s="1"/>
      <c r="E32" s="1"/>
      <c r="F32" s="1"/>
      <c r="G32" s="1"/>
      <c r="H32" s="1"/>
      <c r="I32" s="1"/>
      <c r="J32" s="1"/>
      <c r="K32" s="1">
        <v>12.4</v>
      </c>
      <c r="L32" s="17"/>
      <c r="M32" s="17"/>
      <c r="N32" s="17"/>
    </row>
    <row r="33" spans="1:14" x14ac:dyDescent="0.25">
      <c r="B33" t="s">
        <v>75</v>
      </c>
      <c r="C33" t="s">
        <v>132</v>
      </c>
      <c r="D33" s="1"/>
      <c r="E33" s="1"/>
      <c r="F33" s="1"/>
      <c r="G33" s="1"/>
      <c r="H33" s="1"/>
      <c r="I33" s="1"/>
      <c r="J33" s="1"/>
      <c r="K33" s="1">
        <v>26.7</v>
      </c>
      <c r="L33" s="17">
        <v>9.2200000000000006</v>
      </c>
      <c r="M33" s="17">
        <v>9.7899999999999991</v>
      </c>
      <c r="N33" s="17"/>
    </row>
    <row r="34" spans="1:14" x14ac:dyDescent="0.25">
      <c r="B34" t="s">
        <v>77</v>
      </c>
      <c r="C34" t="s">
        <v>133</v>
      </c>
      <c r="D34" s="1"/>
      <c r="E34" s="1"/>
      <c r="F34" s="1"/>
      <c r="G34" s="1"/>
      <c r="H34" s="1"/>
      <c r="I34" s="1"/>
      <c r="J34" s="1"/>
      <c r="K34" s="1">
        <v>22.6</v>
      </c>
      <c r="L34" s="17"/>
      <c r="M34" s="17"/>
      <c r="N34" s="17"/>
    </row>
    <row r="35" spans="1:14" x14ac:dyDescent="0.25">
      <c r="B35" t="s">
        <v>188</v>
      </c>
      <c r="C35" t="s">
        <v>134</v>
      </c>
      <c r="D35" s="1"/>
      <c r="E35" s="1"/>
      <c r="F35" s="1"/>
      <c r="G35" s="1"/>
      <c r="H35" s="1"/>
      <c r="I35" s="1"/>
      <c r="J35" s="1"/>
      <c r="K35" s="1">
        <v>16.7</v>
      </c>
      <c r="L35" s="17"/>
      <c r="M35" s="17"/>
      <c r="N35" s="17"/>
    </row>
    <row r="36" spans="1:14" x14ac:dyDescent="0.25">
      <c r="B36" t="s">
        <v>189</v>
      </c>
      <c r="C36" t="s">
        <v>135</v>
      </c>
      <c r="D36" s="1"/>
      <c r="E36" s="1"/>
      <c r="F36" s="1"/>
      <c r="G36" s="1"/>
      <c r="H36" s="1"/>
      <c r="I36" s="1"/>
      <c r="J36" s="1"/>
      <c r="K36" s="1">
        <v>12.7</v>
      </c>
      <c r="L36" s="17"/>
      <c r="M36" s="17"/>
      <c r="N36" s="17"/>
    </row>
    <row r="37" spans="1:14" x14ac:dyDescent="0.25">
      <c r="B37" t="s">
        <v>71</v>
      </c>
      <c r="D37" s="1"/>
      <c r="E37" s="1"/>
      <c r="F37" s="1"/>
      <c r="G37" s="1"/>
      <c r="H37" s="1"/>
      <c r="I37" s="1"/>
      <c r="J37" s="1"/>
      <c r="K37" s="1">
        <v>25.5</v>
      </c>
      <c r="L37" s="17"/>
      <c r="M37" s="17">
        <v>10.97</v>
      </c>
      <c r="N37" s="17"/>
    </row>
    <row r="38" spans="1:14" x14ac:dyDescent="0.25">
      <c r="D38" s="1"/>
      <c r="E38" s="1"/>
      <c r="F38" s="1"/>
      <c r="G38" s="1"/>
      <c r="H38" s="1"/>
      <c r="I38" s="1"/>
      <c r="J38" s="1"/>
      <c r="K38" s="1"/>
      <c r="L38" s="17"/>
      <c r="M38" s="17"/>
      <c r="N38" s="17"/>
    </row>
    <row r="39" spans="1:14" x14ac:dyDescent="0.25">
      <c r="A39" t="s">
        <v>136</v>
      </c>
      <c r="B39" t="s">
        <v>82</v>
      </c>
      <c r="C39" t="s">
        <v>137</v>
      </c>
      <c r="D39" s="1"/>
      <c r="E39" s="1"/>
      <c r="F39" s="1"/>
      <c r="G39" s="1"/>
      <c r="H39" s="1"/>
      <c r="I39" s="1"/>
      <c r="J39" s="1"/>
      <c r="K39" s="1">
        <v>1.08</v>
      </c>
      <c r="L39" s="17"/>
      <c r="M39" s="17"/>
      <c r="N39" s="17">
        <v>18</v>
      </c>
    </row>
    <row r="40" spans="1:14" x14ac:dyDescent="0.25">
      <c r="B40" t="s">
        <v>84</v>
      </c>
      <c r="C40" t="s">
        <v>138</v>
      </c>
      <c r="D40" s="1"/>
      <c r="E40" s="1"/>
      <c r="F40" s="1"/>
      <c r="G40" s="1"/>
      <c r="H40" s="1"/>
      <c r="I40" s="1"/>
      <c r="J40" s="1"/>
      <c r="K40" s="1">
        <v>1.32</v>
      </c>
      <c r="L40" s="17"/>
      <c r="M40" s="17"/>
      <c r="N40" s="17"/>
    </row>
    <row r="41" spans="1:14" x14ac:dyDescent="0.25">
      <c r="B41" t="s">
        <v>86</v>
      </c>
      <c r="C41" t="s">
        <v>139</v>
      </c>
      <c r="D41" s="1"/>
      <c r="E41" s="1"/>
      <c r="F41" s="1"/>
      <c r="G41" s="1"/>
      <c r="H41" s="1"/>
      <c r="I41" s="1"/>
      <c r="J41" s="1"/>
      <c r="K41" s="1">
        <v>0.33400000000000002</v>
      </c>
      <c r="L41" s="17"/>
      <c r="M41" s="17"/>
      <c r="N41" s="17"/>
    </row>
    <row r="42" spans="1:14" x14ac:dyDescent="0.25">
      <c r="B42" t="s">
        <v>88</v>
      </c>
      <c r="C42" t="s">
        <v>140</v>
      </c>
      <c r="D42" s="1"/>
      <c r="E42" s="1"/>
      <c r="F42" s="1"/>
      <c r="G42" s="1"/>
      <c r="H42" s="1"/>
      <c r="I42" s="1"/>
      <c r="J42" s="1"/>
      <c r="K42" s="1">
        <v>-0.62</v>
      </c>
      <c r="L42" s="17"/>
      <c r="M42" s="17"/>
      <c r="N42" s="17"/>
    </row>
    <row r="43" spans="1:14" x14ac:dyDescent="0.25">
      <c r="B43" t="s">
        <v>90</v>
      </c>
      <c r="C43" t="s">
        <v>141</v>
      </c>
      <c r="D43" s="1"/>
      <c r="E43" s="1"/>
      <c r="F43" s="1"/>
      <c r="G43" s="1"/>
      <c r="H43" s="1"/>
      <c r="I43" s="1"/>
      <c r="J43" s="1"/>
      <c r="K43" s="1">
        <v>2.2700000000000001E-2</v>
      </c>
      <c r="L43" s="17"/>
      <c r="M43" s="17"/>
      <c r="N43" s="17"/>
    </row>
    <row r="44" spans="1:14" x14ac:dyDescent="0.25">
      <c r="B44" t="s">
        <v>92</v>
      </c>
      <c r="C44" t="s">
        <v>142</v>
      </c>
      <c r="D44" s="1"/>
      <c r="E44" s="1"/>
      <c r="F44" s="1"/>
      <c r="G44" s="1"/>
      <c r="H44" s="1"/>
      <c r="I44" s="1"/>
      <c r="J44" s="1"/>
      <c r="K44" s="1">
        <v>0.1719</v>
      </c>
      <c r="L44" s="17"/>
      <c r="M44" s="17"/>
      <c r="N44" s="17"/>
    </row>
    <row r="45" spans="1:14" x14ac:dyDescent="0.25">
      <c r="B45" t="s">
        <v>182</v>
      </c>
      <c r="C45" t="s">
        <v>183</v>
      </c>
      <c r="D45" s="1"/>
      <c r="E45" s="1"/>
      <c r="F45" s="1"/>
      <c r="G45" s="1"/>
      <c r="H45" s="1"/>
      <c r="I45" s="1"/>
      <c r="J45" s="1"/>
      <c r="K45" s="1">
        <v>0.45100000000000001</v>
      </c>
      <c r="L45" s="17"/>
      <c r="M45" s="17"/>
      <c r="N45" s="17"/>
    </row>
    <row r="46" spans="1:14" x14ac:dyDescent="0.25">
      <c r="D46" s="1"/>
      <c r="E46" s="1"/>
      <c r="F46" s="1"/>
      <c r="G46" s="1"/>
      <c r="H46" s="1"/>
      <c r="I46" s="1"/>
      <c r="J46" s="1"/>
      <c r="K46" s="1"/>
      <c r="L46" s="17"/>
      <c r="M46" s="17"/>
      <c r="N46" s="17"/>
    </row>
    <row r="47" spans="1:14" x14ac:dyDescent="0.25">
      <c r="A47" t="s">
        <v>143</v>
      </c>
      <c r="B47" t="s">
        <v>95</v>
      </c>
      <c r="C47" t="s">
        <v>144</v>
      </c>
      <c r="D47" s="1">
        <v>6.2500000000000001E-4</v>
      </c>
      <c r="E47" s="1"/>
      <c r="F47" s="1"/>
      <c r="G47" s="1"/>
      <c r="H47" s="1"/>
      <c r="I47" s="1"/>
      <c r="J47" s="1"/>
      <c r="K47" s="19">
        <f>0.0004</f>
        <v>4.0000000000000002E-4</v>
      </c>
      <c r="L47" s="17"/>
      <c r="M47" s="17">
        <f>0.0004</f>
        <v>4.0000000000000002E-4</v>
      </c>
      <c r="N47" s="17"/>
    </row>
    <row r="48" spans="1:14" x14ac:dyDescent="0.25">
      <c r="D48" s="1"/>
      <c r="E48" s="1"/>
      <c r="F48" s="1"/>
      <c r="G48" s="1"/>
      <c r="H48" s="1"/>
      <c r="I48" s="1"/>
      <c r="J48" s="1"/>
      <c r="K48" s="1"/>
      <c r="L48" s="17"/>
      <c r="M48" s="17"/>
      <c r="N48" s="17"/>
    </row>
    <row r="49" spans="1:14" x14ac:dyDescent="0.25">
      <c r="A49" t="s">
        <v>145</v>
      </c>
      <c r="B49" t="s">
        <v>98</v>
      </c>
      <c r="C49" t="s">
        <v>146</v>
      </c>
      <c r="D49" s="1"/>
      <c r="E49" s="1"/>
      <c r="F49" s="1"/>
      <c r="G49" s="1"/>
      <c r="H49" s="1"/>
      <c r="I49" s="1"/>
      <c r="J49" s="1"/>
      <c r="K49" s="1">
        <v>0.28999999999999998</v>
      </c>
      <c r="L49" s="17"/>
      <c r="M49" s="17"/>
      <c r="N49" s="17"/>
    </row>
    <row r="50" spans="1:14" x14ac:dyDescent="0.25">
      <c r="D50" s="1"/>
      <c r="E50" s="1"/>
      <c r="F50" s="1"/>
      <c r="G50" s="1"/>
      <c r="H50" s="1"/>
      <c r="I50" s="1"/>
      <c r="J50" s="1"/>
      <c r="K50" s="1"/>
      <c r="L50" s="17"/>
      <c r="M50" s="17"/>
      <c r="N50" s="17"/>
    </row>
    <row r="51" spans="1:14" x14ac:dyDescent="0.25">
      <c r="A51" t="s">
        <v>147</v>
      </c>
      <c r="B51" t="s">
        <v>101</v>
      </c>
      <c r="C51" t="s">
        <v>148</v>
      </c>
      <c r="D51" s="1"/>
      <c r="E51" s="1"/>
      <c r="F51" s="1"/>
      <c r="G51" s="1"/>
      <c r="H51" s="1"/>
      <c r="I51" s="1"/>
      <c r="J51" s="1"/>
      <c r="K51" s="3">
        <f>0.16386667/1000</f>
        <v>1.6386666999999999E-4</v>
      </c>
      <c r="L51" s="17"/>
      <c r="M51" s="17"/>
      <c r="N51" s="17"/>
    </row>
    <row r="52" spans="1:14" x14ac:dyDescent="0.25">
      <c r="B52" t="s">
        <v>103</v>
      </c>
      <c r="C52" t="s">
        <v>149</v>
      </c>
      <c r="D52" s="1"/>
      <c r="E52" s="1"/>
      <c r="F52" s="1"/>
      <c r="G52" s="1"/>
      <c r="H52" s="1"/>
      <c r="I52" s="1"/>
      <c r="J52" s="1"/>
      <c r="K52" s="3">
        <f>1.89/1000</f>
        <v>1.89E-3</v>
      </c>
      <c r="L52" s="17"/>
      <c r="M52" s="17"/>
      <c r="N52" s="17"/>
    </row>
    <row r="53" spans="1:14" x14ac:dyDescent="0.25">
      <c r="B53" t="s">
        <v>168</v>
      </c>
      <c r="C53" t="s">
        <v>169</v>
      </c>
      <c r="D53" s="1"/>
      <c r="E53" s="1"/>
      <c r="F53" s="1"/>
      <c r="G53" s="1"/>
      <c r="H53" s="1"/>
      <c r="I53" s="1"/>
      <c r="J53" s="1"/>
      <c r="K53" s="39">
        <f>0.244/1000</f>
        <v>2.4399999999999999E-4</v>
      </c>
      <c r="L53" s="17"/>
      <c r="M53" s="17"/>
      <c r="N53" s="17"/>
    </row>
    <row r="54" spans="1:14" x14ac:dyDescent="0.25">
      <c r="B54" t="s">
        <v>170</v>
      </c>
      <c r="C54" t="s">
        <v>171</v>
      </c>
      <c r="D54" s="1"/>
      <c r="E54" s="1"/>
      <c r="F54" s="1"/>
      <c r="G54" s="1"/>
      <c r="H54" s="1"/>
      <c r="I54" s="1"/>
      <c r="J54" s="1"/>
      <c r="K54" s="39">
        <f>2.835/1000</f>
        <v>2.8349999999999998E-3</v>
      </c>
      <c r="L54" s="17"/>
      <c r="M54" s="17"/>
      <c r="N54" s="17"/>
    </row>
    <row r="55" spans="1:14" x14ac:dyDescent="0.25">
      <c r="D55" s="1"/>
      <c r="K55" s="1"/>
      <c r="L55" s="17"/>
      <c r="M55" s="17"/>
      <c r="N55" s="17"/>
    </row>
    <row r="56" spans="1:14" x14ac:dyDescent="0.25">
      <c r="A56" t="s">
        <v>178</v>
      </c>
      <c r="B56" t="s">
        <v>175</v>
      </c>
      <c r="C56" t="s">
        <v>157</v>
      </c>
      <c r="K56">
        <v>4.54</v>
      </c>
      <c r="L56" s="17"/>
      <c r="M56" s="17"/>
      <c r="N56" s="17"/>
    </row>
    <row r="57" spans="1:14" x14ac:dyDescent="0.25">
      <c r="B57" t="s">
        <v>174</v>
      </c>
      <c r="C57" t="s">
        <v>159</v>
      </c>
      <c r="D57" s="1"/>
      <c r="K57" s="38">
        <v>0.44</v>
      </c>
      <c r="L57" s="17"/>
      <c r="M57" s="17"/>
      <c r="N57" s="17"/>
    </row>
    <row r="58" spans="1:14" x14ac:dyDescent="0.25">
      <c r="B58" t="s">
        <v>155</v>
      </c>
      <c r="C58" s="37" t="s">
        <v>160</v>
      </c>
      <c r="D58" s="1"/>
      <c r="K58" s="38">
        <v>15.3</v>
      </c>
      <c r="L58" s="17"/>
      <c r="M58" s="17"/>
      <c r="N58" s="17"/>
    </row>
    <row r="59" spans="1:14" x14ac:dyDescent="0.25">
      <c r="B59" t="s">
        <v>156</v>
      </c>
      <c r="C59" t="s">
        <v>177</v>
      </c>
      <c r="D59" s="1"/>
      <c r="K59" s="38">
        <v>2.14</v>
      </c>
      <c r="L59" s="1"/>
      <c r="M59" s="1"/>
      <c r="N59" s="17"/>
    </row>
    <row r="60" spans="1:14" x14ac:dyDescent="0.25">
      <c r="D60" s="1"/>
      <c r="K60" s="1"/>
      <c r="L60" s="1"/>
      <c r="M60" s="1"/>
      <c r="N60" s="17"/>
    </row>
    <row r="61" spans="1:14" x14ac:dyDescent="0.25">
      <c r="A61" t="s">
        <v>161</v>
      </c>
      <c r="B61" t="s">
        <v>175</v>
      </c>
      <c r="C61" t="s">
        <v>162</v>
      </c>
      <c r="K61" s="38">
        <v>15</v>
      </c>
      <c r="L61" s="1"/>
      <c r="M61" s="1"/>
      <c r="N61" s="1"/>
    </row>
    <row r="62" spans="1:14" x14ac:dyDescent="0.25">
      <c r="B62" t="s">
        <v>174</v>
      </c>
      <c r="C62" t="s">
        <v>163</v>
      </c>
      <c r="D62" s="1"/>
      <c r="K62" s="38">
        <v>15</v>
      </c>
      <c r="L62" s="1"/>
      <c r="M62" s="1"/>
      <c r="N62" s="1"/>
    </row>
    <row r="63" spans="1:14" x14ac:dyDescent="0.25">
      <c r="B63" t="s">
        <v>155</v>
      </c>
      <c r="C63" t="s">
        <v>164</v>
      </c>
      <c r="D63" s="10"/>
      <c r="K63" s="38">
        <v>15</v>
      </c>
      <c r="L63" s="1"/>
      <c r="M63" s="1"/>
      <c r="N63" s="1"/>
    </row>
    <row r="64" spans="1:14" x14ac:dyDescent="0.25">
      <c r="B64" t="s">
        <v>156</v>
      </c>
      <c r="C64" t="s">
        <v>180</v>
      </c>
      <c r="D64" s="1"/>
      <c r="K64" s="38">
        <v>15</v>
      </c>
      <c r="L64" s="1"/>
      <c r="M64" s="1"/>
      <c r="N64" s="1"/>
    </row>
    <row r="65" spans="2:14" x14ac:dyDescent="0.25">
      <c r="D65" s="1"/>
      <c r="K65" s="1"/>
      <c r="L65" s="1"/>
      <c r="M65" s="1"/>
      <c r="N65" s="1"/>
    </row>
    <row r="66" spans="2:14" x14ac:dyDescent="0.25">
      <c r="D66" s="1"/>
      <c r="K66" s="1"/>
      <c r="L66" s="1"/>
      <c r="M66" s="1"/>
      <c r="N66" s="1"/>
    </row>
    <row r="67" spans="2:14" x14ac:dyDescent="0.25">
      <c r="D67" s="1"/>
      <c r="K67" s="1"/>
      <c r="L67" s="1"/>
      <c r="M67" s="1"/>
      <c r="N67" s="1"/>
    </row>
    <row r="68" spans="2:14" x14ac:dyDescent="0.25">
      <c r="D68" s="1"/>
      <c r="K68" s="1"/>
      <c r="L68" s="1"/>
      <c r="M68" s="1"/>
      <c r="N68" s="1"/>
    </row>
    <row r="69" spans="2:14" x14ac:dyDescent="0.25">
      <c r="B69" s="11"/>
      <c r="C69" s="11"/>
      <c r="D69" s="12"/>
      <c r="K69" s="1"/>
      <c r="L69" s="1"/>
      <c r="M69" s="1"/>
      <c r="N69" s="1"/>
    </row>
    <row r="70" spans="2:14" x14ac:dyDescent="0.25">
      <c r="D70" s="10"/>
      <c r="K70" s="1"/>
      <c r="L70" s="1"/>
      <c r="M70" s="1"/>
      <c r="N70" s="1"/>
    </row>
    <row r="71" spans="2:14" x14ac:dyDescent="0.25">
      <c r="D71" s="1"/>
      <c r="K71" s="1"/>
      <c r="L71" s="1"/>
      <c r="M71" s="1"/>
      <c r="N71" s="1"/>
    </row>
    <row r="72" spans="2:14" x14ac:dyDescent="0.25">
      <c r="D72" s="1"/>
      <c r="K72" s="1"/>
      <c r="L72" s="1"/>
      <c r="M72" s="1"/>
      <c r="N72" s="1"/>
    </row>
    <row r="73" spans="2:14" x14ac:dyDescent="0.25">
      <c r="D73" s="1"/>
      <c r="K73" s="1"/>
      <c r="L73" s="1"/>
      <c r="M73" s="1"/>
      <c r="N73" s="1"/>
    </row>
    <row r="74" spans="2:14" x14ac:dyDescent="0.25">
      <c r="N74" s="1"/>
    </row>
    <row r="75" spans="2:14" x14ac:dyDescent="0.25">
      <c r="N75" s="1"/>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Crop parameters</vt:lpstr>
      <vt:lpstr>Energy (MJ)</vt:lpstr>
      <vt:lpstr>CO2eq (kg)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Jaap Weerheim</cp:lastModifiedBy>
  <cp:revision/>
  <dcterms:created xsi:type="dcterms:W3CDTF">2019-06-03T08:58:09Z</dcterms:created>
  <dcterms:modified xsi:type="dcterms:W3CDTF">2019-06-27T07:42:14Z</dcterms:modified>
  <cp:category/>
  <cp:contentStatus/>
</cp:coreProperties>
</file>