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xampp\htdocs\AGM\Docs\"/>
    </mc:Choice>
  </mc:AlternateContent>
  <xr:revisionPtr revIDLastSave="0" documentId="13_ncr:1_{1560A97B-FEC5-4E6E-BB04-0638BA85C57A}" xr6:coauthVersionLast="47" xr6:coauthVersionMax="47" xr10:uidLastSave="{00000000-0000-0000-0000-000000000000}"/>
  <bookViews>
    <workbookView xWindow="-108" yWindow="-108" windowWidth="23256" windowHeight="12576" tabRatio="712" activeTab="3" xr2:uid="{00000000-000D-0000-FFFF-FFFF00000000}"/>
  </bookViews>
  <sheets>
    <sheet name="DATOS ENTRADA" sheetId="4" r:id="rId1"/>
    <sheet name="FC-30" sheetId="26" r:id="rId2"/>
    <sheet name="INGRESOS" sheetId="40" r:id="rId3"/>
    <sheet name="UCAP" sheetId="35" r:id="rId4"/>
    <sheet name="CENSO ACTUAL" sheetId="14" r:id="rId5"/>
    <sheet name="CENSO FUTURO " sheetId="16" r:id="rId6"/>
    <sheet name="CINV" sheetId="5" r:id="rId7"/>
    <sheet name="CAOM" sheetId="7" r:id="rId8"/>
    <sheet name="INDICE DISPO." sheetId="6" state="hidden" r:id="rId9"/>
    <sheet name="Tiempo" sheetId="38" r:id="rId10"/>
  </sheets>
  <definedNames>
    <definedName name="_xlnm._FilterDatabase" localSheetId="7" hidden="1">CAOM!$A$3:$E$43</definedName>
    <definedName name="_xlnm._FilterDatabase" localSheetId="6" hidden="1">CINV!$A$3:$M$43</definedName>
    <definedName name="_xlnm.Print_Area" localSheetId="7">CAOM!$B$1:$E$58</definedName>
    <definedName name="_xlnm.Print_Area" localSheetId="6">CINV!$B$1:$M$65</definedName>
    <definedName name="_xlnm.Print_Area" localSheetId="0">'DATOS ENTRADA'!$A$1:$C$42</definedName>
    <definedName name="_xlnm.Print_Area" localSheetId="1">'FC-30'!$A$1:$GN$51</definedName>
    <definedName name="_xlnm.Print_Titles" localSheetId="7">CAOM!$1:$3</definedName>
    <definedName name="_xlnm.Print_Titles" localSheetId="1">'FC-30'!$A:$A,'FC-30'!$1:$1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6" l="1"/>
  <c r="C15" i="26" l="1"/>
  <c r="C31" i="26" s="1"/>
  <c r="D16" i="26"/>
  <c r="BQ16" i="26"/>
  <c r="BR16" i="26" s="1"/>
  <c r="BS16" i="26" s="1"/>
  <c r="BT16" i="26" s="1"/>
  <c r="BU16" i="26" s="1"/>
  <c r="BV16" i="26" s="1"/>
  <c r="BW16" i="26" s="1"/>
  <c r="BX16" i="26" s="1"/>
  <c r="BY16" i="26" s="1"/>
  <c r="BZ16" i="26" s="1"/>
  <c r="H36" i="35" l="1"/>
  <c r="F36" i="35"/>
  <c r="H35" i="35"/>
  <c r="F35" i="35"/>
  <c r="H43" i="35"/>
  <c r="F43" i="35"/>
  <c r="H42" i="35"/>
  <c r="F42" i="35"/>
  <c r="H41" i="35"/>
  <c r="F41" i="35"/>
  <c r="H40" i="35"/>
  <c r="F40" i="35"/>
  <c r="H39" i="35"/>
  <c r="F39" i="35"/>
  <c r="H38" i="35"/>
  <c r="F38" i="35"/>
  <c r="C41" i="5" l="1"/>
  <c r="C38" i="5"/>
  <c r="C37" i="5"/>
  <c r="C35" i="5"/>
  <c r="B59" i="5" l="1"/>
  <c r="B43" i="5"/>
  <c r="B58" i="5"/>
  <c r="B57" i="5"/>
  <c r="B56" i="5"/>
  <c r="B54" i="5"/>
  <c r="GB29" i="26" l="1"/>
  <c r="FO29" i="26"/>
  <c r="FB29" i="26"/>
  <c r="EO29" i="26"/>
  <c r="EB29" i="26"/>
  <c r="DO29" i="26"/>
  <c r="DB29" i="26"/>
  <c r="CO29" i="26"/>
  <c r="CB29" i="26"/>
  <c r="BO29" i="26"/>
  <c r="O28" i="26"/>
  <c r="O26" i="26"/>
  <c r="C29" i="26"/>
  <c r="D29" i="26" s="1"/>
  <c r="E29" i="26" s="1"/>
  <c r="F29" i="26" s="1"/>
  <c r="G29" i="26" s="1"/>
  <c r="H29" i="26" s="1"/>
  <c r="I29" i="26" s="1"/>
  <c r="J29" i="26" s="1"/>
  <c r="K29" i="26" s="1"/>
  <c r="L29" i="26" s="1"/>
  <c r="M29" i="26" s="1"/>
  <c r="N29" i="26" s="1"/>
  <c r="P29" i="26" s="1"/>
  <c r="Q29" i="26" l="1"/>
  <c r="R29" i="26" s="1"/>
  <c r="S29" i="26" s="1"/>
  <c r="T29" i="26" s="1"/>
  <c r="U29" i="26" s="1"/>
  <c r="V29" i="26" s="1"/>
  <c r="W29" i="26" s="1"/>
  <c r="X29" i="26" s="1"/>
  <c r="Y29" i="26" s="1"/>
  <c r="Z29" i="26" s="1"/>
  <c r="AA29" i="26" s="1"/>
  <c r="AC29" i="26" s="1"/>
  <c r="C6" i="40"/>
  <c r="D6" i="40"/>
  <c r="E6" i="40"/>
  <c r="H6" i="40"/>
  <c r="I6" i="40"/>
  <c r="J6" i="40"/>
  <c r="K6" i="40"/>
  <c r="B6" i="40"/>
  <c r="AD29" i="26" l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 s="1"/>
  <c r="AP29" i="26" s="1"/>
  <c r="O29" i="26"/>
  <c r="B29" i="4"/>
  <c r="AB29" i="26" l="1"/>
  <c r="AQ29" i="26"/>
  <c r="AR29" i="26" s="1"/>
  <c r="AS29" i="26" s="1"/>
  <c r="AT29" i="26" s="1"/>
  <c r="AU29" i="26" s="1"/>
  <c r="AV29" i="26" s="1"/>
  <c r="AW29" i="26" s="1"/>
  <c r="AX29" i="26" s="1"/>
  <c r="AY29" i="26" s="1"/>
  <c r="AZ29" i="26" s="1"/>
  <c r="BA29" i="26" s="1"/>
  <c r="BC29" i="26" s="1"/>
  <c r="C42" i="7"/>
  <c r="C41" i="7"/>
  <c r="C40" i="7"/>
  <c r="C39" i="7"/>
  <c r="C38" i="7"/>
  <c r="C37" i="7"/>
  <c r="C35" i="7"/>
  <c r="C3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" i="7"/>
  <c r="E43" i="35"/>
  <c r="E42" i="35"/>
  <c r="E41" i="35"/>
  <c r="E40" i="35"/>
  <c r="E39" i="35"/>
  <c r="E38" i="35"/>
  <c r="E36" i="35"/>
  <c r="E35" i="35"/>
  <c r="B35" i="5"/>
  <c r="B55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6" i="5"/>
  <c r="B37" i="5"/>
  <c r="B38" i="5"/>
  <c r="B39" i="5"/>
  <c r="B40" i="5"/>
  <c r="B41" i="5"/>
  <c r="B42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BD29" i="26" l="1"/>
  <c r="BE29" i="26" s="1"/>
  <c r="BF29" i="26" s="1"/>
  <c r="BG29" i="26" s="1"/>
  <c r="BH29" i="26" s="1"/>
  <c r="BI29" i="26" s="1"/>
  <c r="BJ29" i="26" s="1"/>
  <c r="BK29" i="26" s="1"/>
  <c r="BL29" i="26" s="1"/>
  <c r="BM29" i="26" s="1"/>
  <c r="BN29" i="26" s="1"/>
  <c r="BB29" i="26" s="1"/>
  <c r="AO29" i="26"/>
  <c r="C8" i="14"/>
  <c r="C4" i="14"/>
  <c r="C3" i="14"/>
  <c r="L5" i="35" l="1"/>
  <c r="L16" i="35"/>
  <c r="L17" i="35"/>
  <c r="L18" i="35"/>
  <c r="L19" i="35"/>
  <c r="J28" i="35" l="1"/>
  <c r="K28" i="35"/>
  <c r="L28" i="35"/>
  <c r="I28" i="35"/>
  <c r="J16" i="35"/>
  <c r="K16" i="35"/>
  <c r="J17" i="35"/>
  <c r="K17" i="35"/>
  <c r="I16" i="35"/>
  <c r="I17" i="35"/>
  <c r="M28" i="35" l="1"/>
  <c r="N28" i="35" s="1"/>
  <c r="D27" i="7" l="1"/>
  <c r="E27" i="7" s="1"/>
  <c r="D27" i="5"/>
  <c r="E27" i="5" s="1"/>
  <c r="I44" i="35"/>
  <c r="J44" i="35"/>
  <c r="K44" i="35"/>
  <c r="L44" i="35"/>
  <c r="H27" i="5" l="1"/>
  <c r="J27" i="5" s="1"/>
  <c r="K27" i="5" s="1"/>
  <c r="M27" i="5" s="1"/>
  <c r="C55" i="5"/>
  <c r="M44" i="35"/>
  <c r="N44" i="35" s="1"/>
  <c r="I37" i="35"/>
  <c r="J37" i="35"/>
  <c r="K37" i="35"/>
  <c r="L37" i="35"/>
  <c r="D43" i="5" l="1"/>
  <c r="E43" i="5" s="1"/>
  <c r="D43" i="7"/>
  <c r="E43" i="7" s="1"/>
  <c r="M37" i="35"/>
  <c r="N37" i="35" s="1"/>
  <c r="H43" i="5" l="1"/>
  <c r="J43" i="5" s="1"/>
  <c r="K43" i="5" s="1"/>
  <c r="M43" i="5" s="1"/>
  <c r="C59" i="5"/>
  <c r="D36" i="5"/>
  <c r="E36" i="5" s="1"/>
  <c r="H36" i="5" s="1"/>
  <c r="J36" i="5" s="1"/>
  <c r="K36" i="5" s="1"/>
  <c r="M36" i="5" s="1"/>
  <c r="D36" i="7"/>
  <c r="E36" i="7" s="1"/>
  <c r="B28" i="26"/>
  <c r="E16" i="26" l="1"/>
  <c r="F16" i="26" s="1"/>
  <c r="G16" i="26" s="1"/>
  <c r="H16" i="26" s="1"/>
  <c r="I16" i="26" s="1"/>
  <c r="J16" i="26" s="1"/>
  <c r="K16" i="26" s="1"/>
  <c r="B29" i="26"/>
  <c r="L16" i="26" l="1"/>
  <c r="M16" i="26" s="1"/>
  <c r="N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l="1"/>
  <c r="Z16" i="26" s="1"/>
  <c r="AA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B16" i="26"/>
  <c r="I38" i="35"/>
  <c r="J38" i="35"/>
  <c r="K38" i="35"/>
  <c r="L38" i="35"/>
  <c r="I39" i="35"/>
  <c r="J39" i="35"/>
  <c r="K39" i="35"/>
  <c r="L39" i="35"/>
  <c r="I40" i="35"/>
  <c r="J40" i="35"/>
  <c r="K40" i="35"/>
  <c r="L40" i="35"/>
  <c r="I41" i="35"/>
  <c r="J41" i="35"/>
  <c r="K41" i="35"/>
  <c r="L41" i="35"/>
  <c r="I42" i="35"/>
  <c r="J42" i="35"/>
  <c r="K42" i="35"/>
  <c r="L42" i="35"/>
  <c r="I43" i="35"/>
  <c r="J43" i="35"/>
  <c r="K43" i="35"/>
  <c r="L43" i="35"/>
  <c r="K5" i="35"/>
  <c r="K6" i="35"/>
  <c r="L6" i="35"/>
  <c r="K7" i="35"/>
  <c r="L7" i="35"/>
  <c r="K8" i="35"/>
  <c r="L8" i="35"/>
  <c r="K9" i="35"/>
  <c r="L9" i="35"/>
  <c r="K10" i="35"/>
  <c r="L10" i="35"/>
  <c r="K11" i="35"/>
  <c r="L11" i="35"/>
  <c r="K12" i="35"/>
  <c r="L12" i="35"/>
  <c r="K13" i="35"/>
  <c r="L13" i="35"/>
  <c r="K14" i="35"/>
  <c r="L14" i="35"/>
  <c r="K15" i="35"/>
  <c r="L15" i="35"/>
  <c r="K18" i="35"/>
  <c r="K19" i="35"/>
  <c r="K20" i="35"/>
  <c r="L20" i="35"/>
  <c r="K21" i="35"/>
  <c r="L21" i="35"/>
  <c r="K22" i="35"/>
  <c r="L22" i="35"/>
  <c r="K23" i="35"/>
  <c r="L23" i="35"/>
  <c r="K24" i="35"/>
  <c r="L24" i="35"/>
  <c r="K25" i="35"/>
  <c r="L25" i="35"/>
  <c r="K26" i="35"/>
  <c r="L26" i="35"/>
  <c r="K27" i="35"/>
  <c r="L27" i="35"/>
  <c r="J5" i="35"/>
  <c r="J6" i="35"/>
  <c r="J7" i="35"/>
  <c r="J8" i="35"/>
  <c r="J9" i="35"/>
  <c r="J10" i="35"/>
  <c r="J11" i="35"/>
  <c r="J12" i="35"/>
  <c r="J13" i="35"/>
  <c r="J14" i="35"/>
  <c r="J15" i="35"/>
  <c r="J18" i="35"/>
  <c r="J19" i="35"/>
  <c r="J20" i="35"/>
  <c r="J21" i="35"/>
  <c r="J22" i="35"/>
  <c r="J23" i="35"/>
  <c r="J24" i="35"/>
  <c r="J25" i="35"/>
  <c r="J26" i="35"/>
  <c r="J27" i="35"/>
  <c r="I5" i="35"/>
  <c r="I6" i="35"/>
  <c r="I7" i="35"/>
  <c r="I8" i="35"/>
  <c r="I9" i="35"/>
  <c r="I10" i="35"/>
  <c r="I11" i="35"/>
  <c r="I12" i="35"/>
  <c r="I13" i="35"/>
  <c r="I14" i="35"/>
  <c r="I15" i="35"/>
  <c r="I18" i="35"/>
  <c r="I19" i="35"/>
  <c r="I20" i="35"/>
  <c r="I21" i="35"/>
  <c r="I22" i="35"/>
  <c r="I23" i="35"/>
  <c r="I24" i="35"/>
  <c r="I25" i="35"/>
  <c r="I26" i="35"/>
  <c r="I27" i="35"/>
  <c r="D9" i="16"/>
  <c r="AL16" i="26" l="1"/>
  <c r="AM16" i="26" s="1"/>
  <c r="AN16" i="26" s="1"/>
  <c r="AP16" i="26" s="1"/>
  <c r="AQ16" i="26" s="1"/>
  <c r="AR16" i="26" s="1"/>
  <c r="AS16" i="26" s="1"/>
  <c r="AT16" i="26" s="1"/>
  <c r="AU16" i="26" s="1"/>
  <c r="AV16" i="26" s="1"/>
  <c r="AW16" i="26" s="1"/>
  <c r="AX16" i="26" s="1"/>
  <c r="O16" i="26"/>
  <c r="M5" i="35"/>
  <c r="N5" i="35" s="1"/>
  <c r="M17" i="35"/>
  <c r="N17" i="35" s="1"/>
  <c r="M13" i="35"/>
  <c r="N13" i="35" s="1"/>
  <c r="M9" i="35"/>
  <c r="N9" i="35" s="1"/>
  <c r="M25" i="35"/>
  <c r="N25" i="35" s="1"/>
  <c r="M21" i="35"/>
  <c r="N21" i="35" s="1"/>
  <c r="M43" i="35"/>
  <c r="N43" i="35" s="1"/>
  <c r="M39" i="35"/>
  <c r="N39" i="35" s="1"/>
  <c r="M26" i="35"/>
  <c r="N26" i="35" s="1"/>
  <c r="M22" i="35"/>
  <c r="N22" i="35" s="1"/>
  <c r="M10" i="35"/>
  <c r="N10" i="35" s="1"/>
  <c r="M41" i="35"/>
  <c r="N41" i="35" s="1"/>
  <c r="M12" i="35"/>
  <c r="N12" i="35" s="1"/>
  <c r="M8" i="35"/>
  <c r="N8" i="35" s="1"/>
  <c r="M42" i="35"/>
  <c r="N42" i="35" s="1"/>
  <c r="M19" i="35"/>
  <c r="N19" i="35" s="1"/>
  <c r="M24" i="35"/>
  <c r="N24" i="35" s="1"/>
  <c r="M18" i="35"/>
  <c r="N18" i="35" s="1"/>
  <c r="M6" i="35"/>
  <c r="N6" i="35" s="1"/>
  <c r="M38" i="35"/>
  <c r="N38" i="35" s="1"/>
  <c r="M27" i="35"/>
  <c r="N27" i="35" s="1"/>
  <c r="M20" i="35"/>
  <c r="N20" i="35" s="1"/>
  <c r="M16" i="35"/>
  <c r="N16" i="35" s="1"/>
  <c r="M14" i="35"/>
  <c r="N14" i="35" s="1"/>
  <c r="M11" i="35"/>
  <c r="N11" i="35" s="1"/>
  <c r="M40" i="35"/>
  <c r="N40" i="35" s="1"/>
  <c r="M23" i="35"/>
  <c r="N23" i="35" s="1"/>
  <c r="M15" i="35"/>
  <c r="N15" i="35" s="1"/>
  <c r="M7" i="35"/>
  <c r="N7" i="35" s="1"/>
  <c r="AY16" i="26" l="1"/>
  <c r="AZ16" i="26" s="1"/>
  <c r="BA16" i="26" s="1"/>
  <c r="BC16" i="26" s="1"/>
  <c r="BD16" i="26" s="1"/>
  <c r="BE16" i="26" s="1"/>
  <c r="BF16" i="26" s="1"/>
  <c r="BG16" i="26" s="1"/>
  <c r="BH16" i="26" s="1"/>
  <c r="BI16" i="26" s="1"/>
  <c r="BJ16" i="26" s="1"/>
  <c r="AB16" i="26"/>
  <c r="D4" i="5"/>
  <c r="E4" i="5" s="1"/>
  <c r="D4" i="7"/>
  <c r="E4" i="7" s="1"/>
  <c r="D6" i="7"/>
  <c r="E6" i="7" s="1"/>
  <c r="D6" i="5"/>
  <c r="E6" i="5" s="1"/>
  <c r="H6" i="5" s="1"/>
  <c r="D10" i="7"/>
  <c r="E10" i="7" s="1"/>
  <c r="D10" i="5"/>
  <c r="E10" i="5" s="1"/>
  <c r="H10" i="5" s="1"/>
  <c r="D26" i="7"/>
  <c r="E26" i="7" s="1"/>
  <c r="D26" i="5"/>
  <c r="E26" i="5" s="1"/>
  <c r="H26" i="5" s="1"/>
  <c r="D23" i="7"/>
  <c r="E23" i="7" s="1"/>
  <c r="D23" i="5"/>
  <c r="E23" i="5" s="1"/>
  <c r="H23" i="5" s="1"/>
  <c r="J23" i="5" s="1"/>
  <c r="K23" i="5" s="1"/>
  <c r="M23" i="5" s="1"/>
  <c r="D11" i="7"/>
  <c r="E11" i="7" s="1"/>
  <c r="D11" i="5"/>
  <c r="E11" i="5" s="1"/>
  <c r="H11" i="5" s="1"/>
  <c r="J11" i="5" s="1"/>
  <c r="K11" i="5" s="1"/>
  <c r="M11" i="5" s="1"/>
  <c r="D25" i="7"/>
  <c r="E25" i="7" s="1"/>
  <c r="D25" i="5"/>
  <c r="E25" i="5" s="1"/>
  <c r="H25" i="5" s="1"/>
  <c r="J25" i="5" s="1"/>
  <c r="K25" i="5" s="1"/>
  <c r="M25" i="5" s="1"/>
  <c r="D24" i="5"/>
  <c r="E24" i="5" s="1"/>
  <c r="H24" i="5" s="1"/>
  <c r="D24" i="7"/>
  <c r="E24" i="7" s="1"/>
  <c r="D14" i="7"/>
  <c r="E14" i="7" s="1"/>
  <c r="D14" i="5"/>
  <c r="E14" i="5" s="1"/>
  <c r="H14" i="5" s="1"/>
  <c r="D13" i="7"/>
  <c r="E13" i="7" s="1"/>
  <c r="D13" i="5"/>
  <c r="E13" i="5" s="1"/>
  <c r="H13" i="5" s="1"/>
  <c r="J13" i="5" s="1"/>
  <c r="K13" i="5" s="1"/>
  <c r="M13" i="5" s="1"/>
  <c r="D37" i="7"/>
  <c r="E37" i="7" s="1"/>
  <c r="D37" i="5"/>
  <c r="E37" i="5" s="1"/>
  <c r="D18" i="7"/>
  <c r="E18" i="7" s="1"/>
  <c r="D18" i="5"/>
  <c r="E18" i="5" s="1"/>
  <c r="H18" i="5" s="1"/>
  <c r="D40" i="5"/>
  <c r="E40" i="5" s="1"/>
  <c r="H40" i="5" s="1"/>
  <c r="J40" i="5" s="1"/>
  <c r="K40" i="5" s="1"/>
  <c r="M40" i="5" s="1"/>
  <c r="D40" i="7"/>
  <c r="E40" i="7" s="1"/>
  <c r="D38" i="7"/>
  <c r="E38" i="7" s="1"/>
  <c r="D38" i="5"/>
  <c r="E38" i="5" s="1"/>
  <c r="H38" i="5" s="1"/>
  <c r="D8" i="5"/>
  <c r="E8" i="5" s="1"/>
  <c r="H8" i="5" s="1"/>
  <c r="D8" i="7"/>
  <c r="E8" i="7" s="1"/>
  <c r="D22" i="7"/>
  <c r="E22" i="7" s="1"/>
  <c r="D22" i="5"/>
  <c r="E22" i="5" s="1"/>
  <c r="H22" i="5" s="1"/>
  <c r="D15" i="7"/>
  <c r="E15" i="7" s="1"/>
  <c r="D15" i="5"/>
  <c r="E15" i="5" s="1"/>
  <c r="H15" i="5" s="1"/>
  <c r="J15" i="5" s="1"/>
  <c r="K15" i="5" s="1"/>
  <c r="M15" i="5" s="1"/>
  <c r="D5" i="7"/>
  <c r="E5" i="7" s="1"/>
  <c r="D5" i="5"/>
  <c r="E5" i="5" s="1"/>
  <c r="H5" i="5" s="1"/>
  <c r="J5" i="5" s="1"/>
  <c r="K5" i="5" s="1"/>
  <c r="M5" i="5" s="1"/>
  <c r="D41" i="7"/>
  <c r="E41" i="7" s="1"/>
  <c r="D41" i="5"/>
  <c r="E41" i="5" s="1"/>
  <c r="H41" i="5" s="1"/>
  <c r="D9" i="7"/>
  <c r="E9" i="7" s="1"/>
  <c r="D9" i="5"/>
  <c r="E9" i="5" s="1"/>
  <c r="H9" i="5" s="1"/>
  <c r="J9" i="5" s="1"/>
  <c r="K9" i="5" s="1"/>
  <c r="M9" i="5" s="1"/>
  <c r="D42" i="7"/>
  <c r="E42" i="7" s="1"/>
  <c r="D42" i="5"/>
  <c r="E42" i="5" s="1"/>
  <c r="H42" i="5" s="1"/>
  <c r="J42" i="5" s="1"/>
  <c r="K42" i="5" s="1"/>
  <c r="M42" i="5" s="1"/>
  <c r="D12" i="5"/>
  <c r="E12" i="5" s="1"/>
  <c r="H12" i="5" s="1"/>
  <c r="D12" i="7"/>
  <c r="E12" i="7" s="1"/>
  <c r="D39" i="5"/>
  <c r="E39" i="5" s="1"/>
  <c r="H39" i="5" s="1"/>
  <c r="J39" i="5" s="1"/>
  <c r="K39" i="5" s="1"/>
  <c r="M39" i="5" s="1"/>
  <c r="D39" i="7"/>
  <c r="E39" i="7" s="1"/>
  <c r="D19" i="7"/>
  <c r="E19" i="7" s="1"/>
  <c r="D19" i="5"/>
  <c r="E19" i="5" s="1"/>
  <c r="H19" i="5" s="1"/>
  <c r="J19" i="5" s="1"/>
  <c r="K19" i="5" s="1"/>
  <c r="M19" i="5" s="1"/>
  <c r="D17" i="7"/>
  <c r="E17" i="7" s="1"/>
  <c r="D17" i="5"/>
  <c r="E17" i="5" s="1"/>
  <c r="H17" i="5" s="1"/>
  <c r="J17" i="5" s="1"/>
  <c r="K17" i="5" s="1"/>
  <c r="M17" i="5" s="1"/>
  <c r="D7" i="7"/>
  <c r="E7" i="7" s="1"/>
  <c r="D7" i="5"/>
  <c r="E7" i="5" s="1"/>
  <c r="H7" i="5" s="1"/>
  <c r="D21" i="5"/>
  <c r="E21" i="5" s="1"/>
  <c r="D21" i="7"/>
  <c r="E21" i="7" s="1"/>
  <c r="D20" i="5"/>
  <c r="E20" i="5" s="1"/>
  <c r="H20" i="5" s="1"/>
  <c r="D20" i="7"/>
  <c r="E20" i="7" s="1"/>
  <c r="D16" i="5"/>
  <c r="E16" i="5" s="1"/>
  <c r="H16" i="5" s="1"/>
  <c r="D16" i="7"/>
  <c r="E16" i="7" s="1"/>
  <c r="BK16" i="26" l="1"/>
  <c r="BL16" i="26" s="1"/>
  <c r="BM16" i="26" s="1"/>
  <c r="AO16" i="26"/>
  <c r="CA16" i="26"/>
  <c r="CC16" i="26" s="1"/>
  <c r="C58" i="5"/>
  <c r="C54" i="5"/>
  <c r="J7" i="5"/>
  <c r="K7" i="5" s="1"/>
  <c r="M7" i="5" s="1"/>
  <c r="J22" i="5"/>
  <c r="K22" i="5" s="1"/>
  <c r="M22" i="5" s="1"/>
  <c r="J38" i="5"/>
  <c r="K38" i="5" s="1"/>
  <c r="M38" i="5" s="1"/>
  <c r="J18" i="5"/>
  <c r="K18" i="5" s="1"/>
  <c r="M18" i="5" s="1"/>
  <c r="J26" i="5"/>
  <c r="K26" i="5" s="1"/>
  <c r="M26" i="5" s="1"/>
  <c r="J6" i="5"/>
  <c r="K6" i="5" s="1"/>
  <c r="M6" i="5" s="1"/>
  <c r="J20" i="5"/>
  <c r="K20" i="5" s="1"/>
  <c r="M20" i="5" s="1"/>
  <c r="J12" i="5"/>
  <c r="K12" i="5" s="1"/>
  <c r="M12" i="5" s="1"/>
  <c r="J24" i="5"/>
  <c r="K24" i="5" s="1"/>
  <c r="M24" i="5" s="1"/>
  <c r="J41" i="5"/>
  <c r="K41" i="5" s="1"/>
  <c r="M41" i="5" s="1"/>
  <c r="H37" i="5"/>
  <c r="J37" i="5" s="1"/>
  <c r="K37" i="5" s="1"/>
  <c r="M37" i="5" s="1"/>
  <c r="J14" i="5"/>
  <c r="K14" i="5" s="1"/>
  <c r="M14" i="5" s="1"/>
  <c r="J10" i="5"/>
  <c r="K10" i="5" s="1"/>
  <c r="M10" i="5" s="1"/>
  <c r="J16" i="5"/>
  <c r="K16" i="5" s="1"/>
  <c r="M16" i="5" s="1"/>
  <c r="H21" i="5"/>
  <c r="J21" i="5" s="1"/>
  <c r="K21" i="5" s="1"/>
  <c r="M21" i="5" s="1"/>
  <c r="J8" i="5"/>
  <c r="K8" i="5" s="1"/>
  <c r="M8" i="5" s="1"/>
  <c r="H4" i="5"/>
  <c r="BN16" i="26" l="1"/>
  <c r="BB16" i="26"/>
  <c r="CD16" i="26"/>
  <c r="CE16" i="26" s="1"/>
  <c r="CF16" i="26" s="1"/>
  <c r="CG16" i="26" s="1"/>
  <c r="CH16" i="26" s="1"/>
  <c r="CI16" i="26" s="1"/>
  <c r="CJ16" i="26" s="1"/>
  <c r="CK16" i="26" s="1"/>
  <c r="CL16" i="26" s="1"/>
  <c r="CM16" i="26" s="1"/>
  <c r="CN16" i="26" s="1"/>
  <c r="CP16" i="26" s="1"/>
  <c r="BO16" i="26"/>
  <c r="J4" i="5"/>
  <c r="K4" i="5" s="1"/>
  <c r="M4" i="5" s="1"/>
  <c r="D15" i="26"/>
  <c r="D31" i="26" s="1"/>
  <c r="CB16" i="26" l="1"/>
  <c r="CQ16" i="26"/>
  <c r="CR16" i="26" s="1"/>
  <c r="CS16" i="26" s="1"/>
  <c r="CT16" i="26" s="1"/>
  <c r="CU16" i="26" s="1"/>
  <c r="CV16" i="26" s="1"/>
  <c r="CW16" i="26" s="1"/>
  <c r="CX16" i="26" s="1"/>
  <c r="CY16" i="26" s="1"/>
  <c r="CZ16" i="26" s="1"/>
  <c r="DA16" i="26" s="1"/>
  <c r="DC16" i="26" s="1"/>
  <c r="I29" i="35"/>
  <c r="J29" i="35"/>
  <c r="K29" i="35"/>
  <c r="L29" i="35"/>
  <c r="I30" i="35"/>
  <c r="J30" i="35"/>
  <c r="K30" i="35"/>
  <c r="L30" i="35"/>
  <c r="I31" i="35"/>
  <c r="J31" i="35"/>
  <c r="K31" i="35"/>
  <c r="L31" i="35"/>
  <c r="CO16" i="26" l="1"/>
  <c r="DD16" i="26"/>
  <c r="DE16" i="26" s="1"/>
  <c r="DF16" i="26" s="1"/>
  <c r="DG16" i="26" s="1"/>
  <c r="DH16" i="26" s="1"/>
  <c r="DI16" i="26" s="1"/>
  <c r="DJ16" i="26" s="1"/>
  <c r="DK16" i="26" s="1"/>
  <c r="DL16" i="26" s="1"/>
  <c r="DM16" i="26" s="1"/>
  <c r="DN16" i="26" s="1"/>
  <c r="DP16" i="26" s="1"/>
  <c r="M30" i="35"/>
  <c r="N30" i="35" s="1"/>
  <c r="M31" i="35"/>
  <c r="N31" i="35" s="1"/>
  <c r="M29" i="35"/>
  <c r="N29" i="35" s="1"/>
  <c r="DB16" i="26" l="1"/>
  <c r="DQ16" i="26"/>
  <c r="DR16" i="26" s="1"/>
  <c r="DS16" i="26" s="1"/>
  <c r="DT16" i="26" s="1"/>
  <c r="DU16" i="26" s="1"/>
  <c r="DV16" i="26" s="1"/>
  <c r="DW16" i="26" s="1"/>
  <c r="DX16" i="26" s="1"/>
  <c r="DY16" i="26" s="1"/>
  <c r="DZ16" i="26" s="1"/>
  <c r="EA16" i="26" s="1"/>
  <c r="EC16" i="26" s="1"/>
  <c r="D30" i="7"/>
  <c r="E30" i="7" s="1"/>
  <c r="D30" i="5"/>
  <c r="E30" i="5" s="1"/>
  <c r="H30" i="5" s="1"/>
  <c r="D29" i="7"/>
  <c r="E29" i="7" s="1"/>
  <c r="D29" i="5"/>
  <c r="E29" i="5" s="1"/>
  <c r="H29" i="5" s="1"/>
  <c r="J29" i="5" s="1"/>
  <c r="K29" i="5" s="1"/>
  <c r="M29" i="5" s="1"/>
  <c r="D28" i="5"/>
  <c r="E28" i="5" s="1"/>
  <c r="D28" i="7"/>
  <c r="E28" i="7" s="1"/>
  <c r="L32" i="35"/>
  <c r="L33" i="35"/>
  <c r="L34" i="35"/>
  <c r="L35" i="35"/>
  <c r="L36" i="35"/>
  <c r="K32" i="35"/>
  <c r="K33" i="35"/>
  <c r="K34" i="35"/>
  <c r="K35" i="35"/>
  <c r="K36" i="35"/>
  <c r="J32" i="35"/>
  <c r="J33" i="35"/>
  <c r="J34" i="35"/>
  <c r="J35" i="35"/>
  <c r="J36" i="35"/>
  <c r="I32" i="35"/>
  <c r="I33" i="35"/>
  <c r="I34" i="35"/>
  <c r="I35" i="35"/>
  <c r="I36" i="35"/>
  <c r="ED16" i="26" l="1"/>
  <c r="EE16" i="26" s="1"/>
  <c r="EF16" i="26" s="1"/>
  <c r="EG16" i="26" s="1"/>
  <c r="EH16" i="26" s="1"/>
  <c r="EI16" i="26" s="1"/>
  <c r="EJ16" i="26" s="1"/>
  <c r="EK16" i="26" s="1"/>
  <c r="EL16" i="26" s="1"/>
  <c r="EM16" i="26" s="1"/>
  <c r="EN16" i="26" s="1"/>
  <c r="EP16" i="26" s="1"/>
  <c r="DO16" i="26"/>
  <c r="J30" i="5"/>
  <c r="K30" i="5" s="1"/>
  <c r="M30" i="5" s="1"/>
  <c r="H28" i="5"/>
  <c r="M32" i="35"/>
  <c r="N32" i="35" s="1"/>
  <c r="M36" i="35"/>
  <c r="N36" i="35" s="1"/>
  <c r="M33" i="35"/>
  <c r="N33" i="35" s="1"/>
  <c r="M34" i="35"/>
  <c r="N34" i="35" s="1"/>
  <c r="M35" i="35"/>
  <c r="N35" i="35" s="1"/>
  <c r="EB16" i="26" l="1"/>
  <c r="EQ16" i="26"/>
  <c r="ER16" i="26" s="1"/>
  <c r="ES16" i="26" s="1"/>
  <c r="ET16" i="26" s="1"/>
  <c r="EU16" i="26" s="1"/>
  <c r="EV16" i="26" s="1"/>
  <c r="EW16" i="26" s="1"/>
  <c r="EX16" i="26" s="1"/>
  <c r="EY16" i="26" s="1"/>
  <c r="EZ16" i="26" s="1"/>
  <c r="FA16" i="26" s="1"/>
  <c r="FC16" i="26" s="1"/>
  <c r="D31" i="7"/>
  <c r="E31" i="7" s="1"/>
  <c r="D31" i="5"/>
  <c r="E31" i="5" s="1"/>
  <c r="J28" i="5"/>
  <c r="K28" i="5" s="1"/>
  <c r="M28" i="5" s="1"/>
  <c r="D33" i="7"/>
  <c r="E33" i="7" s="1"/>
  <c r="D33" i="5"/>
  <c r="E33" i="5" s="1"/>
  <c r="H33" i="5" s="1"/>
  <c r="J33" i="5" s="1"/>
  <c r="K33" i="5" s="1"/>
  <c r="M33" i="5" s="1"/>
  <c r="D34" i="7"/>
  <c r="E34" i="7" s="1"/>
  <c r="D34" i="5"/>
  <c r="E34" i="5" s="1"/>
  <c r="H34" i="5" s="1"/>
  <c r="J34" i="5" s="1"/>
  <c r="K34" i="5" s="1"/>
  <c r="M34" i="5" s="1"/>
  <c r="D32" i="5"/>
  <c r="E32" i="5" s="1"/>
  <c r="H32" i="5" s="1"/>
  <c r="J32" i="5" s="1"/>
  <c r="K32" i="5" s="1"/>
  <c r="M32" i="5" s="1"/>
  <c r="D32" i="7"/>
  <c r="E32" i="7" s="1"/>
  <c r="D35" i="7"/>
  <c r="E35" i="7" s="1"/>
  <c r="D35" i="5"/>
  <c r="E35" i="5" s="1"/>
  <c r="D14" i="14"/>
  <c r="EO16" i="26" l="1"/>
  <c r="FD16" i="26"/>
  <c r="FE16" i="26" s="1"/>
  <c r="FF16" i="26" s="1"/>
  <c r="FG16" i="26" s="1"/>
  <c r="FH16" i="26" s="1"/>
  <c r="FI16" i="26" s="1"/>
  <c r="FJ16" i="26" s="1"/>
  <c r="FK16" i="26" s="1"/>
  <c r="FL16" i="26" s="1"/>
  <c r="FM16" i="26" s="1"/>
  <c r="FN16" i="26" s="1"/>
  <c r="FP16" i="26" s="1"/>
  <c r="C57" i="5"/>
  <c r="H35" i="5"/>
  <c r="J35" i="5" s="1"/>
  <c r="K35" i="5" s="1"/>
  <c r="M35" i="5" s="1"/>
  <c r="E46" i="7"/>
  <c r="H31" i="5"/>
  <c r="J31" i="5" s="1"/>
  <c r="K31" i="5" s="1"/>
  <c r="M31" i="5" s="1"/>
  <c r="E45" i="5"/>
  <c r="C56" i="5"/>
  <c r="E6" i="16"/>
  <c r="F6" i="16" s="1"/>
  <c r="E3" i="16"/>
  <c r="E8" i="16"/>
  <c r="F8" i="16" s="1"/>
  <c r="E7" i="16"/>
  <c r="F7" i="16" s="1"/>
  <c r="E5" i="16"/>
  <c r="F5" i="16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3" i="14"/>
  <c r="F3" i="14" s="1"/>
  <c r="FQ16" i="26" l="1"/>
  <c r="FR16" i="26" s="1"/>
  <c r="FS16" i="26" s="1"/>
  <c r="FT16" i="26" s="1"/>
  <c r="FU16" i="26" s="1"/>
  <c r="FV16" i="26" s="1"/>
  <c r="FW16" i="26" s="1"/>
  <c r="FX16" i="26" s="1"/>
  <c r="FY16" i="26" s="1"/>
  <c r="FZ16" i="26" s="1"/>
  <c r="GA16" i="26" s="1"/>
  <c r="GC16" i="26" s="1"/>
  <c r="FB16" i="26"/>
  <c r="F3" i="16"/>
  <c r="F14" i="14"/>
  <c r="E14" i="14"/>
  <c r="E4" i="16"/>
  <c r="F4" i="16" s="1"/>
  <c r="F16" i="14" l="1"/>
  <c r="C22" i="26" s="1"/>
  <c r="FO16" i="26"/>
  <c r="GD16" i="26"/>
  <c r="GE16" i="26" s="1"/>
  <c r="GF16" i="26" s="1"/>
  <c r="GG16" i="26" s="1"/>
  <c r="GH16" i="26" s="1"/>
  <c r="GI16" i="26" s="1"/>
  <c r="GJ16" i="26" s="1"/>
  <c r="GK16" i="26" s="1"/>
  <c r="GL16" i="26" s="1"/>
  <c r="GM16" i="26" s="1"/>
  <c r="GN16" i="26" s="1"/>
  <c r="F9" i="16"/>
  <c r="F11" i="16" s="1"/>
  <c r="P22" i="26" s="1"/>
  <c r="E9" i="16"/>
  <c r="C35" i="26" l="1"/>
  <c r="C23" i="26"/>
  <c r="C17" i="26"/>
  <c r="GB16" i="26"/>
  <c r="C3" i="6"/>
  <c r="C18" i="26"/>
  <c r="B26" i="26"/>
  <c r="C34" i="26"/>
  <c r="N34" i="26"/>
  <c r="P34" i="26" s="1"/>
  <c r="L34" i="26"/>
  <c r="M34" i="26"/>
  <c r="E34" i="26"/>
  <c r="F34" i="26"/>
  <c r="G34" i="26"/>
  <c r="H34" i="26"/>
  <c r="I34" i="26"/>
  <c r="J34" i="26"/>
  <c r="K34" i="26"/>
  <c r="D34" i="26"/>
  <c r="B34" i="26" l="1"/>
  <c r="Q34" i="26"/>
  <c r="R34" i="26" s="1"/>
  <c r="S34" i="26" s="1"/>
  <c r="T34" i="26" s="1"/>
  <c r="U34" i="26" s="1"/>
  <c r="V34" i="26" s="1"/>
  <c r="W34" i="26" s="1"/>
  <c r="X34" i="26" s="1"/>
  <c r="Y34" i="26" s="1"/>
  <c r="Z34" i="26" s="1"/>
  <c r="AA34" i="26" s="1"/>
  <c r="AC34" i="26" s="1"/>
  <c r="O34" i="26" l="1"/>
  <c r="E15" i="26"/>
  <c r="E31" i="26" s="1"/>
  <c r="AD34" i="26"/>
  <c r="AE34" i="26" s="1"/>
  <c r="AF34" i="26" s="1"/>
  <c r="AG34" i="26" s="1"/>
  <c r="AH34" i="26" s="1"/>
  <c r="AI34" i="26" s="1"/>
  <c r="AJ34" i="26" s="1"/>
  <c r="AK34" i="26" s="1"/>
  <c r="AL34" i="26" s="1"/>
  <c r="AM34" i="26" s="1"/>
  <c r="AN34" i="26" s="1"/>
  <c r="AP34" i="26" s="1"/>
  <c r="C21" i="26"/>
  <c r="D22" i="26"/>
  <c r="D23" i="26" s="1"/>
  <c r="AB34" i="26" l="1"/>
  <c r="F15" i="26"/>
  <c r="F31" i="26" s="1"/>
  <c r="D17" i="26"/>
  <c r="D21" i="26"/>
  <c r="AQ34" i="26"/>
  <c r="AR34" i="26" s="1"/>
  <c r="AS34" i="26" s="1"/>
  <c r="AT34" i="26" s="1"/>
  <c r="AU34" i="26" s="1"/>
  <c r="AV34" i="26" s="1"/>
  <c r="AW34" i="26" s="1"/>
  <c r="AX34" i="26" s="1"/>
  <c r="AY34" i="26" s="1"/>
  <c r="AZ34" i="26" s="1"/>
  <c r="BA34" i="26" s="1"/>
  <c r="BC34" i="26" s="1"/>
  <c r="G15" i="26"/>
  <c r="G31" i="26" s="1"/>
  <c r="C5" i="6"/>
  <c r="B9" i="6" s="1"/>
  <c r="H3" i="6"/>
  <c r="H5" i="6" s="1"/>
  <c r="Q22" i="26"/>
  <c r="D35" i="26"/>
  <c r="D33" i="26" s="1"/>
  <c r="E22" i="26"/>
  <c r="E23" i="26" s="1"/>
  <c r="C33" i="26"/>
  <c r="AO34" i="26" l="1"/>
  <c r="D18" i="26"/>
  <c r="E17" i="26"/>
  <c r="E21" i="26"/>
  <c r="H15" i="26"/>
  <c r="H31" i="26" s="1"/>
  <c r="BD34" i="26"/>
  <c r="BE34" i="26" s="1"/>
  <c r="BF34" i="26" s="1"/>
  <c r="BG34" i="26" s="1"/>
  <c r="BH34" i="26" s="1"/>
  <c r="BI34" i="26" s="1"/>
  <c r="BJ34" i="26" s="1"/>
  <c r="BK34" i="26" s="1"/>
  <c r="BL34" i="26" s="1"/>
  <c r="BM34" i="26" s="1"/>
  <c r="BN34" i="26" s="1"/>
  <c r="BP34" i="26" s="1"/>
  <c r="R22" i="26"/>
  <c r="E50" i="7"/>
  <c r="E52" i="7" s="1"/>
  <c r="E53" i="7" s="1"/>
  <c r="F22" i="26"/>
  <c r="E35" i="26"/>
  <c r="E33" i="26" s="1"/>
  <c r="BB34" i="26" l="1"/>
  <c r="E54" i="7"/>
  <c r="C59" i="7" s="1"/>
  <c r="P27" i="26"/>
  <c r="F23" i="26"/>
  <c r="F21" i="26" s="1"/>
  <c r="F17" i="26"/>
  <c r="F18" i="26" s="1"/>
  <c r="I15" i="26"/>
  <c r="I31" i="26" s="1"/>
  <c r="BQ34" i="26"/>
  <c r="BR34" i="26" s="1"/>
  <c r="BS34" i="26" s="1"/>
  <c r="BT34" i="26" s="1"/>
  <c r="BU34" i="26" s="1"/>
  <c r="BV34" i="26" s="1"/>
  <c r="BW34" i="26" s="1"/>
  <c r="BX34" i="26" s="1"/>
  <c r="BY34" i="26" s="1"/>
  <c r="BZ34" i="26" s="1"/>
  <c r="CA34" i="26" s="1"/>
  <c r="CC34" i="26" s="1"/>
  <c r="S22" i="26"/>
  <c r="E18" i="26"/>
  <c r="G22" i="26"/>
  <c r="F35" i="26"/>
  <c r="F33" i="26" s="1"/>
  <c r="BO34" i="26" l="1"/>
  <c r="C60" i="7"/>
  <c r="C27" i="26"/>
  <c r="G23" i="26"/>
  <c r="G21" i="26" s="1"/>
  <c r="G17" i="26"/>
  <c r="G18" i="26" s="1"/>
  <c r="J15" i="26"/>
  <c r="J31" i="26" s="1"/>
  <c r="CD34" i="26"/>
  <c r="CE34" i="26" s="1"/>
  <c r="CF34" i="26" s="1"/>
  <c r="CG34" i="26" s="1"/>
  <c r="CH34" i="26" s="1"/>
  <c r="CI34" i="26" s="1"/>
  <c r="CJ34" i="26" s="1"/>
  <c r="CK34" i="26" s="1"/>
  <c r="CL34" i="26" s="1"/>
  <c r="CM34" i="26" s="1"/>
  <c r="CN34" i="26" s="1"/>
  <c r="CP34" i="26" s="1"/>
  <c r="T22" i="26"/>
  <c r="H22" i="26"/>
  <c r="H23" i="26" s="1"/>
  <c r="G35" i="26"/>
  <c r="G33" i="26" s="1"/>
  <c r="CB34" i="26" l="1"/>
  <c r="C61" i="7"/>
  <c r="D27" i="26"/>
  <c r="H21" i="26"/>
  <c r="H17" i="26"/>
  <c r="I22" i="26"/>
  <c r="CQ34" i="26"/>
  <c r="CR34" i="26" s="1"/>
  <c r="CS34" i="26" s="1"/>
  <c r="CT34" i="26" s="1"/>
  <c r="CU34" i="26" s="1"/>
  <c r="CV34" i="26" s="1"/>
  <c r="CW34" i="26" s="1"/>
  <c r="CX34" i="26" s="1"/>
  <c r="CY34" i="26" s="1"/>
  <c r="CZ34" i="26" s="1"/>
  <c r="DA34" i="26" s="1"/>
  <c r="DC34" i="26" s="1"/>
  <c r="K15" i="26"/>
  <c r="K31" i="26" s="1"/>
  <c r="U22" i="26"/>
  <c r="H35" i="26"/>
  <c r="CO34" i="26" l="1"/>
  <c r="C62" i="7"/>
  <c r="E27" i="26"/>
  <c r="I23" i="26"/>
  <c r="I21" i="26" s="1"/>
  <c r="I17" i="26"/>
  <c r="I18" i="26" s="1"/>
  <c r="L15" i="26"/>
  <c r="L31" i="26" s="1"/>
  <c r="DD34" i="26"/>
  <c r="DE34" i="26" s="1"/>
  <c r="DF34" i="26" s="1"/>
  <c r="DG34" i="26" s="1"/>
  <c r="DH34" i="26" s="1"/>
  <c r="DI34" i="26" s="1"/>
  <c r="DJ34" i="26" s="1"/>
  <c r="DK34" i="26" s="1"/>
  <c r="DL34" i="26" s="1"/>
  <c r="DM34" i="26" s="1"/>
  <c r="DN34" i="26" s="1"/>
  <c r="DP34" i="26" s="1"/>
  <c r="V22" i="26"/>
  <c r="H18" i="26"/>
  <c r="H33" i="26"/>
  <c r="J22" i="26"/>
  <c r="I35" i="26"/>
  <c r="I33" i="26" s="1"/>
  <c r="DB34" i="26" l="1"/>
  <c r="C63" i="7"/>
  <c r="F27" i="26"/>
  <c r="J23" i="26"/>
  <c r="J21" i="26" s="1"/>
  <c r="J17" i="26"/>
  <c r="J18" i="26" s="1"/>
  <c r="M15" i="26"/>
  <c r="M31" i="26" s="1"/>
  <c r="DQ34" i="26"/>
  <c r="DR34" i="26" s="1"/>
  <c r="DS34" i="26" s="1"/>
  <c r="DT34" i="26" s="1"/>
  <c r="DU34" i="26" s="1"/>
  <c r="DV34" i="26" s="1"/>
  <c r="DW34" i="26" s="1"/>
  <c r="DX34" i="26" s="1"/>
  <c r="DY34" i="26" s="1"/>
  <c r="DZ34" i="26" s="1"/>
  <c r="EA34" i="26" s="1"/>
  <c r="EC34" i="26" s="1"/>
  <c r="W22" i="26"/>
  <c r="K22" i="26"/>
  <c r="J35" i="26"/>
  <c r="J33" i="26" s="1"/>
  <c r="DO34" i="26" l="1"/>
  <c r="C64" i="7"/>
  <c r="G27" i="26"/>
  <c r="K23" i="26"/>
  <c r="K21" i="26" s="1"/>
  <c r="K17" i="26"/>
  <c r="K18" i="26" s="1"/>
  <c r="N15" i="26"/>
  <c r="ED34" i="26"/>
  <c r="EE34" i="26" s="1"/>
  <c r="EF34" i="26" s="1"/>
  <c r="EG34" i="26" s="1"/>
  <c r="EH34" i="26" s="1"/>
  <c r="EI34" i="26" s="1"/>
  <c r="EJ34" i="26" s="1"/>
  <c r="EK34" i="26" s="1"/>
  <c r="EL34" i="26" s="1"/>
  <c r="EM34" i="26" s="1"/>
  <c r="EN34" i="26" s="1"/>
  <c r="EP34" i="26" s="1"/>
  <c r="X22" i="26"/>
  <c r="L22" i="26"/>
  <c r="K35" i="26"/>
  <c r="K33" i="26" s="1"/>
  <c r="EB34" i="26" l="1"/>
  <c r="P15" i="26"/>
  <c r="P31" i="26" s="1"/>
  <c r="N31" i="26"/>
  <c r="C65" i="7"/>
  <c r="H27" i="26"/>
  <c r="L23" i="26"/>
  <c r="L21" i="26" s="1"/>
  <c r="B15" i="26"/>
  <c r="L17" i="26"/>
  <c r="L18" i="26" s="1"/>
  <c r="EQ34" i="26"/>
  <c r="ER34" i="26" s="1"/>
  <c r="ES34" i="26" s="1"/>
  <c r="ET34" i="26" s="1"/>
  <c r="EU34" i="26" s="1"/>
  <c r="EV34" i="26" s="1"/>
  <c r="EW34" i="26" s="1"/>
  <c r="EX34" i="26" s="1"/>
  <c r="EY34" i="26" s="1"/>
  <c r="EZ34" i="26" s="1"/>
  <c r="FA34" i="26" s="1"/>
  <c r="FC34" i="26" s="1"/>
  <c r="Y22" i="26"/>
  <c r="L35" i="26"/>
  <c r="L33" i="26" s="1"/>
  <c r="M22" i="26"/>
  <c r="EO34" i="26" l="1"/>
  <c r="C66" i="7"/>
  <c r="I27" i="26"/>
  <c r="M23" i="26"/>
  <c r="M21" i="26" s="1"/>
  <c r="P23" i="26"/>
  <c r="M17" i="26"/>
  <c r="M18" i="26" s="1"/>
  <c r="Q15" i="26"/>
  <c r="Q31" i="26" s="1"/>
  <c r="P35" i="26"/>
  <c r="P17" i="26"/>
  <c r="FD34" i="26"/>
  <c r="FE34" i="26" s="1"/>
  <c r="FF34" i="26" s="1"/>
  <c r="FG34" i="26" s="1"/>
  <c r="FH34" i="26" s="1"/>
  <c r="FI34" i="26" s="1"/>
  <c r="FJ34" i="26" s="1"/>
  <c r="FK34" i="26" s="1"/>
  <c r="FL34" i="26" s="1"/>
  <c r="FM34" i="26" s="1"/>
  <c r="FN34" i="26" s="1"/>
  <c r="FP34" i="26" s="1"/>
  <c r="Z22" i="26"/>
  <c r="N22" i="26"/>
  <c r="M35" i="26"/>
  <c r="M33" i="26" s="1"/>
  <c r="FB34" i="26" l="1"/>
  <c r="P21" i="26"/>
  <c r="P33" i="26"/>
  <c r="P18" i="26"/>
  <c r="C67" i="7"/>
  <c r="J27" i="26"/>
  <c r="B31" i="26"/>
  <c r="N23" i="26"/>
  <c r="B23" i="26" s="1"/>
  <c r="Q23" i="26"/>
  <c r="Q21" i="26" s="1"/>
  <c r="N17" i="26"/>
  <c r="B17" i="26" s="1"/>
  <c r="R15" i="26"/>
  <c r="FQ34" i="26"/>
  <c r="FR34" i="26" s="1"/>
  <c r="FS34" i="26" s="1"/>
  <c r="FT34" i="26" s="1"/>
  <c r="FU34" i="26" s="1"/>
  <c r="FV34" i="26" s="1"/>
  <c r="FW34" i="26" s="1"/>
  <c r="FX34" i="26" s="1"/>
  <c r="FY34" i="26" s="1"/>
  <c r="FZ34" i="26" s="1"/>
  <c r="GA34" i="26" s="1"/>
  <c r="GC34" i="26" s="1"/>
  <c r="Q17" i="26"/>
  <c r="Q18" i="26" s="1"/>
  <c r="Q35" i="26"/>
  <c r="Q33" i="26" s="1"/>
  <c r="AA22" i="26"/>
  <c r="N35" i="26"/>
  <c r="B35" i="26" s="1"/>
  <c r="B22" i="26"/>
  <c r="FO34" i="26" l="1"/>
  <c r="R23" i="26"/>
  <c r="R21" i="26" s="1"/>
  <c r="R31" i="26"/>
  <c r="AC22" i="26"/>
  <c r="O22" i="26"/>
  <c r="C68" i="7"/>
  <c r="K27" i="26"/>
  <c r="N21" i="26"/>
  <c r="B21" i="26"/>
  <c r="S15" i="26"/>
  <c r="R17" i="26"/>
  <c r="R18" i="26" s="1"/>
  <c r="R35" i="26"/>
  <c r="R33" i="26" s="1"/>
  <c r="GD34" i="26"/>
  <c r="GE34" i="26" s="1"/>
  <c r="GF34" i="26" s="1"/>
  <c r="GG34" i="26" s="1"/>
  <c r="GH34" i="26" s="1"/>
  <c r="GI34" i="26" s="1"/>
  <c r="GJ34" i="26" s="1"/>
  <c r="GK34" i="26" s="1"/>
  <c r="GL34" i="26" s="1"/>
  <c r="GM34" i="26" s="1"/>
  <c r="GN34" i="26" s="1"/>
  <c r="N18" i="26"/>
  <c r="B18" i="26"/>
  <c r="N33" i="26"/>
  <c r="B33" i="26"/>
  <c r="GB34" i="26" l="1"/>
  <c r="S23" i="26"/>
  <c r="S21" i="26" s="1"/>
  <c r="S31" i="26"/>
  <c r="C69" i="7"/>
  <c r="L27" i="26"/>
  <c r="T15" i="26"/>
  <c r="S17" i="26"/>
  <c r="S18" i="26" s="1"/>
  <c r="S35" i="26"/>
  <c r="S33" i="26" s="1"/>
  <c r="AD22" i="26"/>
  <c r="T23" i="26" l="1"/>
  <c r="T21" i="26" s="1"/>
  <c r="T31" i="26"/>
  <c r="C70" i="7"/>
  <c r="N27" i="26" s="1"/>
  <c r="M27" i="26"/>
  <c r="U15" i="26"/>
  <c r="T17" i="26"/>
  <c r="T35" i="26"/>
  <c r="AE22" i="26"/>
  <c r="U23" i="26" l="1"/>
  <c r="U21" i="26" s="1"/>
  <c r="U31" i="26"/>
  <c r="B27" i="26"/>
  <c r="T18" i="26"/>
  <c r="T33" i="26"/>
  <c r="V15" i="26"/>
  <c r="U35" i="26"/>
  <c r="U33" i="26" s="1"/>
  <c r="U17" i="26"/>
  <c r="AF22" i="26"/>
  <c r="V23" i="26" l="1"/>
  <c r="V21" i="26" s="1"/>
  <c r="V31" i="26"/>
  <c r="U18" i="26"/>
  <c r="W15" i="26"/>
  <c r="V17" i="26"/>
  <c r="V18" i="26" s="1"/>
  <c r="V35" i="26"/>
  <c r="V33" i="26" s="1"/>
  <c r="AG22" i="26"/>
  <c r="W23" i="26" l="1"/>
  <c r="W21" i="26" s="1"/>
  <c r="W31" i="26"/>
  <c r="X15" i="26"/>
  <c r="W35" i="26"/>
  <c r="W33" i="26" s="1"/>
  <c r="W17" i="26"/>
  <c r="W18" i="26" s="1"/>
  <c r="AH22" i="26"/>
  <c r="X23" i="26" l="1"/>
  <c r="X21" i="26" s="1"/>
  <c r="X31" i="26"/>
  <c r="Y15" i="26"/>
  <c r="X35" i="26"/>
  <c r="X33" i="26" s="1"/>
  <c r="X17" i="26"/>
  <c r="X18" i="26" s="1"/>
  <c r="AI22" i="26"/>
  <c r="Y23" i="26" l="1"/>
  <c r="Y21" i="26" s="1"/>
  <c r="Y31" i="26"/>
  <c r="Z15" i="26"/>
  <c r="Y35" i="26"/>
  <c r="Y33" i="26" s="1"/>
  <c r="Y17" i="26"/>
  <c r="Y18" i="26" s="1"/>
  <c r="AJ22" i="26"/>
  <c r="Z23" i="26" l="1"/>
  <c r="Z21" i="26" s="1"/>
  <c r="Z31" i="26"/>
  <c r="AA15" i="26"/>
  <c r="Z17" i="26"/>
  <c r="Z18" i="26" s="1"/>
  <c r="Z35" i="26"/>
  <c r="Z33" i="26" s="1"/>
  <c r="AK22" i="26"/>
  <c r="AA31" i="26" l="1"/>
  <c r="O31" i="26" s="1"/>
  <c r="AC15" i="26"/>
  <c r="AA23" i="26"/>
  <c r="O23" i="26" s="1"/>
  <c r="O21" i="26" s="1"/>
  <c r="O15" i="26"/>
  <c r="AA17" i="26"/>
  <c r="O17" i="26" s="1"/>
  <c r="AA35" i="26"/>
  <c r="O35" i="26" s="1"/>
  <c r="O33" i="26" s="1"/>
  <c r="AL22" i="26"/>
  <c r="AC31" i="26" l="1"/>
  <c r="AC26" i="26"/>
  <c r="AC28" i="26" s="1"/>
  <c r="AC23" i="26"/>
  <c r="AC21" i="26" s="1"/>
  <c r="O18" i="26"/>
  <c r="AA21" i="26"/>
  <c r="AA33" i="26"/>
  <c r="AA18" i="26"/>
  <c r="AD15" i="26"/>
  <c r="AC17" i="26"/>
  <c r="AC35" i="26"/>
  <c r="AM22" i="26"/>
  <c r="AD23" i="26" l="1"/>
  <c r="AD21" i="26" s="1"/>
  <c r="AD31" i="26"/>
  <c r="AD26" i="26"/>
  <c r="AD28" i="26" s="1"/>
  <c r="AC18" i="26"/>
  <c r="AC33" i="26"/>
  <c r="AE15" i="26"/>
  <c r="AD35" i="26"/>
  <c r="AD33" i="26" s="1"/>
  <c r="AD17" i="26"/>
  <c r="AD18" i="26" s="1"/>
  <c r="AN22" i="26"/>
  <c r="AE31" i="26" l="1"/>
  <c r="AE26" i="26"/>
  <c r="AE28" i="26" s="1"/>
  <c r="AP22" i="26"/>
  <c r="AB22" i="26"/>
  <c r="AE23" i="26"/>
  <c r="AE21" i="26" s="1"/>
  <c r="AF15" i="26"/>
  <c r="AE17" i="26"/>
  <c r="AE18" i="26" s="1"/>
  <c r="AE35" i="26"/>
  <c r="AE33" i="26" s="1"/>
  <c r="AF23" i="26" l="1"/>
  <c r="AF21" i="26" s="1"/>
  <c r="AF31" i="26"/>
  <c r="AF26" i="26"/>
  <c r="AF28" i="26" s="1"/>
  <c r="AG15" i="26"/>
  <c r="AF17" i="26"/>
  <c r="AF18" i="26" s="1"/>
  <c r="AF35" i="26"/>
  <c r="AF33" i="26" s="1"/>
  <c r="AQ22" i="26"/>
  <c r="AG23" i="26" l="1"/>
  <c r="AG21" i="26" s="1"/>
  <c r="AG31" i="26"/>
  <c r="AG26" i="26"/>
  <c r="AH15" i="26"/>
  <c r="AG17" i="26"/>
  <c r="AG35" i="26"/>
  <c r="AG33" i="26" s="1"/>
  <c r="AR22" i="26"/>
  <c r="AH23" i="26" l="1"/>
  <c r="AH21" i="26" s="1"/>
  <c r="AH31" i="26"/>
  <c r="AH26" i="26"/>
  <c r="AH28" i="26" s="1"/>
  <c r="AG28" i="26"/>
  <c r="AG18" i="26"/>
  <c r="AI15" i="26"/>
  <c r="AH35" i="26"/>
  <c r="AH33" i="26" s="1"/>
  <c r="AH17" i="26"/>
  <c r="AH18" i="26" s="1"/>
  <c r="AS22" i="26"/>
  <c r="AI23" i="26" l="1"/>
  <c r="AI21" i="26" s="1"/>
  <c r="AI31" i="26"/>
  <c r="AI26" i="26"/>
  <c r="AJ15" i="26"/>
  <c r="AI17" i="26"/>
  <c r="AI18" i="26" s="1"/>
  <c r="AI35" i="26"/>
  <c r="AI33" i="26" s="1"/>
  <c r="AT22" i="26"/>
  <c r="AI28" i="26" l="1"/>
  <c r="AJ23" i="26"/>
  <c r="AJ21" i="26" s="1"/>
  <c r="AJ31" i="26"/>
  <c r="AJ26" i="26"/>
  <c r="AJ28" i="26" s="1"/>
  <c r="AK15" i="26"/>
  <c r="AJ35" i="26"/>
  <c r="AJ17" i="26"/>
  <c r="AJ18" i="26" s="1"/>
  <c r="AU22" i="26"/>
  <c r="AK23" i="26" l="1"/>
  <c r="AK21" i="26" s="1"/>
  <c r="AK31" i="26"/>
  <c r="AK26" i="26"/>
  <c r="AK28" i="26" s="1"/>
  <c r="AJ33" i="26"/>
  <c r="AL15" i="26"/>
  <c r="AK17" i="26"/>
  <c r="AK18" i="26" s="1"/>
  <c r="AK35" i="26"/>
  <c r="AK33" i="26" s="1"/>
  <c r="AV22" i="26"/>
  <c r="AL23" i="26" l="1"/>
  <c r="AL21" i="26" s="1"/>
  <c r="AL31" i="26"/>
  <c r="AL26" i="26"/>
  <c r="AL28" i="26" s="1"/>
  <c r="AM15" i="26"/>
  <c r="AL35" i="26"/>
  <c r="AL33" i="26" s="1"/>
  <c r="AL17" i="26"/>
  <c r="AL18" i="26" s="1"/>
  <c r="AW22" i="26"/>
  <c r="AM23" i="26" l="1"/>
  <c r="AM21" i="26" s="1"/>
  <c r="AM31" i="26"/>
  <c r="AM26" i="26"/>
  <c r="AM28" i="26" s="1"/>
  <c r="AN15" i="26"/>
  <c r="AM17" i="26"/>
  <c r="AM18" i="26" s="1"/>
  <c r="AM35" i="26"/>
  <c r="AM33" i="26" s="1"/>
  <c r="AX22" i="26"/>
  <c r="AN31" i="26" l="1"/>
  <c r="AB31" i="26" s="1"/>
  <c r="AP15" i="26"/>
  <c r="AN26" i="26"/>
  <c r="AN23" i="26"/>
  <c r="AB23" i="26" s="1"/>
  <c r="AB21" i="26" s="1"/>
  <c r="AB15" i="26"/>
  <c r="AN17" i="26"/>
  <c r="AB17" i="26" s="1"/>
  <c r="AN35" i="26"/>
  <c r="AB35" i="26" s="1"/>
  <c r="AB33" i="26" s="1"/>
  <c r="AY22" i="26"/>
  <c r="AN28" i="26" l="1"/>
  <c r="AB28" i="26" s="1"/>
  <c r="AB26" i="26"/>
  <c r="AP31" i="26"/>
  <c r="AP26" i="26"/>
  <c r="AP23" i="26"/>
  <c r="AB18" i="26"/>
  <c r="AN21" i="26"/>
  <c r="AN18" i="26"/>
  <c r="AN33" i="26"/>
  <c r="AQ15" i="26"/>
  <c r="AP17" i="26"/>
  <c r="AP35" i="26"/>
  <c r="AZ22" i="26"/>
  <c r="AP28" i="26" l="1"/>
  <c r="AQ23" i="26"/>
  <c r="AQ21" i="26" s="1"/>
  <c r="AQ31" i="26"/>
  <c r="AQ26" i="26"/>
  <c r="AQ28" i="26" s="1"/>
  <c r="AP33" i="26"/>
  <c r="AP18" i="26"/>
  <c r="AP21" i="26"/>
  <c r="AR15" i="26"/>
  <c r="AQ35" i="26"/>
  <c r="AQ33" i="26" s="1"/>
  <c r="AQ17" i="26"/>
  <c r="AQ18" i="26" s="1"/>
  <c r="BA22" i="26"/>
  <c r="AO22" i="26" s="1"/>
  <c r="AR31" i="26" l="1"/>
  <c r="AR26" i="26"/>
  <c r="AR28" i="26" s="1"/>
  <c r="AR23" i="26"/>
  <c r="AR21" i="26" s="1"/>
  <c r="AS15" i="26"/>
  <c r="AR35" i="26"/>
  <c r="AR33" i="26" s="1"/>
  <c r="AR17" i="26"/>
  <c r="AR18" i="26" s="1"/>
  <c r="BC22" i="26"/>
  <c r="AS23" i="26" l="1"/>
  <c r="AS21" i="26" s="1"/>
  <c r="AS31" i="26"/>
  <c r="AS26" i="26"/>
  <c r="AT15" i="26"/>
  <c r="AS35" i="26"/>
  <c r="AS33" i="26" s="1"/>
  <c r="AS17" i="26"/>
  <c r="AS18" i="26" s="1"/>
  <c r="BD22" i="26"/>
  <c r="AS28" i="26" l="1"/>
  <c r="AT23" i="26"/>
  <c r="AT21" i="26" s="1"/>
  <c r="AT31" i="26"/>
  <c r="AT26" i="26"/>
  <c r="AT28" i="26" s="1"/>
  <c r="AU15" i="26"/>
  <c r="AT17" i="26"/>
  <c r="AT18" i="26" s="1"/>
  <c r="AT35" i="26"/>
  <c r="BE22" i="26"/>
  <c r="AU23" i="26" l="1"/>
  <c r="AU21" i="26" s="1"/>
  <c r="AU31" i="26"/>
  <c r="AU26" i="26"/>
  <c r="AU28" i="26" s="1"/>
  <c r="AT33" i="26"/>
  <c r="AV15" i="26"/>
  <c r="AU35" i="26"/>
  <c r="AU33" i="26" s="1"/>
  <c r="AU17" i="26"/>
  <c r="BF22" i="26"/>
  <c r="AV23" i="26" l="1"/>
  <c r="AV21" i="26" s="1"/>
  <c r="AV31" i="26"/>
  <c r="AV26" i="26"/>
  <c r="AV28" i="26" s="1"/>
  <c r="AU18" i="26"/>
  <c r="AW15" i="26"/>
  <c r="AV35" i="26"/>
  <c r="AV33" i="26" s="1"/>
  <c r="AV17" i="26"/>
  <c r="AV18" i="26" s="1"/>
  <c r="BG22" i="26"/>
  <c r="AW23" i="26" l="1"/>
  <c r="AW21" i="26" s="1"/>
  <c r="AW31" i="26"/>
  <c r="AW26" i="26"/>
  <c r="AW28" i="26" s="1"/>
  <c r="AX15" i="26"/>
  <c r="AW17" i="26"/>
  <c r="AW18" i="26" s="1"/>
  <c r="AW35" i="26"/>
  <c r="AW33" i="26" s="1"/>
  <c r="BH22" i="26"/>
  <c r="AX23" i="26" l="1"/>
  <c r="AX21" i="26" s="1"/>
  <c r="AX31" i="26"/>
  <c r="AX26" i="26"/>
  <c r="AX28" i="26" s="1"/>
  <c r="AY15" i="26"/>
  <c r="AX35" i="26"/>
  <c r="AX33" i="26" s="1"/>
  <c r="AX17" i="26"/>
  <c r="AX18" i="26" s="1"/>
  <c r="BI22" i="26"/>
  <c r="AY23" i="26" l="1"/>
  <c r="AY21" i="26" s="1"/>
  <c r="AY31" i="26"/>
  <c r="AY26" i="26"/>
  <c r="AY28" i="26" s="1"/>
  <c r="AZ15" i="26"/>
  <c r="AY35" i="26"/>
  <c r="AY33" i="26" s="1"/>
  <c r="AY17" i="26"/>
  <c r="AY18" i="26" s="1"/>
  <c r="BJ22" i="26"/>
  <c r="AZ23" i="26" l="1"/>
  <c r="AZ21" i="26" s="1"/>
  <c r="AZ31" i="26"/>
  <c r="AZ26" i="26"/>
  <c r="AZ28" i="26" s="1"/>
  <c r="BA15" i="26"/>
  <c r="AZ35" i="26"/>
  <c r="AZ33" i="26" s="1"/>
  <c r="AZ17" i="26"/>
  <c r="AZ18" i="26" s="1"/>
  <c r="BK22" i="26"/>
  <c r="BA31" i="26" l="1"/>
  <c r="AO31" i="26" s="1"/>
  <c r="BA26" i="26"/>
  <c r="BC15" i="26"/>
  <c r="BC31" i="26" s="1"/>
  <c r="BA23" i="26"/>
  <c r="AO23" i="26" s="1"/>
  <c r="AO21" i="26" s="1"/>
  <c r="AO15" i="26"/>
  <c r="BA35" i="26"/>
  <c r="AO35" i="26" s="1"/>
  <c r="AO33" i="26" s="1"/>
  <c r="BA17" i="26"/>
  <c r="AO17" i="26" s="1"/>
  <c r="BL22" i="26"/>
  <c r="BA28" i="26" l="1"/>
  <c r="AO28" i="26" s="1"/>
  <c r="AO26" i="26"/>
  <c r="AO18" i="26"/>
  <c r="BC23" i="26"/>
  <c r="BC26" i="26"/>
  <c r="BA21" i="26"/>
  <c r="BA18" i="26"/>
  <c r="BA33" i="26"/>
  <c r="BD15" i="26"/>
  <c r="BD31" i="26" s="1"/>
  <c r="BC17" i="26"/>
  <c r="BC35" i="26"/>
  <c r="BM22" i="26"/>
  <c r="BC21" i="26" l="1"/>
  <c r="BC33" i="26"/>
  <c r="BC28" i="26"/>
  <c r="BC18" i="26"/>
  <c r="BD23" i="26"/>
  <c r="BD21" i="26" s="1"/>
  <c r="BD26" i="26"/>
  <c r="BE15" i="26"/>
  <c r="BE31" i="26" s="1"/>
  <c r="BD35" i="26"/>
  <c r="BD33" i="26" s="1"/>
  <c r="BD17" i="26"/>
  <c r="BD18" i="26" s="1"/>
  <c r="BN22" i="26"/>
  <c r="BB22" i="26" s="1"/>
  <c r="BE23" i="26" l="1"/>
  <c r="BE21" i="26" s="1"/>
  <c r="BE26" i="26"/>
  <c r="BF15" i="26"/>
  <c r="BF31" i="26" s="1"/>
  <c r="BE35" i="26"/>
  <c r="BE33" i="26" s="1"/>
  <c r="BE17" i="26"/>
  <c r="BE18" i="26" s="1"/>
  <c r="BD28" i="26"/>
  <c r="BP22" i="26"/>
  <c r="BF23" i="26" l="1"/>
  <c r="BF21" i="26" s="1"/>
  <c r="BF26" i="26"/>
  <c r="BG15" i="26"/>
  <c r="BG31" i="26" s="1"/>
  <c r="BF35" i="26"/>
  <c r="BF33" i="26" s="1"/>
  <c r="BF17" i="26"/>
  <c r="BF18" i="26" s="1"/>
  <c r="BE28" i="26"/>
  <c r="BQ22" i="26"/>
  <c r="BG23" i="26" l="1"/>
  <c r="BG21" i="26" s="1"/>
  <c r="BG26" i="26"/>
  <c r="BH15" i="26"/>
  <c r="BH31" i="26" s="1"/>
  <c r="BG35" i="26"/>
  <c r="BG17" i="26"/>
  <c r="BF28" i="26"/>
  <c r="BR22" i="26"/>
  <c r="BH23" i="26" l="1"/>
  <c r="BH21" i="26" s="1"/>
  <c r="BH26" i="26"/>
  <c r="BG18" i="26"/>
  <c r="BG33" i="26"/>
  <c r="BG28" i="26"/>
  <c r="BI15" i="26"/>
  <c r="BI31" i="26" s="1"/>
  <c r="BH17" i="26"/>
  <c r="BH18" i="26" s="1"/>
  <c r="BH35" i="26"/>
  <c r="BS22" i="26"/>
  <c r="BH33" i="26" l="1"/>
  <c r="BI23" i="26"/>
  <c r="BI21" i="26" s="1"/>
  <c r="BI26" i="26"/>
  <c r="BJ15" i="26"/>
  <c r="BJ31" i="26" s="1"/>
  <c r="BI35" i="26"/>
  <c r="BI33" i="26" s="1"/>
  <c r="BI17" i="26"/>
  <c r="BI18" i="26" s="1"/>
  <c r="BH28" i="26"/>
  <c r="BT22" i="26"/>
  <c r="BJ23" i="26" l="1"/>
  <c r="BJ21" i="26" s="1"/>
  <c r="BJ26" i="26"/>
  <c r="BI28" i="26"/>
  <c r="BK15" i="26"/>
  <c r="BK31" i="26" s="1"/>
  <c r="BJ35" i="26"/>
  <c r="BJ17" i="26"/>
  <c r="BJ18" i="26" s="1"/>
  <c r="BU22" i="26"/>
  <c r="BK23" i="26" l="1"/>
  <c r="BK21" i="26" s="1"/>
  <c r="BK26" i="26"/>
  <c r="BJ33" i="26"/>
  <c r="BJ28" i="26"/>
  <c r="BL15" i="26"/>
  <c r="BL31" i="26" s="1"/>
  <c r="BK35" i="26"/>
  <c r="BK33" i="26" s="1"/>
  <c r="BK17" i="26"/>
  <c r="BK18" i="26" s="1"/>
  <c r="BV22" i="26"/>
  <c r="BL23" i="26" l="1"/>
  <c r="BL21" i="26" s="1"/>
  <c r="BL26" i="26"/>
  <c r="BK28" i="26"/>
  <c r="BM15" i="26"/>
  <c r="BM31" i="26" s="1"/>
  <c r="BL17" i="26"/>
  <c r="BL18" i="26" s="1"/>
  <c r="BL35" i="26"/>
  <c r="BL33" i="26" s="1"/>
  <c r="BW22" i="26"/>
  <c r="BM23" i="26" l="1"/>
  <c r="BM21" i="26" s="1"/>
  <c r="BM26" i="26"/>
  <c r="BL28" i="26"/>
  <c r="BN15" i="26"/>
  <c r="BM17" i="26"/>
  <c r="BM18" i="26" s="1"/>
  <c r="BM35" i="26"/>
  <c r="BM33" i="26" s="1"/>
  <c r="BX22" i="26"/>
  <c r="BB15" i="26" l="1"/>
  <c r="BN31" i="26"/>
  <c r="BB31" i="26" s="1"/>
  <c r="BP15" i="26"/>
  <c r="BP31" i="26" s="1"/>
  <c r="BN23" i="26"/>
  <c r="BB23" i="26" s="1"/>
  <c r="BB21" i="26" s="1"/>
  <c r="BN26" i="26"/>
  <c r="BB26" i="26" s="1"/>
  <c r="BM28" i="26"/>
  <c r="BN17" i="26"/>
  <c r="BB17" i="26" s="1"/>
  <c r="BN35" i="26"/>
  <c r="BB35" i="26" s="1"/>
  <c r="BB33" i="26" s="1"/>
  <c r="BY22" i="26"/>
  <c r="BB18" i="26" l="1"/>
  <c r="BP23" i="26"/>
  <c r="BP21" i="26" s="1"/>
  <c r="BN21" i="26"/>
  <c r="BN18" i="26"/>
  <c r="BN33" i="26"/>
  <c r="BN28" i="26"/>
  <c r="BB28" i="26" s="1"/>
  <c r="BP26" i="26"/>
  <c r="BQ15" i="26"/>
  <c r="BP35" i="26"/>
  <c r="BP17" i="26"/>
  <c r="BZ22" i="26"/>
  <c r="BQ23" i="26" l="1"/>
  <c r="BQ21" i="26" s="1"/>
  <c r="BQ31" i="26"/>
  <c r="BP33" i="26"/>
  <c r="BP18" i="26"/>
  <c r="BQ26" i="26"/>
  <c r="BR15" i="26"/>
  <c r="BQ35" i="26"/>
  <c r="BQ33" i="26" s="1"/>
  <c r="BQ17" i="26"/>
  <c r="BQ18" i="26" s="1"/>
  <c r="BP28" i="26"/>
  <c r="CA22" i="26"/>
  <c r="BO22" i="26" s="1"/>
  <c r="BR23" i="26" l="1"/>
  <c r="BR21" i="26" s="1"/>
  <c r="BR31" i="26"/>
  <c r="BR26" i="26"/>
  <c r="BS15" i="26"/>
  <c r="BR35" i="26"/>
  <c r="BR33" i="26" s="1"/>
  <c r="BR17" i="26"/>
  <c r="BR18" i="26" s="1"/>
  <c r="BQ28" i="26"/>
  <c r="CC22" i="26"/>
  <c r="BS23" i="26" l="1"/>
  <c r="BS21" i="26" s="1"/>
  <c r="BS31" i="26"/>
  <c r="BR28" i="26"/>
  <c r="BS26" i="26"/>
  <c r="BT15" i="26"/>
  <c r="BS17" i="26"/>
  <c r="BS18" i="26" s="1"/>
  <c r="BS35" i="26"/>
  <c r="BS33" i="26" s="1"/>
  <c r="CD22" i="26"/>
  <c r="BT23" i="26" l="1"/>
  <c r="BT21" i="26" s="1"/>
  <c r="BT31" i="26"/>
  <c r="BT26" i="26"/>
  <c r="BU15" i="26"/>
  <c r="BT35" i="26"/>
  <c r="BT17" i="26"/>
  <c r="BS28" i="26"/>
  <c r="CE22" i="26"/>
  <c r="BU23" i="26" l="1"/>
  <c r="BU21" i="26" s="1"/>
  <c r="BU31" i="26"/>
  <c r="BT18" i="26"/>
  <c r="BT33" i="26"/>
  <c r="BT28" i="26"/>
  <c r="BU26" i="26"/>
  <c r="BV15" i="26"/>
  <c r="BU35" i="26"/>
  <c r="BU33" i="26" s="1"/>
  <c r="BU17" i="26"/>
  <c r="BU18" i="26" s="1"/>
  <c r="CF22" i="26"/>
  <c r="BV23" i="26" l="1"/>
  <c r="BV21" i="26" s="1"/>
  <c r="BV31" i="26"/>
  <c r="BV26" i="26"/>
  <c r="BW15" i="26"/>
  <c r="BV35" i="26"/>
  <c r="BV33" i="26" s="1"/>
  <c r="BV17" i="26"/>
  <c r="BU28" i="26"/>
  <c r="CG22" i="26"/>
  <c r="BW23" i="26" l="1"/>
  <c r="BW21" i="26" s="1"/>
  <c r="BW31" i="26"/>
  <c r="BV18" i="26"/>
  <c r="BW26" i="26"/>
  <c r="BX15" i="26"/>
  <c r="BW17" i="26"/>
  <c r="BW18" i="26" s="1"/>
  <c r="BW35" i="26"/>
  <c r="BW33" i="26" s="1"/>
  <c r="BV28" i="26"/>
  <c r="CH22" i="26"/>
  <c r="BX23" i="26" l="1"/>
  <c r="BX21" i="26" s="1"/>
  <c r="BX31" i="26"/>
  <c r="BY15" i="26"/>
  <c r="BX26" i="26"/>
  <c r="BX35" i="26"/>
  <c r="BX33" i="26" s="1"/>
  <c r="BX17" i="26"/>
  <c r="BX18" i="26" s="1"/>
  <c r="BW28" i="26"/>
  <c r="CI22" i="26"/>
  <c r="BY23" i="26" l="1"/>
  <c r="BY21" i="26" s="1"/>
  <c r="BY31" i="26"/>
  <c r="BX28" i="26"/>
  <c r="BY26" i="26"/>
  <c r="BZ15" i="26"/>
  <c r="BY35" i="26"/>
  <c r="BY17" i="26"/>
  <c r="BY18" i="26" s="1"/>
  <c r="CJ22" i="26"/>
  <c r="BZ23" i="26" l="1"/>
  <c r="BZ21" i="26" s="1"/>
  <c r="BZ31" i="26"/>
  <c r="BY33" i="26"/>
  <c r="BY28" i="26"/>
  <c r="BZ26" i="26"/>
  <c r="CA15" i="26"/>
  <c r="BZ35" i="26"/>
  <c r="BZ33" i="26" s="1"/>
  <c r="BZ17" i="26"/>
  <c r="BZ18" i="26" s="1"/>
  <c r="CK22" i="26"/>
  <c r="CA31" i="26" l="1"/>
  <c r="BO31" i="26" s="1"/>
  <c r="CC15" i="26"/>
  <c r="CC31" i="26" s="1"/>
  <c r="CA23" i="26"/>
  <c r="BO23" i="26" s="1"/>
  <c r="BO21" i="26" s="1"/>
  <c r="BO15" i="26"/>
  <c r="CA26" i="26"/>
  <c r="BO26" i="26" s="1"/>
  <c r="CA17" i="26"/>
  <c r="BO17" i="26" s="1"/>
  <c r="CA35" i="26"/>
  <c r="BO35" i="26" s="1"/>
  <c r="BO33" i="26" s="1"/>
  <c r="BZ28" i="26"/>
  <c r="CL22" i="26"/>
  <c r="CC23" i="26" l="1"/>
  <c r="CC21" i="26" s="1"/>
  <c r="BO18" i="26"/>
  <c r="CA21" i="26"/>
  <c r="CA33" i="26"/>
  <c r="CA18" i="26"/>
  <c r="CC26" i="26"/>
  <c r="CD15" i="26"/>
  <c r="CC17" i="26"/>
  <c r="CC18" i="26" s="1"/>
  <c r="CC35" i="26"/>
  <c r="CA28" i="26"/>
  <c r="BO28" i="26" s="1"/>
  <c r="CM22" i="26"/>
  <c r="CD23" i="26" l="1"/>
  <c r="CD21" i="26" s="1"/>
  <c r="CD31" i="26"/>
  <c r="CC33" i="26"/>
  <c r="CC28" i="26"/>
  <c r="CD26" i="26"/>
  <c r="CE15" i="26"/>
  <c r="CE31" i="26" s="1"/>
  <c r="CD35" i="26"/>
  <c r="CD33" i="26" s="1"/>
  <c r="CD17" i="26"/>
  <c r="CD18" i="26" s="1"/>
  <c r="CN22" i="26"/>
  <c r="CB22" i="26" s="1"/>
  <c r="CE23" i="26" l="1"/>
  <c r="CE21" i="26" s="1"/>
  <c r="CE26" i="26"/>
  <c r="CF15" i="26"/>
  <c r="CE17" i="26"/>
  <c r="CE18" i="26" s="1"/>
  <c r="CE35" i="26"/>
  <c r="CE33" i="26" s="1"/>
  <c r="CD28" i="26"/>
  <c r="CP22" i="26"/>
  <c r="CF23" i="26" l="1"/>
  <c r="CF21" i="26" s="1"/>
  <c r="CF31" i="26"/>
  <c r="CE28" i="26"/>
  <c r="CF26" i="26"/>
  <c r="CG15" i="26"/>
  <c r="CF35" i="26"/>
  <c r="CF17" i="26"/>
  <c r="CF18" i="26" s="1"/>
  <c r="CQ22" i="26"/>
  <c r="CG23" i="26" l="1"/>
  <c r="CG21" i="26" s="1"/>
  <c r="CG31" i="26"/>
  <c r="CF33" i="26"/>
  <c r="CF28" i="26"/>
  <c r="CG26" i="26"/>
  <c r="CH15" i="26"/>
  <c r="CG35" i="26"/>
  <c r="CG17" i="26"/>
  <c r="CR22" i="26"/>
  <c r="CH23" i="26" l="1"/>
  <c r="CH21" i="26" s="1"/>
  <c r="CH31" i="26"/>
  <c r="CG18" i="26"/>
  <c r="CG33" i="26"/>
  <c r="CH26" i="26"/>
  <c r="CI15" i="26"/>
  <c r="CH35" i="26"/>
  <c r="CH17" i="26"/>
  <c r="CH18" i="26" s="1"/>
  <c r="CG28" i="26"/>
  <c r="CS22" i="26"/>
  <c r="CI23" i="26" l="1"/>
  <c r="CI21" i="26" s="1"/>
  <c r="CI31" i="26"/>
  <c r="CH33" i="26"/>
  <c r="CI26" i="26"/>
  <c r="CJ15" i="26"/>
  <c r="CI35" i="26"/>
  <c r="CI33" i="26" s="1"/>
  <c r="CI17" i="26"/>
  <c r="CI18" i="26" s="1"/>
  <c r="CH28" i="26"/>
  <c r="CT22" i="26"/>
  <c r="CJ23" i="26" l="1"/>
  <c r="CJ21" i="26" s="1"/>
  <c r="CJ31" i="26"/>
  <c r="CI28" i="26"/>
  <c r="CJ26" i="26"/>
  <c r="CK15" i="26"/>
  <c r="CJ35" i="26"/>
  <c r="CJ17" i="26"/>
  <c r="CJ18" i="26" s="1"/>
  <c r="CU22" i="26"/>
  <c r="CK23" i="26" l="1"/>
  <c r="CK21" i="26" s="1"/>
  <c r="CK31" i="26"/>
  <c r="CJ33" i="26"/>
  <c r="CK26" i="26"/>
  <c r="CL15" i="26"/>
  <c r="CK35" i="26"/>
  <c r="CK33" i="26" s="1"/>
  <c r="CK17" i="26"/>
  <c r="CJ28" i="26"/>
  <c r="CV22" i="26"/>
  <c r="CL23" i="26" l="1"/>
  <c r="CL21" i="26" s="1"/>
  <c r="CL31" i="26"/>
  <c r="CK18" i="26"/>
  <c r="CL26" i="26"/>
  <c r="CM15" i="26"/>
  <c r="CL17" i="26"/>
  <c r="CL18" i="26" s="1"/>
  <c r="CL35" i="26"/>
  <c r="CL33" i="26" s="1"/>
  <c r="CK28" i="26"/>
  <c r="CW22" i="26"/>
  <c r="CM23" i="26" l="1"/>
  <c r="CM21" i="26" s="1"/>
  <c r="CM31" i="26"/>
  <c r="CL28" i="26"/>
  <c r="CM26" i="26"/>
  <c r="CN15" i="26"/>
  <c r="CM17" i="26"/>
  <c r="CM18" i="26" s="1"/>
  <c r="CM35" i="26"/>
  <c r="CM33" i="26" s="1"/>
  <c r="CX22" i="26"/>
  <c r="CN31" i="26" l="1"/>
  <c r="CB31" i="26" s="1"/>
  <c r="CP15" i="26"/>
  <c r="CP31" i="26" s="1"/>
  <c r="CN23" i="26"/>
  <c r="CB23" i="26" s="1"/>
  <c r="CB21" i="26" s="1"/>
  <c r="CB15" i="26"/>
  <c r="CN26" i="26"/>
  <c r="CB26" i="26" s="1"/>
  <c r="CN35" i="26"/>
  <c r="CB35" i="26" s="1"/>
  <c r="CB33" i="26" s="1"/>
  <c r="CN17" i="26"/>
  <c r="CB17" i="26" s="1"/>
  <c r="CM28" i="26"/>
  <c r="CY22" i="26"/>
  <c r="CP23" i="26" l="1"/>
  <c r="CP21" i="26" s="1"/>
  <c r="CB18" i="26"/>
  <c r="CN21" i="26"/>
  <c r="CN18" i="26"/>
  <c r="CN33" i="26"/>
  <c r="CP26" i="26"/>
  <c r="CQ15" i="26"/>
  <c r="CP35" i="26"/>
  <c r="CP17" i="26"/>
  <c r="CN28" i="26"/>
  <c r="CB28" i="26" s="1"/>
  <c r="CZ22" i="26"/>
  <c r="CQ23" i="26" l="1"/>
  <c r="CQ21" i="26" s="1"/>
  <c r="CQ31" i="26"/>
  <c r="CP33" i="26"/>
  <c r="CP18" i="26"/>
  <c r="CP28" i="26"/>
  <c r="CQ26" i="26"/>
  <c r="CR15" i="26"/>
  <c r="CR31" i="26" s="1"/>
  <c r="CQ35" i="26"/>
  <c r="CQ33" i="26" s="1"/>
  <c r="CQ17" i="26"/>
  <c r="CQ18" i="26" s="1"/>
  <c r="DA22" i="26"/>
  <c r="CO22" i="26" s="1"/>
  <c r="CR23" i="26" l="1"/>
  <c r="CR21" i="26" s="1"/>
  <c r="CQ28" i="26"/>
  <c r="CR26" i="26"/>
  <c r="CS15" i="26"/>
  <c r="CR17" i="26"/>
  <c r="CR18" i="26" s="1"/>
  <c r="CR35" i="26"/>
  <c r="CR33" i="26" s="1"/>
  <c r="DC22" i="26"/>
  <c r="CS23" i="26" l="1"/>
  <c r="CS21" i="26" s="1"/>
  <c r="CS31" i="26"/>
  <c r="CS26" i="26"/>
  <c r="CT15" i="26"/>
  <c r="CS17" i="26"/>
  <c r="CS18" i="26" s="1"/>
  <c r="CS35" i="26"/>
  <c r="CS33" i="26" s="1"/>
  <c r="CR28" i="26"/>
  <c r="DD22" i="26"/>
  <c r="CT23" i="26" l="1"/>
  <c r="CT21" i="26" s="1"/>
  <c r="CT31" i="26"/>
  <c r="CS28" i="26"/>
  <c r="CT26" i="26"/>
  <c r="CU15" i="26"/>
  <c r="CT17" i="26"/>
  <c r="CT35" i="26"/>
  <c r="CT33" i="26" s="1"/>
  <c r="DE22" i="26"/>
  <c r="CU23" i="26" l="1"/>
  <c r="CU21" i="26" s="1"/>
  <c r="CU31" i="26"/>
  <c r="CT18" i="26"/>
  <c r="CT28" i="26"/>
  <c r="CU26" i="26"/>
  <c r="CV15" i="26"/>
  <c r="CV31" i="26" s="1"/>
  <c r="CU35" i="26"/>
  <c r="CU33" i="26" s="1"/>
  <c r="CU17" i="26"/>
  <c r="CU18" i="26" s="1"/>
  <c r="DF22" i="26"/>
  <c r="CV23" i="26" l="1"/>
  <c r="CV21" i="26" s="1"/>
  <c r="CV26" i="26"/>
  <c r="CW15" i="26"/>
  <c r="CV35" i="26"/>
  <c r="CV17" i="26"/>
  <c r="CV18" i="26" s="1"/>
  <c r="CU28" i="26"/>
  <c r="DG22" i="26"/>
  <c r="CW23" i="26" l="1"/>
  <c r="CW21" i="26" s="1"/>
  <c r="CW31" i="26"/>
  <c r="CV33" i="26"/>
  <c r="CV28" i="26"/>
  <c r="CW26" i="26"/>
  <c r="CX15" i="26"/>
  <c r="CW35" i="26"/>
  <c r="CW33" i="26" s="1"/>
  <c r="CW17" i="26"/>
  <c r="CW18" i="26" s="1"/>
  <c r="DH22" i="26"/>
  <c r="CX23" i="26" l="1"/>
  <c r="CX21" i="26" s="1"/>
  <c r="CX31" i="26"/>
  <c r="CX26" i="26"/>
  <c r="CY15" i="26"/>
  <c r="CX35" i="26"/>
  <c r="CX33" i="26" s="1"/>
  <c r="CX17" i="26"/>
  <c r="CX18" i="26" s="1"/>
  <c r="CW28" i="26"/>
  <c r="DI22" i="26"/>
  <c r="CY23" i="26" l="1"/>
  <c r="CY21" i="26" s="1"/>
  <c r="CY31" i="26"/>
  <c r="CY26" i="26"/>
  <c r="CZ15" i="26"/>
  <c r="CY17" i="26"/>
  <c r="CY18" i="26" s="1"/>
  <c r="CY35" i="26"/>
  <c r="CY33" i="26" s="1"/>
  <c r="CX28" i="26"/>
  <c r="DJ22" i="26"/>
  <c r="CZ23" i="26" l="1"/>
  <c r="CZ21" i="26" s="1"/>
  <c r="CZ31" i="26"/>
  <c r="CZ26" i="26"/>
  <c r="DA15" i="26"/>
  <c r="CZ35" i="26"/>
  <c r="CZ33" i="26" s="1"/>
  <c r="CZ17" i="26"/>
  <c r="CZ18" i="26" s="1"/>
  <c r="CY28" i="26"/>
  <c r="DK22" i="26"/>
  <c r="DA31" i="26" l="1"/>
  <c r="CO31" i="26" s="1"/>
  <c r="DC15" i="26"/>
  <c r="DC31" i="26" s="1"/>
  <c r="DA23" i="26"/>
  <c r="CO23" i="26" s="1"/>
  <c r="CO21" i="26" s="1"/>
  <c r="CO15" i="26"/>
  <c r="CZ28" i="26"/>
  <c r="DA26" i="26"/>
  <c r="CO26" i="26" s="1"/>
  <c r="DA35" i="26"/>
  <c r="CO35" i="26" s="1"/>
  <c r="CO33" i="26" s="1"/>
  <c r="DA17" i="26"/>
  <c r="CO17" i="26" s="1"/>
  <c r="DL22" i="26"/>
  <c r="DC23" i="26" l="1"/>
  <c r="DC21" i="26" s="1"/>
  <c r="CO18" i="26"/>
  <c r="DA21" i="26"/>
  <c r="DA18" i="26"/>
  <c r="DA33" i="26"/>
  <c r="DA28" i="26"/>
  <c r="CO28" i="26" s="1"/>
  <c r="DC26" i="26"/>
  <c r="DD15" i="26"/>
  <c r="DC35" i="26"/>
  <c r="DC17" i="26"/>
  <c r="DM22" i="26"/>
  <c r="DD23" i="26" l="1"/>
  <c r="DD21" i="26" s="1"/>
  <c r="DD31" i="26"/>
  <c r="DC33" i="26"/>
  <c r="DC18" i="26"/>
  <c r="DD26" i="26"/>
  <c r="DE15" i="26"/>
  <c r="DD35" i="26"/>
  <c r="DD33" i="26" s="1"/>
  <c r="DD17" i="26"/>
  <c r="DD18" i="26" s="1"/>
  <c r="DC28" i="26"/>
  <c r="DN22" i="26"/>
  <c r="DB22" i="26" s="1"/>
  <c r="DE23" i="26" l="1"/>
  <c r="DE21" i="26" s="1"/>
  <c r="DE31" i="26"/>
  <c r="DE26" i="26"/>
  <c r="DF15" i="26"/>
  <c r="DE17" i="26"/>
  <c r="DE18" i="26" s="1"/>
  <c r="DE35" i="26"/>
  <c r="DE33" i="26" s="1"/>
  <c r="DD28" i="26"/>
  <c r="DP22" i="26"/>
  <c r="DF23" i="26" l="1"/>
  <c r="DF21" i="26" s="1"/>
  <c r="DF31" i="26"/>
  <c r="DF26" i="26"/>
  <c r="DG15" i="26"/>
  <c r="DG31" i="26" s="1"/>
  <c r="DF17" i="26"/>
  <c r="DF18" i="26" s="1"/>
  <c r="DF35" i="26"/>
  <c r="DF33" i="26" s="1"/>
  <c r="DE28" i="26"/>
  <c r="DQ22" i="26"/>
  <c r="DG23" i="26" l="1"/>
  <c r="DG21" i="26" s="1"/>
  <c r="DG26" i="26"/>
  <c r="DH15" i="26"/>
  <c r="DG17" i="26"/>
  <c r="DG18" i="26" s="1"/>
  <c r="DG35" i="26"/>
  <c r="DF28" i="26"/>
  <c r="DR22" i="26"/>
  <c r="DH23" i="26" l="1"/>
  <c r="DH21" i="26" s="1"/>
  <c r="DH31" i="26"/>
  <c r="DG33" i="26"/>
  <c r="DG28" i="26"/>
  <c r="DH26" i="26"/>
  <c r="DI15" i="26"/>
  <c r="DH35" i="26"/>
  <c r="DH33" i="26" s="1"/>
  <c r="DH17" i="26"/>
  <c r="DS22" i="26"/>
  <c r="DI23" i="26" l="1"/>
  <c r="DI21" i="26" s="1"/>
  <c r="DI31" i="26"/>
  <c r="DH18" i="26"/>
  <c r="DH28" i="26"/>
  <c r="DI26" i="26"/>
  <c r="DJ15" i="26"/>
  <c r="DI17" i="26"/>
  <c r="DI18" i="26" s="1"/>
  <c r="DI35" i="26"/>
  <c r="DI33" i="26" s="1"/>
  <c r="DT22" i="26"/>
  <c r="DJ23" i="26" l="1"/>
  <c r="DJ21" i="26" s="1"/>
  <c r="DJ31" i="26"/>
  <c r="DJ26" i="26"/>
  <c r="DK15" i="26"/>
  <c r="DJ35" i="26"/>
  <c r="DJ33" i="26" s="1"/>
  <c r="DJ17" i="26"/>
  <c r="DJ18" i="26" s="1"/>
  <c r="DI28" i="26"/>
  <c r="DU22" i="26"/>
  <c r="DK23" i="26" l="1"/>
  <c r="DK21" i="26" s="1"/>
  <c r="DK31" i="26"/>
  <c r="DK26" i="26"/>
  <c r="DL15" i="26"/>
  <c r="DK35" i="26"/>
  <c r="DK33" i="26" s="1"/>
  <c r="DK17" i="26"/>
  <c r="DK18" i="26" s="1"/>
  <c r="DJ28" i="26"/>
  <c r="DV22" i="26"/>
  <c r="DL23" i="26" l="1"/>
  <c r="DL21" i="26" s="1"/>
  <c r="DL31" i="26"/>
  <c r="DL26" i="26"/>
  <c r="DM15" i="26"/>
  <c r="DL35" i="26"/>
  <c r="DL33" i="26" s="1"/>
  <c r="DL17" i="26"/>
  <c r="DL18" i="26" s="1"/>
  <c r="DK28" i="26"/>
  <c r="DW22" i="26"/>
  <c r="DM23" i="26" l="1"/>
  <c r="DM21" i="26" s="1"/>
  <c r="DM31" i="26"/>
  <c r="DM26" i="26"/>
  <c r="DN15" i="26"/>
  <c r="DM35" i="26"/>
  <c r="DM33" i="26" s="1"/>
  <c r="DM17" i="26"/>
  <c r="DM18" i="26" s="1"/>
  <c r="DL28" i="26"/>
  <c r="DX22" i="26"/>
  <c r="DN31" i="26" l="1"/>
  <c r="DB31" i="26" s="1"/>
  <c r="DP15" i="26"/>
  <c r="DP31" i="26" s="1"/>
  <c r="DN23" i="26"/>
  <c r="DB23" i="26" s="1"/>
  <c r="DB21" i="26" s="1"/>
  <c r="DB15" i="26"/>
  <c r="DN26" i="26"/>
  <c r="DB26" i="26" s="1"/>
  <c r="DN17" i="26"/>
  <c r="DB17" i="26" s="1"/>
  <c r="DN35" i="26"/>
  <c r="DB35" i="26" s="1"/>
  <c r="DB33" i="26" s="1"/>
  <c r="DM28" i="26"/>
  <c r="DY22" i="26"/>
  <c r="DB18" i="26" l="1"/>
  <c r="DP23" i="26"/>
  <c r="DN21" i="26"/>
  <c r="DN18" i="26"/>
  <c r="DN33" i="26"/>
  <c r="DP26" i="26"/>
  <c r="DQ15" i="26"/>
  <c r="DP17" i="26"/>
  <c r="DP35" i="26"/>
  <c r="DN28" i="26"/>
  <c r="DB28" i="26" s="1"/>
  <c r="DZ22" i="26"/>
  <c r="DQ23" i="26" l="1"/>
  <c r="DQ21" i="26" s="1"/>
  <c r="DQ31" i="26"/>
  <c r="DP33" i="26"/>
  <c r="DP21" i="26"/>
  <c r="DP18" i="26"/>
  <c r="DP28" i="26"/>
  <c r="DQ26" i="26"/>
  <c r="DR15" i="26"/>
  <c r="DQ35" i="26"/>
  <c r="DQ33" i="26" s="1"/>
  <c r="DQ17" i="26"/>
  <c r="DQ18" i="26" s="1"/>
  <c r="EA22" i="26"/>
  <c r="DO22" i="26" s="1"/>
  <c r="DR23" i="26" l="1"/>
  <c r="DR21" i="26" s="1"/>
  <c r="DR31" i="26"/>
  <c r="DQ28" i="26"/>
  <c r="DR26" i="26"/>
  <c r="DS15" i="26"/>
  <c r="DR17" i="26"/>
  <c r="DR35" i="26"/>
  <c r="EC22" i="26"/>
  <c r="DS23" i="26" l="1"/>
  <c r="DS21" i="26" s="1"/>
  <c r="DS31" i="26"/>
  <c r="DR33" i="26"/>
  <c r="DR18" i="26"/>
  <c r="DS26" i="26"/>
  <c r="DT15" i="26"/>
  <c r="DT31" i="26" s="1"/>
  <c r="DS17" i="26"/>
  <c r="DS18" i="26" s="1"/>
  <c r="DS35" i="26"/>
  <c r="DS33" i="26" s="1"/>
  <c r="DR28" i="26"/>
  <c r="ED22" i="26"/>
  <c r="DT23" i="26" l="1"/>
  <c r="DT21" i="26" s="1"/>
  <c r="DS28" i="26"/>
  <c r="DT26" i="26"/>
  <c r="DU15" i="26"/>
  <c r="DT17" i="26"/>
  <c r="DT35" i="26"/>
  <c r="EE22" i="26"/>
  <c r="DU23" i="26" l="1"/>
  <c r="DU21" i="26" s="1"/>
  <c r="DU31" i="26"/>
  <c r="DT18" i="26"/>
  <c r="DT33" i="26"/>
  <c r="DT28" i="26"/>
  <c r="DU26" i="26"/>
  <c r="DV15" i="26"/>
  <c r="DU35" i="26"/>
  <c r="DU17" i="26"/>
  <c r="DU18" i="26" s="1"/>
  <c r="EF22" i="26"/>
  <c r="DV23" i="26" l="1"/>
  <c r="DV21" i="26" s="1"/>
  <c r="DV31" i="26"/>
  <c r="DU33" i="26"/>
  <c r="DV26" i="26"/>
  <c r="DW15" i="26"/>
  <c r="DV17" i="26"/>
  <c r="DV18" i="26" s="1"/>
  <c r="DV35" i="26"/>
  <c r="DV33" i="26" s="1"/>
  <c r="DU28" i="26"/>
  <c r="EG22" i="26"/>
  <c r="DW23" i="26" l="1"/>
  <c r="DW21" i="26" s="1"/>
  <c r="DW31" i="26"/>
  <c r="DV28" i="26"/>
  <c r="DW26" i="26"/>
  <c r="DX15" i="26"/>
  <c r="DW35" i="26"/>
  <c r="DW17" i="26"/>
  <c r="DW18" i="26" s="1"/>
  <c r="EH22" i="26"/>
  <c r="DX23" i="26" l="1"/>
  <c r="DX21" i="26" s="1"/>
  <c r="DX31" i="26"/>
  <c r="DW33" i="26"/>
  <c r="DX26" i="26"/>
  <c r="DY15" i="26"/>
  <c r="DX35" i="26"/>
  <c r="DX33" i="26" s="1"/>
  <c r="DX17" i="26"/>
  <c r="DX18" i="26" s="1"/>
  <c r="DW28" i="26"/>
  <c r="EI22" i="26"/>
  <c r="DY23" i="26" l="1"/>
  <c r="DY21" i="26" s="1"/>
  <c r="DY31" i="26"/>
  <c r="DX28" i="26"/>
  <c r="DY26" i="26"/>
  <c r="DZ15" i="26"/>
  <c r="DY17" i="26"/>
  <c r="DY18" i="26" s="1"/>
  <c r="DY35" i="26"/>
  <c r="DY33" i="26" s="1"/>
  <c r="EJ22" i="26"/>
  <c r="DZ23" i="26" l="1"/>
  <c r="DZ21" i="26" s="1"/>
  <c r="DZ31" i="26"/>
  <c r="DZ26" i="26"/>
  <c r="EA15" i="26"/>
  <c r="DZ17" i="26"/>
  <c r="DZ18" i="26" s="1"/>
  <c r="DZ35" i="26"/>
  <c r="DZ33" i="26" s="1"/>
  <c r="DY28" i="26"/>
  <c r="EK22" i="26"/>
  <c r="EA31" i="26" l="1"/>
  <c r="DO31" i="26" s="1"/>
  <c r="EC15" i="26"/>
  <c r="EC31" i="26" s="1"/>
  <c r="EA23" i="26"/>
  <c r="DO23" i="26" s="1"/>
  <c r="DO21" i="26" s="1"/>
  <c r="DO15" i="26"/>
  <c r="EA26" i="26"/>
  <c r="DO26" i="26" s="1"/>
  <c r="EA35" i="26"/>
  <c r="DO35" i="26" s="1"/>
  <c r="DO33" i="26" s="1"/>
  <c r="EA17" i="26"/>
  <c r="DO17" i="26" s="1"/>
  <c r="DZ28" i="26"/>
  <c r="EL22" i="26"/>
  <c r="DO18" i="26" l="1"/>
  <c r="EC23" i="26"/>
  <c r="EC21" i="26" s="1"/>
  <c r="EA21" i="26"/>
  <c r="EA18" i="26"/>
  <c r="EA33" i="26"/>
  <c r="EA28" i="26"/>
  <c r="DO28" i="26" s="1"/>
  <c r="EC26" i="26"/>
  <c r="ED15" i="26"/>
  <c r="EC35" i="26"/>
  <c r="EC17" i="26"/>
  <c r="EM22" i="26"/>
  <c r="ED23" i="26" l="1"/>
  <c r="ED21" i="26" s="1"/>
  <c r="ED31" i="26"/>
  <c r="EC18" i="26"/>
  <c r="EC33" i="26"/>
  <c r="ED26" i="26"/>
  <c r="EE15" i="26"/>
  <c r="ED35" i="26"/>
  <c r="ED33" i="26" s="1"/>
  <c r="ED17" i="26"/>
  <c r="ED18" i="26" s="1"/>
  <c r="EC28" i="26"/>
  <c r="EN22" i="26"/>
  <c r="EB22" i="26" s="1"/>
  <c r="EE23" i="26" l="1"/>
  <c r="EE21" i="26" s="1"/>
  <c r="EE31" i="26"/>
  <c r="EE26" i="26"/>
  <c r="EF15" i="26"/>
  <c r="EF31" i="26" s="1"/>
  <c r="EE35" i="26"/>
  <c r="EE33" i="26" s="1"/>
  <c r="EE17" i="26"/>
  <c r="EE18" i="26" s="1"/>
  <c r="ED28" i="26"/>
  <c r="EP22" i="26"/>
  <c r="EF23" i="26" l="1"/>
  <c r="EF21" i="26" s="1"/>
  <c r="EE28" i="26"/>
  <c r="EF26" i="26"/>
  <c r="EG15" i="26"/>
  <c r="EF35" i="26"/>
  <c r="EF33" i="26" s="1"/>
  <c r="EF17" i="26"/>
  <c r="EF18" i="26" s="1"/>
  <c r="EQ22" i="26"/>
  <c r="EG23" i="26" l="1"/>
  <c r="EG21" i="26" s="1"/>
  <c r="EG31" i="26"/>
  <c r="EF28" i="26"/>
  <c r="EG26" i="26"/>
  <c r="EH15" i="26"/>
  <c r="EG35" i="26"/>
  <c r="EG17" i="26"/>
  <c r="EG18" i="26" s="1"/>
  <c r="ER22" i="26"/>
  <c r="EH23" i="26" l="1"/>
  <c r="EH21" i="26" s="1"/>
  <c r="EH31" i="26"/>
  <c r="EG33" i="26"/>
  <c r="EG28" i="26"/>
  <c r="EH26" i="26"/>
  <c r="EI15" i="26"/>
  <c r="EH35" i="26"/>
  <c r="EH17" i="26"/>
  <c r="EH18" i="26" s="1"/>
  <c r="ES22" i="26"/>
  <c r="EI23" i="26" l="1"/>
  <c r="EI21" i="26" s="1"/>
  <c r="EI31" i="26"/>
  <c r="EH33" i="26"/>
  <c r="EH28" i="26"/>
  <c r="EI26" i="26"/>
  <c r="EJ15" i="26"/>
  <c r="EI35" i="26"/>
  <c r="EI33" i="26" s="1"/>
  <c r="EI17" i="26"/>
  <c r="EI18" i="26" s="1"/>
  <c r="ET22" i="26"/>
  <c r="EJ23" i="26" l="1"/>
  <c r="EJ21" i="26" s="1"/>
  <c r="EJ31" i="26"/>
  <c r="EI28" i="26"/>
  <c r="EJ26" i="26"/>
  <c r="EK15" i="26"/>
  <c r="EJ35" i="26"/>
  <c r="EJ33" i="26" s="1"/>
  <c r="EJ17" i="26"/>
  <c r="EJ18" i="26" s="1"/>
  <c r="EU22" i="26"/>
  <c r="EK23" i="26" l="1"/>
  <c r="EK21" i="26" s="1"/>
  <c r="EK31" i="26"/>
  <c r="EK26" i="26"/>
  <c r="EL15" i="26"/>
  <c r="EK17" i="26"/>
  <c r="EK18" i="26" s="1"/>
  <c r="EK35" i="26"/>
  <c r="EK33" i="26" s="1"/>
  <c r="EJ28" i="26"/>
  <c r="EV22" i="26"/>
  <c r="EL23" i="26" l="1"/>
  <c r="EL21" i="26" s="1"/>
  <c r="EL31" i="26"/>
  <c r="EL26" i="26"/>
  <c r="EM15" i="26"/>
  <c r="EL17" i="26"/>
  <c r="EL18" i="26" s="1"/>
  <c r="EL35" i="26"/>
  <c r="EL33" i="26" s="1"/>
  <c r="EK28" i="26"/>
  <c r="EW22" i="26"/>
  <c r="EM23" i="26" l="1"/>
  <c r="EM21" i="26" s="1"/>
  <c r="EM31" i="26"/>
  <c r="EM26" i="26"/>
  <c r="EN15" i="26"/>
  <c r="EM35" i="26"/>
  <c r="EM33" i="26" s="1"/>
  <c r="EM17" i="26"/>
  <c r="EM18" i="26" s="1"/>
  <c r="EL28" i="26"/>
  <c r="EX22" i="26"/>
  <c r="EN31" i="26" l="1"/>
  <c r="EB31" i="26" s="1"/>
  <c r="EP15" i="26"/>
  <c r="EP31" i="26" s="1"/>
  <c r="EN23" i="26"/>
  <c r="EB23" i="26" s="1"/>
  <c r="EB21" i="26" s="1"/>
  <c r="EB15" i="26"/>
  <c r="EM28" i="26"/>
  <c r="EN26" i="26"/>
  <c r="EB26" i="26" s="1"/>
  <c r="EN35" i="26"/>
  <c r="EB35" i="26" s="1"/>
  <c r="EB33" i="26" s="1"/>
  <c r="EN17" i="26"/>
  <c r="EB17" i="26" s="1"/>
  <c r="EB18" i="26" s="1"/>
  <c r="EY22" i="26"/>
  <c r="EP23" i="26" l="1"/>
  <c r="EP21" i="26" s="1"/>
  <c r="EN21" i="26"/>
  <c r="EN18" i="26"/>
  <c r="EN33" i="26"/>
  <c r="EN28" i="26"/>
  <c r="EB28" i="26" s="1"/>
  <c r="EQ15" i="26"/>
  <c r="EP26" i="26"/>
  <c r="EP35" i="26"/>
  <c r="EP17" i="26"/>
  <c r="EZ22" i="26"/>
  <c r="EQ23" i="26" l="1"/>
  <c r="EQ21" i="26" s="1"/>
  <c r="EQ31" i="26"/>
  <c r="EP33" i="26"/>
  <c r="EP18" i="26"/>
  <c r="EP28" i="26"/>
  <c r="ER15" i="26"/>
  <c r="EQ26" i="26"/>
  <c r="EQ35" i="26"/>
  <c r="EQ33" i="26" s="1"/>
  <c r="EQ17" i="26"/>
  <c r="EQ18" i="26" s="1"/>
  <c r="FA22" i="26"/>
  <c r="EO22" i="26" s="1"/>
  <c r="ER23" i="26" l="1"/>
  <c r="ER21" i="26" s="1"/>
  <c r="ER31" i="26"/>
  <c r="EQ28" i="26"/>
  <c r="ES15" i="26"/>
  <c r="ER26" i="26"/>
  <c r="ER17" i="26"/>
  <c r="ER18" i="26" s="1"/>
  <c r="ER35" i="26"/>
  <c r="ER33" i="26" s="1"/>
  <c r="FC22" i="26"/>
  <c r="ES23" i="26" l="1"/>
  <c r="ES21" i="26" s="1"/>
  <c r="ES31" i="26"/>
  <c r="ET15" i="26"/>
  <c r="ET31" i="26" s="1"/>
  <c r="ES26" i="26"/>
  <c r="ES17" i="26"/>
  <c r="ES18" i="26" s="1"/>
  <c r="ES35" i="26"/>
  <c r="ES33" i="26" s="1"/>
  <c r="ER28" i="26"/>
  <c r="FD22" i="26"/>
  <c r="ET23" i="26" l="1"/>
  <c r="ET21" i="26" s="1"/>
  <c r="ES28" i="26"/>
  <c r="EU15" i="26"/>
  <c r="ET26" i="26"/>
  <c r="ET35" i="26"/>
  <c r="ET33" i="26" s="1"/>
  <c r="ET17" i="26"/>
  <c r="FE22" i="26"/>
  <c r="EU23" i="26" l="1"/>
  <c r="EU21" i="26" s="1"/>
  <c r="EU31" i="26"/>
  <c r="ET18" i="26"/>
  <c r="ET28" i="26"/>
  <c r="EV15" i="26"/>
  <c r="EU26" i="26"/>
  <c r="EU35" i="26"/>
  <c r="EU17" i="26"/>
  <c r="EU18" i="26" s="1"/>
  <c r="FF22" i="26"/>
  <c r="EV23" i="26" l="1"/>
  <c r="EV21" i="26" s="1"/>
  <c r="EV31" i="26"/>
  <c r="EU33" i="26"/>
  <c r="EU28" i="26"/>
  <c r="EW15" i="26"/>
  <c r="EV26" i="26"/>
  <c r="EV17" i="26"/>
  <c r="EV18" i="26" s="1"/>
  <c r="EV35" i="26"/>
  <c r="EV33" i="26" s="1"/>
  <c r="FG22" i="26"/>
  <c r="EW23" i="26" l="1"/>
  <c r="EW21" i="26" s="1"/>
  <c r="EW31" i="26"/>
  <c r="EV28" i="26"/>
  <c r="EX15" i="26"/>
  <c r="EW26" i="26"/>
  <c r="EW35" i="26"/>
  <c r="EW17" i="26"/>
  <c r="EW18" i="26" s="1"/>
  <c r="FH22" i="26"/>
  <c r="EX23" i="26" l="1"/>
  <c r="EX21" i="26" s="1"/>
  <c r="EX31" i="26"/>
  <c r="EW33" i="26"/>
  <c r="EY15" i="26"/>
  <c r="EX26" i="26"/>
  <c r="EX35" i="26"/>
  <c r="EX33" i="26" s="1"/>
  <c r="EX17" i="26"/>
  <c r="EX18" i="26" s="1"/>
  <c r="EW28" i="26"/>
  <c r="FI22" i="26"/>
  <c r="EY23" i="26" l="1"/>
  <c r="EY21" i="26" s="1"/>
  <c r="EY31" i="26"/>
  <c r="EX28" i="26"/>
  <c r="EZ15" i="26"/>
  <c r="EY26" i="26"/>
  <c r="EY35" i="26"/>
  <c r="EY33" i="26" s="1"/>
  <c r="EY17" i="26"/>
  <c r="EY18" i="26" s="1"/>
  <c r="FJ22" i="26"/>
  <c r="EZ23" i="26" l="1"/>
  <c r="EZ21" i="26" s="1"/>
  <c r="EZ31" i="26"/>
  <c r="FA15" i="26"/>
  <c r="EZ26" i="26"/>
  <c r="EZ35" i="26"/>
  <c r="EZ33" i="26" s="1"/>
  <c r="EZ17" i="26"/>
  <c r="EZ18" i="26" s="1"/>
  <c r="EY28" i="26"/>
  <c r="FK22" i="26"/>
  <c r="FA31" i="26" l="1"/>
  <c r="EO31" i="26" s="1"/>
  <c r="FC15" i="26"/>
  <c r="FC31" i="26" s="1"/>
  <c r="FA23" i="26"/>
  <c r="EO23" i="26" s="1"/>
  <c r="EO21" i="26" s="1"/>
  <c r="EO15" i="26"/>
  <c r="EZ28" i="26"/>
  <c r="FA26" i="26"/>
  <c r="EO26" i="26" s="1"/>
  <c r="FA35" i="26"/>
  <c r="EO35" i="26" s="1"/>
  <c r="EO33" i="26" s="1"/>
  <c r="FA17" i="26"/>
  <c r="EO17" i="26" s="1"/>
  <c r="FL22" i="26"/>
  <c r="EO18" i="26" l="1"/>
  <c r="FC23" i="26"/>
  <c r="FC21" i="26" s="1"/>
  <c r="FA21" i="26"/>
  <c r="FA18" i="26"/>
  <c r="FA33" i="26"/>
  <c r="FA28" i="26"/>
  <c r="EO28" i="26" s="1"/>
  <c r="FD15" i="26"/>
  <c r="FC26" i="26"/>
  <c r="FC35" i="26"/>
  <c r="FC17" i="26"/>
  <c r="FM22" i="26"/>
  <c r="FD23" i="26" l="1"/>
  <c r="FD21" i="26" s="1"/>
  <c r="FD31" i="26"/>
  <c r="FC18" i="26"/>
  <c r="FC33" i="26"/>
  <c r="FE15" i="26"/>
  <c r="FD26" i="26"/>
  <c r="FD35" i="26"/>
  <c r="FD33" i="26" s="1"/>
  <c r="FD17" i="26"/>
  <c r="FD18" i="26" s="1"/>
  <c r="FC28" i="26"/>
  <c r="FN22" i="26"/>
  <c r="FB22" i="26" s="1"/>
  <c r="FE23" i="26" l="1"/>
  <c r="FE21" i="26" s="1"/>
  <c r="FE31" i="26"/>
  <c r="FD28" i="26"/>
  <c r="FF15" i="26"/>
  <c r="FF31" i="26" s="1"/>
  <c r="FE26" i="26"/>
  <c r="FE17" i="26"/>
  <c r="FE18" i="26" s="1"/>
  <c r="FE35" i="26"/>
  <c r="FE33" i="26" s="1"/>
  <c r="FP22" i="26"/>
  <c r="FF23" i="26" l="1"/>
  <c r="FG15" i="26"/>
  <c r="FF26" i="26"/>
  <c r="FF17" i="26"/>
  <c r="FF35" i="26"/>
  <c r="FF33" i="26" s="1"/>
  <c r="FE28" i="26"/>
  <c r="FQ22" i="26"/>
  <c r="FG23" i="26" l="1"/>
  <c r="FG21" i="26" s="1"/>
  <c r="FG31" i="26"/>
  <c r="FF18" i="26"/>
  <c r="FF21" i="26"/>
  <c r="FF28" i="26"/>
  <c r="FH15" i="26"/>
  <c r="FG26" i="26"/>
  <c r="FG17" i="26"/>
  <c r="FG35" i="26"/>
  <c r="FG33" i="26" s="1"/>
  <c r="FR22" i="26"/>
  <c r="FH23" i="26" l="1"/>
  <c r="FH21" i="26" s="1"/>
  <c r="FH31" i="26"/>
  <c r="FG18" i="26"/>
  <c r="FI15" i="26"/>
  <c r="FI31" i="26" s="1"/>
  <c r="FH26" i="26"/>
  <c r="FH35" i="26"/>
  <c r="FH33" i="26" s="1"/>
  <c r="FH17" i="26"/>
  <c r="FG28" i="26"/>
  <c r="FS22" i="26"/>
  <c r="FI23" i="26" l="1"/>
  <c r="FI21" i="26" s="1"/>
  <c r="FH18" i="26"/>
  <c r="FH28" i="26"/>
  <c r="FJ15" i="26"/>
  <c r="FI26" i="26"/>
  <c r="FI35" i="26"/>
  <c r="FI33" i="26" s="1"/>
  <c r="FI17" i="26"/>
  <c r="FI18" i="26" s="1"/>
  <c r="FT22" i="26"/>
  <c r="FJ23" i="26" l="1"/>
  <c r="FJ21" i="26" s="1"/>
  <c r="FJ31" i="26"/>
  <c r="FI28" i="26"/>
  <c r="FK15" i="26"/>
  <c r="FJ26" i="26"/>
  <c r="FJ35" i="26"/>
  <c r="FJ33" i="26" s="1"/>
  <c r="FJ17" i="26"/>
  <c r="FJ18" i="26" s="1"/>
  <c r="FU22" i="26"/>
  <c r="FK23" i="26" l="1"/>
  <c r="FK21" i="26" s="1"/>
  <c r="FK31" i="26"/>
  <c r="FJ28" i="26"/>
  <c r="FL15" i="26"/>
  <c r="FK26" i="26"/>
  <c r="FK17" i="26"/>
  <c r="FK18" i="26" s="1"/>
  <c r="FK35" i="26"/>
  <c r="FK33" i="26" s="1"/>
  <c r="FV22" i="26"/>
  <c r="FL23" i="26" l="1"/>
  <c r="FL21" i="26" s="1"/>
  <c r="FL31" i="26"/>
  <c r="FM15" i="26"/>
  <c r="FL26" i="26"/>
  <c r="FL35" i="26"/>
  <c r="FL33" i="26" s="1"/>
  <c r="FL17" i="26"/>
  <c r="FL18" i="26" s="1"/>
  <c r="FK28" i="26"/>
  <c r="FW22" i="26"/>
  <c r="FM23" i="26" l="1"/>
  <c r="FM21" i="26" s="1"/>
  <c r="FM31" i="26"/>
  <c r="FL28" i="26"/>
  <c r="FN15" i="26"/>
  <c r="FM26" i="26"/>
  <c r="FM35" i="26"/>
  <c r="FM33" i="26" s="1"/>
  <c r="FM17" i="26"/>
  <c r="FM18" i="26" s="1"/>
  <c r="FX22" i="26"/>
  <c r="FN31" i="26" l="1"/>
  <c r="FB31" i="26" s="1"/>
  <c r="FP15" i="26"/>
  <c r="FP31" i="26" s="1"/>
  <c r="FN23" i="26"/>
  <c r="FB23" i="26" s="1"/>
  <c r="FB21" i="26" s="1"/>
  <c r="FB15" i="26"/>
  <c r="FM28" i="26"/>
  <c r="FN26" i="26"/>
  <c r="FB26" i="26" s="1"/>
  <c r="FN35" i="26"/>
  <c r="FB35" i="26" s="1"/>
  <c r="FB33" i="26" s="1"/>
  <c r="FN17" i="26"/>
  <c r="FB17" i="26" s="1"/>
  <c r="FB18" i="26" s="1"/>
  <c r="FY22" i="26"/>
  <c r="FP23" i="26" l="1"/>
  <c r="FP21" i="26" s="1"/>
  <c r="FN21" i="26"/>
  <c r="FN18" i="26"/>
  <c r="FN33" i="26"/>
  <c r="FQ15" i="26"/>
  <c r="FP26" i="26"/>
  <c r="FP35" i="26"/>
  <c r="FP17" i="26"/>
  <c r="FN28" i="26"/>
  <c r="FB28" i="26" s="1"/>
  <c r="FZ22" i="26"/>
  <c r="FQ23" i="26" l="1"/>
  <c r="FQ21" i="26" s="1"/>
  <c r="FQ31" i="26"/>
  <c r="FP18" i="26"/>
  <c r="FP33" i="26"/>
  <c r="FR15" i="26"/>
  <c r="FQ26" i="26"/>
  <c r="FQ35" i="26"/>
  <c r="FQ33" i="26" s="1"/>
  <c r="FQ17" i="26"/>
  <c r="FQ18" i="26" s="1"/>
  <c r="FP28" i="26"/>
  <c r="GA22" i="26"/>
  <c r="FO22" i="26" s="1"/>
  <c r="FR23" i="26" l="1"/>
  <c r="FR21" i="26" s="1"/>
  <c r="FR31" i="26"/>
  <c r="FS15" i="26"/>
  <c r="FR26" i="26"/>
  <c r="FR35" i="26"/>
  <c r="FR17" i="26"/>
  <c r="FR18" i="26" s="1"/>
  <c r="FQ28" i="26"/>
  <c r="GC22" i="26"/>
  <c r="FS23" i="26" l="1"/>
  <c r="FS21" i="26" s="1"/>
  <c r="FS31" i="26"/>
  <c r="FR33" i="26"/>
  <c r="FR28" i="26"/>
  <c r="FT15" i="26"/>
  <c r="FS26" i="26"/>
  <c r="FS35" i="26"/>
  <c r="FS33" i="26" s="1"/>
  <c r="FS17" i="26"/>
  <c r="FS18" i="26" s="1"/>
  <c r="GD22" i="26"/>
  <c r="FT23" i="26" l="1"/>
  <c r="FT21" i="26" s="1"/>
  <c r="FT31" i="26"/>
  <c r="FU15" i="26"/>
  <c r="FT26" i="26"/>
  <c r="FT35" i="26"/>
  <c r="FT33" i="26" s="1"/>
  <c r="FT17" i="26"/>
  <c r="FS28" i="26"/>
  <c r="GE22" i="26"/>
  <c r="FU23" i="26" l="1"/>
  <c r="FU21" i="26" s="1"/>
  <c r="FU31" i="26"/>
  <c r="FT18" i="26"/>
  <c r="FV15" i="26"/>
  <c r="FU26" i="26"/>
  <c r="FU35" i="26"/>
  <c r="FU17" i="26"/>
  <c r="FT28" i="26"/>
  <c r="GF22" i="26"/>
  <c r="FV23" i="26" l="1"/>
  <c r="FV21" i="26" s="1"/>
  <c r="FV31" i="26"/>
  <c r="FU33" i="26"/>
  <c r="FU18" i="26"/>
  <c r="FU28" i="26"/>
  <c r="FW15" i="26"/>
  <c r="FV26" i="26"/>
  <c r="FV17" i="26"/>
  <c r="FV18" i="26" s="1"/>
  <c r="FV35" i="26"/>
  <c r="FV33" i="26" s="1"/>
  <c r="GG22" i="26"/>
  <c r="FW23" i="26" l="1"/>
  <c r="FW21" i="26" s="1"/>
  <c r="FW31" i="26"/>
  <c r="FV28" i="26"/>
  <c r="FX15" i="26"/>
  <c r="FW26" i="26"/>
  <c r="FW35" i="26"/>
  <c r="FW33" i="26" s="1"/>
  <c r="FW17" i="26"/>
  <c r="FW18" i="26" s="1"/>
  <c r="GH22" i="26"/>
  <c r="FX23" i="26" l="1"/>
  <c r="FX21" i="26" s="1"/>
  <c r="FX31" i="26"/>
  <c r="FW28" i="26"/>
  <c r="FY15" i="26"/>
  <c r="FX26" i="26"/>
  <c r="FX35" i="26"/>
  <c r="FX33" i="26" s="1"/>
  <c r="FX17" i="26"/>
  <c r="FX18" i="26" s="1"/>
  <c r="GI22" i="26"/>
  <c r="FY23" i="26" l="1"/>
  <c r="FY21" i="26" s="1"/>
  <c r="FY31" i="26"/>
  <c r="FZ15" i="26"/>
  <c r="FY26" i="26"/>
  <c r="FY17" i="26"/>
  <c r="FY18" i="26" s="1"/>
  <c r="FY35" i="26"/>
  <c r="FY33" i="26" s="1"/>
  <c r="FX28" i="26"/>
  <c r="GJ22" i="26"/>
  <c r="FZ23" i="26" l="1"/>
  <c r="FZ21" i="26" s="1"/>
  <c r="FZ31" i="26"/>
  <c r="FY28" i="26"/>
  <c r="GA15" i="26"/>
  <c r="FZ26" i="26"/>
  <c r="FZ35" i="26"/>
  <c r="FZ33" i="26" s="1"/>
  <c r="FZ17" i="26"/>
  <c r="FZ18" i="26" s="1"/>
  <c r="GK22" i="26"/>
  <c r="GA31" i="26" l="1"/>
  <c r="FO31" i="26" s="1"/>
  <c r="GC15" i="26"/>
  <c r="GC31" i="26" s="1"/>
  <c r="GA23" i="26"/>
  <c r="FO23" i="26" s="1"/>
  <c r="FO21" i="26" s="1"/>
  <c r="FO15" i="26"/>
  <c r="GA26" i="26"/>
  <c r="FO26" i="26" s="1"/>
  <c r="GA35" i="26"/>
  <c r="FO35" i="26" s="1"/>
  <c r="FO33" i="26" s="1"/>
  <c r="GA17" i="26"/>
  <c r="FO17" i="26" s="1"/>
  <c r="FZ28" i="26"/>
  <c r="GL22" i="26"/>
  <c r="GC23" i="26" l="1"/>
  <c r="GC21" i="26" s="1"/>
  <c r="FO18" i="26"/>
  <c r="GA21" i="26"/>
  <c r="GA18" i="26"/>
  <c r="GA33" i="26"/>
  <c r="GC26" i="26"/>
  <c r="GD15" i="26"/>
  <c r="GC35" i="26"/>
  <c r="GC17" i="26"/>
  <c r="GA28" i="26"/>
  <c r="FO28" i="26" s="1"/>
  <c r="GM22" i="26"/>
  <c r="GD23" i="26" l="1"/>
  <c r="GD21" i="26" s="1"/>
  <c r="GD31" i="26"/>
  <c r="GC18" i="26"/>
  <c r="GC33" i="26"/>
  <c r="GD26" i="26"/>
  <c r="GE15" i="26"/>
  <c r="GD17" i="26"/>
  <c r="GD18" i="26" s="1"/>
  <c r="GD35" i="26"/>
  <c r="GD33" i="26" s="1"/>
  <c r="GC28" i="26"/>
  <c r="GN22" i="26"/>
  <c r="GB22" i="26" s="1"/>
  <c r="GE23" i="26" l="1"/>
  <c r="GE21" i="26" s="1"/>
  <c r="GE31" i="26"/>
  <c r="GE26" i="26"/>
  <c r="GF15" i="26"/>
  <c r="GF31" i="26" s="1"/>
  <c r="GE35" i="26"/>
  <c r="GE33" i="26" s="1"/>
  <c r="GE17" i="26"/>
  <c r="GE18" i="26" s="1"/>
  <c r="GD28" i="26"/>
  <c r="GF23" i="26" l="1"/>
  <c r="GF21" i="26" s="1"/>
  <c r="GF26" i="26"/>
  <c r="GG15" i="26"/>
  <c r="GF35" i="26"/>
  <c r="GF33" i="26" s="1"/>
  <c r="GF17" i="26"/>
  <c r="GF18" i="26" s="1"/>
  <c r="GE28" i="26"/>
  <c r="GG23" i="26" l="1"/>
  <c r="GG21" i="26" s="1"/>
  <c r="GG31" i="26"/>
  <c r="GF28" i="26"/>
  <c r="GG26" i="26"/>
  <c r="GH15" i="26"/>
  <c r="GH31" i="26" s="1"/>
  <c r="GG35" i="26"/>
  <c r="GG17" i="26"/>
  <c r="GG18" i="26" s="1"/>
  <c r="GH23" i="26" l="1"/>
  <c r="GH21" i="26" s="1"/>
  <c r="GG33" i="26"/>
  <c r="GG28" i="26"/>
  <c r="GH26" i="26"/>
  <c r="GI15" i="26"/>
  <c r="GH35" i="26"/>
  <c r="GH33" i="26" s="1"/>
  <c r="GH17" i="26"/>
  <c r="GI23" i="26" l="1"/>
  <c r="GI21" i="26" s="1"/>
  <c r="GI31" i="26"/>
  <c r="GH18" i="26"/>
  <c r="GI26" i="26"/>
  <c r="GJ15" i="26"/>
  <c r="GI35" i="26"/>
  <c r="GI33" i="26" s="1"/>
  <c r="GI17" i="26"/>
  <c r="GI18" i="26" s="1"/>
  <c r="GH28" i="26"/>
  <c r="GJ23" i="26" l="1"/>
  <c r="GJ21" i="26" s="1"/>
  <c r="GJ31" i="26"/>
  <c r="GI28" i="26"/>
  <c r="GJ26" i="26"/>
  <c r="GK15" i="26"/>
  <c r="GJ35" i="26"/>
  <c r="GJ33" i="26" s="1"/>
  <c r="GJ17" i="26"/>
  <c r="GK23" i="26" l="1"/>
  <c r="GK21" i="26" s="1"/>
  <c r="GK31" i="26"/>
  <c r="GJ18" i="26"/>
  <c r="GK26" i="26"/>
  <c r="GL15" i="26"/>
  <c r="GK35" i="26"/>
  <c r="GK17" i="26"/>
  <c r="GK18" i="26" s="1"/>
  <c r="GJ28" i="26"/>
  <c r="GL23" i="26" l="1"/>
  <c r="GL21" i="26" s="1"/>
  <c r="GL31" i="26"/>
  <c r="GK33" i="26"/>
  <c r="GK28" i="26"/>
  <c r="GL26" i="26"/>
  <c r="GM15" i="26"/>
  <c r="GM31" i="26" s="1"/>
  <c r="GL35" i="26"/>
  <c r="GL33" i="26" s="1"/>
  <c r="GL17" i="26"/>
  <c r="GL18" i="26" s="1"/>
  <c r="GM23" i="26" l="1"/>
  <c r="GM21" i="26" s="1"/>
  <c r="GN15" i="26"/>
  <c r="GL28" i="26"/>
  <c r="GM26" i="26"/>
  <c r="GM17" i="26"/>
  <c r="GM18" i="26" s="1"/>
  <c r="GM35" i="26"/>
  <c r="GM33" i="26" s="1"/>
  <c r="GB15" i="26" l="1"/>
  <c r="GN31" i="26"/>
  <c r="GB31" i="26" s="1"/>
  <c r="GN23" i="26"/>
  <c r="GM28" i="26"/>
  <c r="GN26" i="26"/>
  <c r="GN17" i="26"/>
  <c r="GB17" i="26" s="1"/>
  <c r="GN35" i="26"/>
  <c r="GB18" i="26" l="1"/>
  <c r="GB26" i="26"/>
  <c r="GN33" i="26"/>
  <c r="GB35" i="26"/>
  <c r="GB33" i="26" s="1"/>
  <c r="GN21" i="26"/>
  <c r="GB23" i="26"/>
  <c r="GB21" i="26" s="1"/>
  <c r="GN18" i="26"/>
  <c r="GN28" i="26"/>
  <c r="GB28" i="26" s="1"/>
  <c r="C60" i="5" l="1"/>
  <c r="M47" i="5"/>
  <c r="M48" i="5" s="1"/>
  <c r="P30" i="26" s="1"/>
  <c r="Q30" i="26" s="1"/>
  <c r="D59" i="5" l="1"/>
  <c r="D53" i="5"/>
  <c r="D55" i="5"/>
  <c r="D54" i="5"/>
  <c r="D58" i="5"/>
  <c r="D56" i="5"/>
  <c r="D57" i="5"/>
  <c r="M49" i="5"/>
  <c r="C64" i="5" s="1"/>
  <c r="C10" i="26"/>
  <c r="B10" i="26" s="1"/>
  <c r="D60" i="5"/>
  <c r="B14" i="4"/>
  <c r="C65" i="5" l="1"/>
  <c r="C30" i="26"/>
  <c r="C25" i="26" s="1"/>
  <c r="C36" i="26" s="1"/>
  <c r="C38" i="26" s="1"/>
  <c r="C40" i="26" s="1"/>
  <c r="D12" i="26" s="1"/>
  <c r="R30" i="26"/>
  <c r="C66" i="5" l="1"/>
  <c r="D30" i="26"/>
  <c r="D25" i="26" s="1"/>
  <c r="D36" i="26" s="1"/>
  <c r="D38" i="26" s="1"/>
  <c r="D40" i="26" s="1"/>
  <c r="E12" i="26" s="1"/>
  <c r="S30" i="26"/>
  <c r="C67" i="5" l="1"/>
  <c r="E30" i="26"/>
  <c r="E25" i="26" s="1"/>
  <c r="E36" i="26" s="1"/>
  <c r="E38" i="26" s="1"/>
  <c r="E40" i="26" s="1"/>
  <c r="F12" i="26" s="1"/>
  <c r="T30" i="26"/>
  <c r="C68" i="5" l="1"/>
  <c r="F30" i="26"/>
  <c r="U30" i="26"/>
  <c r="F25" i="26" l="1"/>
  <c r="F36" i="26" s="1"/>
  <c r="F38" i="26" s="1"/>
  <c r="F40" i="26" s="1"/>
  <c r="G12" i="26" s="1"/>
  <c r="C69" i="5"/>
  <c r="G30" i="26"/>
  <c r="G25" i="26" s="1"/>
  <c r="G36" i="26" s="1"/>
  <c r="G38" i="26" s="1"/>
  <c r="V30" i="26"/>
  <c r="G40" i="26" l="1"/>
  <c r="H12" i="26" s="1"/>
  <c r="C70" i="5"/>
  <c r="H30" i="26"/>
  <c r="H25" i="26" s="1"/>
  <c r="H36" i="26" s="1"/>
  <c r="H38" i="26" s="1"/>
  <c r="W30" i="26"/>
  <c r="H40" i="26" l="1"/>
  <c r="I12" i="26" s="1"/>
  <c r="C71" i="5"/>
  <c r="I30" i="26"/>
  <c r="X30" i="26"/>
  <c r="I25" i="26" l="1"/>
  <c r="I36" i="26" s="1"/>
  <c r="I38" i="26" s="1"/>
  <c r="I40" i="26" s="1"/>
  <c r="J12" i="26" s="1"/>
  <c r="C72" i="5"/>
  <c r="J30" i="26"/>
  <c r="J25" i="26" s="1"/>
  <c r="J36" i="26" s="1"/>
  <c r="J38" i="26" s="1"/>
  <c r="Y30" i="26"/>
  <c r="J40" i="26" l="1"/>
  <c r="K12" i="26" s="1"/>
  <c r="C73" i="5"/>
  <c r="K30" i="26"/>
  <c r="K25" i="26" s="1"/>
  <c r="K36" i="26" s="1"/>
  <c r="K38" i="26" s="1"/>
  <c r="Z30" i="26"/>
  <c r="K40" i="26" l="1"/>
  <c r="L12" i="26" s="1"/>
  <c r="C74" i="5"/>
  <c r="L30" i="26"/>
  <c r="L25" i="26" s="1"/>
  <c r="L36" i="26" s="1"/>
  <c r="L38" i="26" s="1"/>
  <c r="AA30" i="26"/>
  <c r="L40" i="26" l="1"/>
  <c r="M12" i="26" s="1"/>
  <c r="C75" i="5"/>
  <c r="N30" i="26" s="1"/>
  <c r="N25" i="26" s="1"/>
  <c r="N36" i="26" s="1"/>
  <c r="N38" i="26" s="1"/>
  <c r="M30" i="26"/>
  <c r="M25" i="26" s="1"/>
  <c r="M36" i="26" s="1"/>
  <c r="M38" i="26" s="1"/>
  <c r="AC30" i="26"/>
  <c r="O30" i="26"/>
  <c r="Q27" i="26"/>
  <c r="M40" i="26" l="1"/>
  <c r="N12" i="26" s="1"/>
  <c r="N40" i="26" s="1"/>
  <c r="P12" i="26" s="1"/>
  <c r="B30" i="26"/>
  <c r="B25" i="26" s="1"/>
  <c r="B36" i="26" s="1"/>
  <c r="B38" i="26" s="1"/>
  <c r="B40" i="26" s="1"/>
  <c r="O12" i="26" s="1"/>
  <c r="R27" i="26"/>
  <c r="S27" i="26" s="1"/>
  <c r="P25" i="26"/>
  <c r="P36" i="26" s="1"/>
  <c r="P38" i="26" s="1"/>
  <c r="AD30" i="26"/>
  <c r="P40" i="26" l="1"/>
  <c r="Q12" i="26" s="1"/>
  <c r="R25" i="26"/>
  <c r="R36" i="26" s="1"/>
  <c r="R38" i="26" s="1"/>
  <c r="T27" i="26"/>
  <c r="AE30" i="26"/>
  <c r="U27" i="26" l="1"/>
  <c r="T25" i="26"/>
  <c r="T36" i="26" s="1"/>
  <c r="T38" i="26" s="1"/>
  <c r="AF30" i="26"/>
  <c r="V27" i="26" l="1"/>
  <c r="AG30" i="26"/>
  <c r="W27" i="26" l="1"/>
  <c r="V25" i="26"/>
  <c r="V36" i="26" s="1"/>
  <c r="V38" i="26" s="1"/>
  <c r="AH30" i="26"/>
  <c r="X27" i="26" l="1"/>
  <c r="AI30" i="26"/>
  <c r="Y27" i="26" l="1"/>
  <c r="X25" i="26"/>
  <c r="X36" i="26" s="1"/>
  <c r="X38" i="26" s="1"/>
  <c r="AJ30" i="26"/>
  <c r="Z27" i="26" l="1"/>
  <c r="AK30" i="26"/>
  <c r="AA27" i="26" l="1"/>
  <c r="Z25" i="26"/>
  <c r="Z36" i="26" s="1"/>
  <c r="Z38" i="26" s="1"/>
  <c r="AL30" i="26"/>
  <c r="AC27" i="26" l="1"/>
  <c r="AD27" i="26" s="1"/>
  <c r="AE27" i="26" s="1"/>
  <c r="AF27" i="26" s="1"/>
  <c r="AG27" i="26" s="1"/>
  <c r="AH27" i="26" s="1"/>
  <c r="AI27" i="26" s="1"/>
  <c r="AJ27" i="26" s="1"/>
  <c r="AK27" i="26" s="1"/>
  <c r="AL27" i="26" s="1"/>
  <c r="AM27" i="26" s="1"/>
  <c r="AN27" i="26" s="1"/>
  <c r="O27" i="26"/>
  <c r="O25" i="26" s="1"/>
  <c r="O36" i="26" s="1"/>
  <c r="AM30" i="26"/>
  <c r="AB27" i="26" l="1"/>
  <c r="AP27" i="26"/>
  <c r="AC25" i="26"/>
  <c r="AC36" i="26" s="1"/>
  <c r="AC38" i="26" s="1"/>
  <c r="AN30" i="26"/>
  <c r="AQ27" i="26" l="1"/>
  <c r="AR27" i="26" s="1"/>
  <c r="AS27" i="26" s="1"/>
  <c r="AT27" i="26" s="1"/>
  <c r="AU27" i="26" s="1"/>
  <c r="AV27" i="26" s="1"/>
  <c r="AW27" i="26" s="1"/>
  <c r="AX27" i="26" s="1"/>
  <c r="AY27" i="26" s="1"/>
  <c r="AZ27" i="26" s="1"/>
  <c r="BA27" i="26" s="1"/>
  <c r="BC27" i="26" s="1"/>
  <c r="AP30" i="26"/>
  <c r="AB30" i="26"/>
  <c r="AB25" i="26" s="1"/>
  <c r="AB36" i="26" s="1"/>
  <c r="AE25" i="26"/>
  <c r="AE36" i="26" s="1"/>
  <c r="AE38" i="26" s="1"/>
  <c r="AO27" i="26" l="1"/>
  <c r="BD27" i="26"/>
  <c r="BE27" i="26" s="1"/>
  <c r="BF27" i="26" s="1"/>
  <c r="BG27" i="26" s="1"/>
  <c r="BH27" i="26" s="1"/>
  <c r="BI27" i="26" s="1"/>
  <c r="BJ27" i="26" s="1"/>
  <c r="BK27" i="26" s="1"/>
  <c r="BL27" i="26" s="1"/>
  <c r="BM27" i="26" s="1"/>
  <c r="BN27" i="26" s="1"/>
  <c r="BP27" i="26" s="1"/>
  <c r="AQ30" i="26"/>
  <c r="AR30" i="26" s="1"/>
  <c r="AS30" i="26" s="1"/>
  <c r="AT30" i="26" s="1"/>
  <c r="AU30" i="26" s="1"/>
  <c r="AV30" i="26" s="1"/>
  <c r="AW30" i="26" s="1"/>
  <c r="AX30" i="26" s="1"/>
  <c r="AY30" i="26" s="1"/>
  <c r="AZ30" i="26" s="1"/>
  <c r="BA30" i="26" s="1"/>
  <c r="BC30" i="26" s="1"/>
  <c r="AG25" i="26"/>
  <c r="AG36" i="26" s="1"/>
  <c r="AG38" i="26" s="1"/>
  <c r="BB27" i="26" l="1"/>
  <c r="AO30" i="26"/>
  <c r="AO25" i="26" s="1"/>
  <c r="AO36" i="26" s="1"/>
  <c r="BQ27" i="26"/>
  <c r="BR27" i="26" s="1"/>
  <c r="BS27" i="26" s="1"/>
  <c r="BT27" i="26" s="1"/>
  <c r="BU27" i="26" s="1"/>
  <c r="BV27" i="26" s="1"/>
  <c r="BW27" i="26" s="1"/>
  <c r="BX27" i="26" s="1"/>
  <c r="BY27" i="26" s="1"/>
  <c r="BZ27" i="26" s="1"/>
  <c r="CA27" i="26" s="1"/>
  <c r="CC27" i="26" s="1"/>
  <c r="BD30" i="26"/>
  <c r="BE30" i="26" s="1"/>
  <c r="BF30" i="26" s="1"/>
  <c r="BG30" i="26" s="1"/>
  <c r="BH30" i="26" s="1"/>
  <c r="BI30" i="26" s="1"/>
  <c r="BJ30" i="26" s="1"/>
  <c r="BK30" i="26" s="1"/>
  <c r="BL30" i="26" s="1"/>
  <c r="BM30" i="26" s="1"/>
  <c r="BN30" i="26" s="1"/>
  <c r="BP30" i="26" s="1"/>
  <c r="AI25" i="26"/>
  <c r="AI36" i="26" s="1"/>
  <c r="AI38" i="26" s="1"/>
  <c r="BB30" i="26" l="1"/>
  <c r="BB25" i="26" s="1"/>
  <c r="BB36" i="26" s="1"/>
  <c r="BO27" i="26"/>
  <c r="CD27" i="26"/>
  <c r="CE27" i="26" s="1"/>
  <c r="CF27" i="26" s="1"/>
  <c r="CG27" i="26" s="1"/>
  <c r="CH27" i="26" s="1"/>
  <c r="CI27" i="26" s="1"/>
  <c r="CJ27" i="26" s="1"/>
  <c r="CK27" i="26" s="1"/>
  <c r="CL27" i="26" s="1"/>
  <c r="CM27" i="26" s="1"/>
  <c r="CN27" i="26" s="1"/>
  <c r="CP27" i="26" s="1"/>
  <c r="BQ30" i="26"/>
  <c r="BR30" i="26" s="1"/>
  <c r="BS30" i="26" s="1"/>
  <c r="BT30" i="26" s="1"/>
  <c r="BU30" i="26" s="1"/>
  <c r="BV30" i="26" s="1"/>
  <c r="BW30" i="26" s="1"/>
  <c r="BX30" i="26" s="1"/>
  <c r="BY30" i="26" s="1"/>
  <c r="BZ30" i="26" s="1"/>
  <c r="CA30" i="26" s="1"/>
  <c r="CC30" i="26" s="1"/>
  <c r="AK25" i="26"/>
  <c r="AK36" i="26" s="1"/>
  <c r="AK38" i="26" s="1"/>
  <c r="BO30" i="26" l="1"/>
  <c r="BO25" i="26" s="1"/>
  <c r="BO36" i="26" s="1"/>
  <c r="CB27" i="26"/>
  <c r="CQ27" i="26"/>
  <c r="CR27" i="26" s="1"/>
  <c r="CS27" i="26" s="1"/>
  <c r="CT27" i="26" s="1"/>
  <c r="CU27" i="26" s="1"/>
  <c r="CV27" i="26" s="1"/>
  <c r="CW27" i="26" s="1"/>
  <c r="CX27" i="26" s="1"/>
  <c r="CY27" i="26" s="1"/>
  <c r="CZ27" i="26" s="1"/>
  <c r="DA27" i="26" s="1"/>
  <c r="DC27" i="26" s="1"/>
  <c r="CD30" i="26"/>
  <c r="CE30" i="26" s="1"/>
  <c r="CF30" i="26" s="1"/>
  <c r="CG30" i="26" s="1"/>
  <c r="CH30" i="26" s="1"/>
  <c r="CI30" i="26" s="1"/>
  <c r="CJ30" i="26" s="1"/>
  <c r="CK30" i="26" s="1"/>
  <c r="CL30" i="26" s="1"/>
  <c r="CM30" i="26" s="1"/>
  <c r="CN30" i="26" s="1"/>
  <c r="CP30" i="26" s="1"/>
  <c r="AM25" i="26"/>
  <c r="AM36" i="26" s="1"/>
  <c r="AM38" i="26" s="1"/>
  <c r="CB30" i="26" l="1"/>
  <c r="CB25" i="26" s="1"/>
  <c r="CB36" i="26" s="1"/>
  <c r="CO27" i="26"/>
  <c r="DD27" i="26"/>
  <c r="DE27" i="26" s="1"/>
  <c r="DF27" i="26" s="1"/>
  <c r="DG27" i="26" s="1"/>
  <c r="DH27" i="26" s="1"/>
  <c r="DI27" i="26" s="1"/>
  <c r="DJ27" i="26" s="1"/>
  <c r="DK27" i="26" s="1"/>
  <c r="DL27" i="26" s="1"/>
  <c r="DM27" i="26" s="1"/>
  <c r="DN27" i="26" s="1"/>
  <c r="DP27" i="26" s="1"/>
  <c r="CQ30" i="26"/>
  <c r="CR30" i="26" s="1"/>
  <c r="CS30" i="26" s="1"/>
  <c r="CT30" i="26" s="1"/>
  <c r="CU30" i="26" s="1"/>
  <c r="CV30" i="26" s="1"/>
  <c r="CW30" i="26" s="1"/>
  <c r="CX30" i="26" s="1"/>
  <c r="CY30" i="26" s="1"/>
  <c r="CZ30" i="26" s="1"/>
  <c r="DA30" i="26" s="1"/>
  <c r="DC30" i="26" s="1"/>
  <c r="AP25" i="26"/>
  <c r="AP36" i="26" s="1"/>
  <c r="AP38" i="26" s="1"/>
  <c r="DB27" i="26" l="1"/>
  <c r="DQ27" i="26"/>
  <c r="DR27" i="26" s="1"/>
  <c r="DS27" i="26" s="1"/>
  <c r="DT27" i="26" s="1"/>
  <c r="DU27" i="26" s="1"/>
  <c r="DV27" i="26" s="1"/>
  <c r="DW27" i="26" s="1"/>
  <c r="DX27" i="26" s="1"/>
  <c r="DY27" i="26" s="1"/>
  <c r="DZ27" i="26" s="1"/>
  <c r="EA27" i="26" s="1"/>
  <c r="EC27" i="26" s="1"/>
  <c r="CO30" i="26"/>
  <c r="CO25" i="26" s="1"/>
  <c r="CO36" i="26" s="1"/>
  <c r="DD30" i="26"/>
  <c r="DE30" i="26" s="1"/>
  <c r="DF30" i="26" s="1"/>
  <c r="DG30" i="26" s="1"/>
  <c r="DH30" i="26" s="1"/>
  <c r="DI30" i="26" s="1"/>
  <c r="DJ30" i="26" s="1"/>
  <c r="DK30" i="26" s="1"/>
  <c r="DL30" i="26" s="1"/>
  <c r="DM30" i="26" s="1"/>
  <c r="DN30" i="26" s="1"/>
  <c r="DP30" i="26" s="1"/>
  <c r="AQ25" i="26"/>
  <c r="AQ36" i="26" s="1"/>
  <c r="AQ38" i="26" s="1"/>
  <c r="DO27" i="26" l="1"/>
  <c r="ED27" i="26"/>
  <c r="EE27" i="26" s="1"/>
  <c r="EF27" i="26" s="1"/>
  <c r="EG27" i="26" s="1"/>
  <c r="EH27" i="26" s="1"/>
  <c r="EI27" i="26" s="1"/>
  <c r="EJ27" i="26" s="1"/>
  <c r="EK27" i="26" s="1"/>
  <c r="EL27" i="26" s="1"/>
  <c r="EM27" i="26" s="1"/>
  <c r="EN27" i="26" s="1"/>
  <c r="EP27" i="26" s="1"/>
  <c r="DB30" i="26"/>
  <c r="DB25" i="26" s="1"/>
  <c r="DB36" i="26" s="1"/>
  <c r="DQ30" i="26"/>
  <c r="DR30" i="26" s="1"/>
  <c r="DS30" i="26" s="1"/>
  <c r="DT30" i="26" s="1"/>
  <c r="DU30" i="26" s="1"/>
  <c r="DV30" i="26" s="1"/>
  <c r="DW30" i="26" s="1"/>
  <c r="DX30" i="26" s="1"/>
  <c r="DY30" i="26" s="1"/>
  <c r="DZ30" i="26" s="1"/>
  <c r="EA30" i="26" s="1"/>
  <c r="EC30" i="26" s="1"/>
  <c r="AR25" i="26"/>
  <c r="AR36" i="26" s="1"/>
  <c r="AR38" i="26" s="1"/>
  <c r="DO30" i="26" l="1"/>
  <c r="DO25" i="26" s="1"/>
  <c r="DO36" i="26" s="1"/>
  <c r="EB27" i="26"/>
  <c r="EQ27" i="26"/>
  <c r="ER27" i="26" s="1"/>
  <c r="ES27" i="26" s="1"/>
  <c r="ET27" i="26" s="1"/>
  <c r="EU27" i="26" s="1"/>
  <c r="EV27" i="26" s="1"/>
  <c r="EW27" i="26" s="1"/>
  <c r="EX27" i="26" s="1"/>
  <c r="EY27" i="26" s="1"/>
  <c r="EZ27" i="26" s="1"/>
  <c r="FA27" i="26" s="1"/>
  <c r="FC27" i="26" s="1"/>
  <c r="ED30" i="26"/>
  <c r="EE30" i="26" s="1"/>
  <c r="EF30" i="26" s="1"/>
  <c r="EG30" i="26" s="1"/>
  <c r="EH30" i="26" s="1"/>
  <c r="EI30" i="26" s="1"/>
  <c r="EJ30" i="26" s="1"/>
  <c r="EK30" i="26" s="1"/>
  <c r="EL30" i="26" s="1"/>
  <c r="EM30" i="26" s="1"/>
  <c r="EN30" i="26" s="1"/>
  <c r="EP30" i="26" s="1"/>
  <c r="AS25" i="26"/>
  <c r="AS36" i="26" s="1"/>
  <c r="AS38" i="26" s="1"/>
  <c r="EO27" i="26" l="1"/>
  <c r="EB30" i="26"/>
  <c r="EB25" i="26" s="1"/>
  <c r="EB36" i="26" s="1"/>
  <c r="FD27" i="26"/>
  <c r="FE27" i="26" s="1"/>
  <c r="FF27" i="26" s="1"/>
  <c r="FG27" i="26" s="1"/>
  <c r="FH27" i="26" s="1"/>
  <c r="FI27" i="26" s="1"/>
  <c r="FJ27" i="26" s="1"/>
  <c r="FK27" i="26" s="1"/>
  <c r="FL27" i="26" s="1"/>
  <c r="FM27" i="26" s="1"/>
  <c r="FN27" i="26" s="1"/>
  <c r="FP27" i="26" s="1"/>
  <c r="EQ30" i="26"/>
  <c r="ER30" i="26" s="1"/>
  <c r="ES30" i="26" s="1"/>
  <c r="ET30" i="26" s="1"/>
  <c r="EU30" i="26" s="1"/>
  <c r="EV30" i="26" s="1"/>
  <c r="EW30" i="26" s="1"/>
  <c r="EX30" i="26" s="1"/>
  <c r="EY30" i="26" s="1"/>
  <c r="EZ30" i="26" s="1"/>
  <c r="FA30" i="26" s="1"/>
  <c r="FC30" i="26" s="1"/>
  <c r="AT25" i="26"/>
  <c r="AT36" i="26" s="1"/>
  <c r="AT38" i="26" s="1"/>
  <c r="EO30" i="26" l="1"/>
  <c r="EO25" i="26" s="1"/>
  <c r="EO36" i="26" s="1"/>
  <c r="FB27" i="26"/>
  <c r="FQ27" i="26"/>
  <c r="FR27" i="26" s="1"/>
  <c r="FS27" i="26" s="1"/>
  <c r="FT27" i="26" s="1"/>
  <c r="FU27" i="26" s="1"/>
  <c r="FV27" i="26" s="1"/>
  <c r="FW27" i="26" s="1"/>
  <c r="FX27" i="26" s="1"/>
  <c r="FY27" i="26" s="1"/>
  <c r="FZ27" i="26" s="1"/>
  <c r="GA27" i="26" s="1"/>
  <c r="GC27" i="26" s="1"/>
  <c r="FD30" i="26"/>
  <c r="FE30" i="26" s="1"/>
  <c r="FF30" i="26" s="1"/>
  <c r="FG30" i="26" s="1"/>
  <c r="FH30" i="26" s="1"/>
  <c r="FI30" i="26" s="1"/>
  <c r="FJ30" i="26" s="1"/>
  <c r="FK30" i="26" s="1"/>
  <c r="FL30" i="26" s="1"/>
  <c r="FM30" i="26" s="1"/>
  <c r="FN30" i="26" s="1"/>
  <c r="FP30" i="26" s="1"/>
  <c r="AU25" i="26"/>
  <c r="AU36" i="26" s="1"/>
  <c r="AU38" i="26" s="1"/>
  <c r="FB30" i="26" l="1"/>
  <c r="FB25" i="26" s="1"/>
  <c r="FB36" i="26" s="1"/>
  <c r="FO27" i="26"/>
  <c r="GD27" i="26"/>
  <c r="GE27" i="26" s="1"/>
  <c r="GF27" i="26" s="1"/>
  <c r="GG27" i="26" s="1"/>
  <c r="GH27" i="26" s="1"/>
  <c r="GI27" i="26" s="1"/>
  <c r="GJ27" i="26" s="1"/>
  <c r="GK27" i="26" s="1"/>
  <c r="GL27" i="26" s="1"/>
  <c r="GM27" i="26" s="1"/>
  <c r="GN27" i="26" s="1"/>
  <c r="FQ30" i="26"/>
  <c r="FR30" i="26" s="1"/>
  <c r="FS30" i="26" s="1"/>
  <c r="FT30" i="26" s="1"/>
  <c r="FU30" i="26" s="1"/>
  <c r="FV30" i="26" s="1"/>
  <c r="FW30" i="26" s="1"/>
  <c r="FX30" i="26" s="1"/>
  <c r="FY30" i="26" s="1"/>
  <c r="FZ30" i="26" s="1"/>
  <c r="GA30" i="26" s="1"/>
  <c r="GC30" i="26" s="1"/>
  <c r="AV25" i="26"/>
  <c r="AV36" i="26" s="1"/>
  <c r="AV38" i="26" s="1"/>
  <c r="GB27" i="26" l="1"/>
  <c r="FO30" i="26"/>
  <c r="FO25" i="26" s="1"/>
  <c r="FO36" i="26" s="1"/>
  <c r="GD30" i="26"/>
  <c r="GE30" i="26" s="1"/>
  <c r="GF30" i="26" s="1"/>
  <c r="GG30" i="26" s="1"/>
  <c r="GH30" i="26" s="1"/>
  <c r="GI30" i="26" s="1"/>
  <c r="GJ30" i="26" s="1"/>
  <c r="GK30" i="26" s="1"/>
  <c r="GL30" i="26" s="1"/>
  <c r="GM30" i="26" s="1"/>
  <c r="GN30" i="26" s="1"/>
  <c r="GN25" i="26" s="1"/>
  <c r="GN36" i="26" s="1"/>
  <c r="GN38" i="26" s="1"/>
  <c r="AW25" i="26"/>
  <c r="AW36" i="26" s="1"/>
  <c r="AW38" i="26" s="1"/>
  <c r="GB30" i="26" l="1"/>
  <c r="GB25" i="26" s="1"/>
  <c r="GB36" i="26" s="1"/>
  <c r="AX25" i="26"/>
  <c r="AX36" i="26" s="1"/>
  <c r="AX38" i="26" s="1"/>
  <c r="AY25" i="26" l="1"/>
  <c r="AY36" i="26" s="1"/>
  <c r="AY38" i="26" s="1"/>
  <c r="AZ25" i="26" l="1"/>
  <c r="AZ36" i="26" s="1"/>
  <c r="AZ38" i="26" s="1"/>
  <c r="BA25" i="26" l="1"/>
  <c r="BA36" i="26" s="1"/>
  <c r="BA38" i="26" s="1"/>
  <c r="AO38" i="26"/>
  <c r="BC25" i="26" l="1"/>
  <c r="BC36" i="26" s="1"/>
  <c r="BC38" i="26" s="1"/>
  <c r="BD25" i="26" l="1"/>
  <c r="BD36" i="26" s="1"/>
  <c r="BD38" i="26" s="1"/>
  <c r="BE25" i="26" l="1"/>
  <c r="BE36" i="26" s="1"/>
  <c r="BE38" i="26" s="1"/>
  <c r="BF25" i="26" l="1"/>
  <c r="BF36" i="26" s="1"/>
  <c r="BF38" i="26" s="1"/>
  <c r="BG25" i="26" l="1"/>
  <c r="BG36" i="26" s="1"/>
  <c r="BG38" i="26" s="1"/>
  <c r="BH25" i="26" l="1"/>
  <c r="BH36" i="26" s="1"/>
  <c r="BH38" i="26" s="1"/>
  <c r="BI25" i="26" l="1"/>
  <c r="BI36" i="26" s="1"/>
  <c r="BI38" i="26" s="1"/>
  <c r="BJ25" i="26" l="1"/>
  <c r="BJ36" i="26" s="1"/>
  <c r="BJ38" i="26" s="1"/>
  <c r="BK25" i="26" l="1"/>
  <c r="BK36" i="26" s="1"/>
  <c r="BK38" i="26" s="1"/>
  <c r="BL25" i="26" l="1"/>
  <c r="BL36" i="26" s="1"/>
  <c r="BL38" i="26" s="1"/>
  <c r="BM25" i="26" l="1"/>
  <c r="BM36" i="26" s="1"/>
  <c r="BM38" i="26" s="1"/>
  <c r="BN25" i="26" l="1"/>
  <c r="BN36" i="26" s="1"/>
  <c r="BN38" i="26" s="1"/>
  <c r="BB38" i="26"/>
  <c r="BP25" i="26" l="1"/>
  <c r="BP36" i="26" s="1"/>
  <c r="BP38" i="26" s="1"/>
  <c r="BQ25" i="26" l="1"/>
  <c r="BQ36" i="26" s="1"/>
  <c r="BQ38" i="26" s="1"/>
  <c r="BR25" i="26" l="1"/>
  <c r="BR36" i="26" s="1"/>
  <c r="BR38" i="26" s="1"/>
  <c r="BS25" i="26" l="1"/>
  <c r="BS36" i="26" s="1"/>
  <c r="BS38" i="26" s="1"/>
  <c r="BT25" i="26" l="1"/>
  <c r="BT36" i="26" s="1"/>
  <c r="BT38" i="26" s="1"/>
  <c r="BU25" i="26" l="1"/>
  <c r="BU36" i="26" s="1"/>
  <c r="BU38" i="26" s="1"/>
  <c r="BV25" i="26" l="1"/>
  <c r="BV36" i="26" s="1"/>
  <c r="BV38" i="26" s="1"/>
  <c r="BW25" i="26" l="1"/>
  <c r="BW36" i="26" s="1"/>
  <c r="BW38" i="26" s="1"/>
  <c r="BX25" i="26" l="1"/>
  <c r="BX36" i="26" s="1"/>
  <c r="BX38" i="26" s="1"/>
  <c r="BY25" i="26" l="1"/>
  <c r="BY36" i="26" s="1"/>
  <c r="BY38" i="26" s="1"/>
  <c r="BZ25" i="26" l="1"/>
  <c r="BZ36" i="26" s="1"/>
  <c r="BZ38" i="26" s="1"/>
  <c r="CA25" i="26" l="1"/>
  <c r="CA36" i="26" s="1"/>
  <c r="CA38" i="26" s="1"/>
  <c r="BO38" i="26"/>
  <c r="CC25" i="26" l="1"/>
  <c r="CC36" i="26" s="1"/>
  <c r="CC38" i="26" s="1"/>
  <c r="CD25" i="26" l="1"/>
  <c r="CD36" i="26" s="1"/>
  <c r="CD38" i="26" s="1"/>
  <c r="CE25" i="26" l="1"/>
  <c r="CE36" i="26" s="1"/>
  <c r="CE38" i="26" s="1"/>
  <c r="CF25" i="26" l="1"/>
  <c r="CF36" i="26" s="1"/>
  <c r="CF38" i="26" s="1"/>
  <c r="CG25" i="26" l="1"/>
  <c r="CG36" i="26" s="1"/>
  <c r="CG38" i="26" s="1"/>
  <c r="CH25" i="26" l="1"/>
  <c r="CH36" i="26" s="1"/>
  <c r="CH38" i="26" s="1"/>
  <c r="CI25" i="26" l="1"/>
  <c r="CI36" i="26" s="1"/>
  <c r="CI38" i="26" s="1"/>
  <c r="CJ25" i="26" l="1"/>
  <c r="CJ36" i="26" s="1"/>
  <c r="CJ38" i="26" s="1"/>
  <c r="CK25" i="26" l="1"/>
  <c r="CK36" i="26" s="1"/>
  <c r="CK38" i="26" s="1"/>
  <c r="CL25" i="26" l="1"/>
  <c r="CL36" i="26" s="1"/>
  <c r="CL38" i="26" s="1"/>
  <c r="CM25" i="26" l="1"/>
  <c r="CM36" i="26" s="1"/>
  <c r="CM38" i="26" s="1"/>
  <c r="CN25" i="26" l="1"/>
  <c r="CN36" i="26" s="1"/>
  <c r="CN38" i="26" s="1"/>
  <c r="CB38" i="26"/>
  <c r="CP25" i="26" l="1"/>
  <c r="CP36" i="26" s="1"/>
  <c r="CP38" i="26" s="1"/>
  <c r="CQ25" i="26" l="1"/>
  <c r="CQ36" i="26" s="1"/>
  <c r="CQ38" i="26" s="1"/>
  <c r="CR25" i="26" l="1"/>
  <c r="CR36" i="26" s="1"/>
  <c r="CR38" i="26" s="1"/>
  <c r="CS25" i="26" l="1"/>
  <c r="CS36" i="26" s="1"/>
  <c r="CS38" i="26" s="1"/>
  <c r="CT25" i="26" l="1"/>
  <c r="CT36" i="26" s="1"/>
  <c r="CT38" i="26" s="1"/>
  <c r="CU25" i="26" l="1"/>
  <c r="CU36" i="26" s="1"/>
  <c r="CU38" i="26" s="1"/>
  <c r="CV25" i="26" l="1"/>
  <c r="CV36" i="26" s="1"/>
  <c r="CV38" i="26" s="1"/>
  <c r="CW25" i="26" l="1"/>
  <c r="CW36" i="26" s="1"/>
  <c r="CW38" i="26" s="1"/>
  <c r="CX25" i="26" l="1"/>
  <c r="CX36" i="26" s="1"/>
  <c r="CX38" i="26" s="1"/>
  <c r="CY25" i="26" l="1"/>
  <c r="CY36" i="26" s="1"/>
  <c r="CY38" i="26" s="1"/>
  <c r="CZ25" i="26" l="1"/>
  <c r="CZ36" i="26" s="1"/>
  <c r="CZ38" i="26" s="1"/>
  <c r="DA25" i="26" l="1"/>
  <c r="DA36" i="26" s="1"/>
  <c r="DA38" i="26" s="1"/>
  <c r="CO38" i="26"/>
  <c r="DC25" i="26" l="1"/>
  <c r="DC36" i="26" s="1"/>
  <c r="DC38" i="26" s="1"/>
  <c r="DD25" i="26" l="1"/>
  <c r="DD36" i="26" s="1"/>
  <c r="DD38" i="26" s="1"/>
  <c r="DE25" i="26" l="1"/>
  <c r="DE36" i="26" s="1"/>
  <c r="DE38" i="26" s="1"/>
  <c r="DF25" i="26" l="1"/>
  <c r="DF36" i="26" s="1"/>
  <c r="DF38" i="26" s="1"/>
  <c r="DG25" i="26" l="1"/>
  <c r="DG36" i="26" s="1"/>
  <c r="DG38" i="26" s="1"/>
  <c r="DH25" i="26" l="1"/>
  <c r="DH36" i="26" s="1"/>
  <c r="DH38" i="26" s="1"/>
  <c r="DI25" i="26" l="1"/>
  <c r="DI36" i="26" s="1"/>
  <c r="DI38" i="26" s="1"/>
  <c r="DJ25" i="26" l="1"/>
  <c r="DJ36" i="26" s="1"/>
  <c r="DJ38" i="26" s="1"/>
  <c r="DK25" i="26" l="1"/>
  <c r="DK36" i="26" s="1"/>
  <c r="DK38" i="26" s="1"/>
  <c r="DL25" i="26" l="1"/>
  <c r="DL36" i="26" s="1"/>
  <c r="DL38" i="26" s="1"/>
  <c r="DM25" i="26" l="1"/>
  <c r="DM36" i="26" s="1"/>
  <c r="DM38" i="26" s="1"/>
  <c r="DN25" i="26" l="1"/>
  <c r="DN36" i="26" s="1"/>
  <c r="DN38" i="26" s="1"/>
  <c r="DB38" i="26"/>
  <c r="DP25" i="26" l="1"/>
  <c r="DP36" i="26" s="1"/>
  <c r="DP38" i="26" s="1"/>
  <c r="DQ25" i="26" l="1"/>
  <c r="DQ36" i="26" s="1"/>
  <c r="DQ38" i="26" s="1"/>
  <c r="DR25" i="26" l="1"/>
  <c r="DR36" i="26" s="1"/>
  <c r="DR38" i="26" s="1"/>
  <c r="DS25" i="26" l="1"/>
  <c r="DS36" i="26" s="1"/>
  <c r="DS38" i="26" s="1"/>
  <c r="DT25" i="26" l="1"/>
  <c r="DT36" i="26" s="1"/>
  <c r="DT38" i="26" s="1"/>
  <c r="DU25" i="26" l="1"/>
  <c r="DU36" i="26" s="1"/>
  <c r="DU38" i="26" s="1"/>
  <c r="DV25" i="26" l="1"/>
  <c r="DV36" i="26" s="1"/>
  <c r="DV38" i="26" s="1"/>
  <c r="DW25" i="26" l="1"/>
  <c r="DW36" i="26" s="1"/>
  <c r="DW38" i="26" s="1"/>
  <c r="DX25" i="26" l="1"/>
  <c r="DX36" i="26" s="1"/>
  <c r="DX38" i="26" s="1"/>
  <c r="DY25" i="26" l="1"/>
  <c r="DY36" i="26" s="1"/>
  <c r="DY38" i="26" s="1"/>
  <c r="DZ25" i="26" l="1"/>
  <c r="DZ36" i="26" s="1"/>
  <c r="DZ38" i="26" s="1"/>
  <c r="EA25" i="26" l="1"/>
  <c r="EA36" i="26" s="1"/>
  <c r="EA38" i="26" s="1"/>
  <c r="DO38" i="26"/>
  <c r="EC25" i="26" l="1"/>
  <c r="EC36" i="26" s="1"/>
  <c r="EC38" i="26" s="1"/>
  <c r="ED25" i="26" l="1"/>
  <c r="ED36" i="26" s="1"/>
  <c r="ED38" i="26" s="1"/>
  <c r="EE25" i="26" l="1"/>
  <c r="EE36" i="26" s="1"/>
  <c r="EE38" i="26" s="1"/>
  <c r="EF25" i="26" l="1"/>
  <c r="EF36" i="26" s="1"/>
  <c r="EF38" i="26" s="1"/>
  <c r="EG25" i="26" l="1"/>
  <c r="EG36" i="26" s="1"/>
  <c r="EG38" i="26" s="1"/>
  <c r="EH25" i="26" l="1"/>
  <c r="EH36" i="26" s="1"/>
  <c r="EH38" i="26" s="1"/>
  <c r="EI25" i="26" l="1"/>
  <c r="EI36" i="26" s="1"/>
  <c r="EI38" i="26" s="1"/>
  <c r="EJ25" i="26" l="1"/>
  <c r="EJ36" i="26" s="1"/>
  <c r="EJ38" i="26" s="1"/>
  <c r="EK25" i="26" l="1"/>
  <c r="EK36" i="26" s="1"/>
  <c r="EK38" i="26" s="1"/>
  <c r="EL25" i="26" l="1"/>
  <c r="EL36" i="26" s="1"/>
  <c r="EL38" i="26" s="1"/>
  <c r="EM25" i="26" l="1"/>
  <c r="EM36" i="26" s="1"/>
  <c r="EM38" i="26" s="1"/>
  <c r="EN25" i="26" l="1"/>
  <c r="EN36" i="26" s="1"/>
  <c r="EN38" i="26" s="1"/>
  <c r="EB38" i="26"/>
  <c r="EP25" i="26" l="1"/>
  <c r="EP36" i="26" s="1"/>
  <c r="EP38" i="26" s="1"/>
  <c r="EQ25" i="26" l="1"/>
  <c r="EQ36" i="26" s="1"/>
  <c r="EQ38" i="26" s="1"/>
  <c r="ER25" i="26" l="1"/>
  <c r="ER36" i="26" s="1"/>
  <c r="ER38" i="26" s="1"/>
  <c r="ES25" i="26" l="1"/>
  <c r="ES36" i="26" s="1"/>
  <c r="ES38" i="26" s="1"/>
  <c r="ET25" i="26" l="1"/>
  <c r="ET36" i="26" s="1"/>
  <c r="ET38" i="26" s="1"/>
  <c r="EU25" i="26" l="1"/>
  <c r="EU36" i="26" s="1"/>
  <c r="EU38" i="26" s="1"/>
  <c r="EV25" i="26" l="1"/>
  <c r="EV36" i="26" s="1"/>
  <c r="EV38" i="26" s="1"/>
  <c r="EW25" i="26" l="1"/>
  <c r="EW36" i="26" s="1"/>
  <c r="EW38" i="26" s="1"/>
  <c r="EX25" i="26" l="1"/>
  <c r="EX36" i="26" s="1"/>
  <c r="EX38" i="26" s="1"/>
  <c r="EY25" i="26" l="1"/>
  <c r="EY36" i="26" s="1"/>
  <c r="EY38" i="26" s="1"/>
  <c r="EZ25" i="26" l="1"/>
  <c r="EZ36" i="26" s="1"/>
  <c r="EZ38" i="26" s="1"/>
  <c r="FA25" i="26" l="1"/>
  <c r="FA36" i="26" s="1"/>
  <c r="FA38" i="26" s="1"/>
  <c r="EO38" i="26"/>
  <c r="FC25" i="26" l="1"/>
  <c r="FC36" i="26" s="1"/>
  <c r="FC38" i="26" s="1"/>
  <c r="FD25" i="26" l="1"/>
  <c r="FD36" i="26" s="1"/>
  <c r="FD38" i="26" s="1"/>
  <c r="FE25" i="26" l="1"/>
  <c r="FE36" i="26" s="1"/>
  <c r="FE38" i="26" s="1"/>
  <c r="FF25" i="26" l="1"/>
  <c r="FF36" i="26" s="1"/>
  <c r="FF38" i="26" s="1"/>
  <c r="FG25" i="26" l="1"/>
  <c r="FG36" i="26" s="1"/>
  <c r="FG38" i="26" s="1"/>
  <c r="FH25" i="26" l="1"/>
  <c r="FH36" i="26" s="1"/>
  <c r="FH38" i="26" s="1"/>
  <c r="FI25" i="26" l="1"/>
  <c r="FI36" i="26" s="1"/>
  <c r="FI38" i="26" s="1"/>
  <c r="FJ25" i="26" l="1"/>
  <c r="FJ36" i="26" s="1"/>
  <c r="FJ38" i="26" s="1"/>
  <c r="FK25" i="26" l="1"/>
  <c r="FK36" i="26" s="1"/>
  <c r="FK38" i="26" s="1"/>
  <c r="FL25" i="26" l="1"/>
  <c r="FL36" i="26" s="1"/>
  <c r="FL38" i="26" s="1"/>
  <c r="FM25" i="26" l="1"/>
  <c r="FM36" i="26" s="1"/>
  <c r="FM38" i="26" s="1"/>
  <c r="FN25" i="26" l="1"/>
  <c r="FN36" i="26" s="1"/>
  <c r="FN38" i="26" s="1"/>
  <c r="FB38" i="26"/>
  <c r="FP25" i="26" l="1"/>
  <c r="FP36" i="26" s="1"/>
  <c r="FP38" i="26" s="1"/>
  <c r="FQ25" i="26" l="1"/>
  <c r="FQ36" i="26" s="1"/>
  <c r="FQ38" i="26" s="1"/>
  <c r="FR25" i="26" l="1"/>
  <c r="FR36" i="26" s="1"/>
  <c r="FR38" i="26" s="1"/>
  <c r="FS25" i="26" l="1"/>
  <c r="FS36" i="26" s="1"/>
  <c r="FS38" i="26" s="1"/>
  <c r="FT25" i="26" l="1"/>
  <c r="FT36" i="26" s="1"/>
  <c r="FT38" i="26" s="1"/>
  <c r="FU25" i="26" l="1"/>
  <c r="FU36" i="26" s="1"/>
  <c r="FU38" i="26" s="1"/>
  <c r="FV25" i="26" l="1"/>
  <c r="FV36" i="26" s="1"/>
  <c r="FV38" i="26" s="1"/>
  <c r="FW25" i="26" l="1"/>
  <c r="FW36" i="26" s="1"/>
  <c r="FW38" i="26" s="1"/>
  <c r="FX25" i="26" l="1"/>
  <c r="FX36" i="26" s="1"/>
  <c r="FX38" i="26" s="1"/>
  <c r="FY25" i="26" l="1"/>
  <c r="FY36" i="26" s="1"/>
  <c r="FY38" i="26" s="1"/>
  <c r="FZ25" i="26" l="1"/>
  <c r="FZ36" i="26" s="1"/>
  <c r="FZ38" i="26" s="1"/>
  <c r="GA25" i="26" l="1"/>
  <c r="GA36" i="26" s="1"/>
  <c r="GA38" i="26" s="1"/>
  <c r="FO38" i="26"/>
  <c r="GC25" i="26" l="1"/>
  <c r="GC36" i="26" s="1"/>
  <c r="GC38" i="26" s="1"/>
  <c r="GD25" i="26" l="1"/>
  <c r="GD36" i="26" s="1"/>
  <c r="GD38" i="26" s="1"/>
  <c r="GE25" i="26" l="1"/>
  <c r="GE36" i="26" s="1"/>
  <c r="GE38" i="26" s="1"/>
  <c r="GF25" i="26" l="1"/>
  <c r="GF36" i="26" s="1"/>
  <c r="GF38" i="26" s="1"/>
  <c r="GG25" i="26" l="1"/>
  <c r="GG36" i="26" s="1"/>
  <c r="GG38" i="26" s="1"/>
  <c r="GH25" i="26" l="1"/>
  <c r="GH36" i="26" s="1"/>
  <c r="GH38" i="26" s="1"/>
  <c r="GI25" i="26" l="1"/>
  <c r="GI36" i="26" s="1"/>
  <c r="GI38" i="26" s="1"/>
  <c r="GJ25" i="26" l="1"/>
  <c r="GJ36" i="26" s="1"/>
  <c r="GJ38" i="26" s="1"/>
  <c r="GK25" i="26" l="1"/>
  <c r="GK36" i="26" s="1"/>
  <c r="GK38" i="26" s="1"/>
  <c r="GL25" i="26" l="1"/>
  <c r="GL36" i="26" s="1"/>
  <c r="GL38" i="26" s="1"/>
  <c r="GM25" i="26" l="1"/>
  <c r="GM36" i="26" s="1"/>
  <c r="GM38" i="26" s="1"/>
  <c r="GB38" i="26" l="1"/>
  <c r="S25" i="26" l="1"/>
  <c r="S36" i="26" s="1"/>
  <c r="S38" i="26" s="1"/>
  <c r="Y25" i="26"/>
  <c r="Y36" i="26" s="1"/>
  <c r="Y38" i="26" s="1"/>
  <c r="W25" i="26"/>
  <c r="W36" i="26" s="1"/>
  <c r="W38" i="26" s="1"/>
  <c r="AA25" i="26"/>
  <c r="AA36" i="26" s="1"/>
  <c r="AA38" i="26" s="1"/>
  <c r="U25" i="26"/>
  <c r="U36" i="26" s="1"/>
  <c r="U38" i="26" s="1"/>
  <c r="O38" i="26"/>
  <c r="O40" i="26" s="1"/>
  <c r="AB12" i="26" s="1"/>
  <c r="Q25" i="26"/>
  <c r="Q36" i="26" s="1"/>
  <c r="Q38" i="26" s="1"/>
  <c r="Q40" i="26" s="1"/>
  <c r="R12" i="26" l="1"/>
  <c r="R40" i="26" s="1"/>
  <c r="AF25" i="26"/>
  <c r="AF36" i="26" s="1"/>
  <c r="AF38" i="26" s="1"/>
  <c r="AL25" i="26"/>
  <c r="AL36" i="26" s="1"/>
  <c r="AL38" i="26" s="1"/>
  <c r="AJ25" i="26"/>
  <c r="AJ36" i="26" s="1"/>
  <c r="AJ38" i="26" s="1"/>
  <c r="AN25" i="26"/>
  <c r="AN36" i="26" s="1"/>
  <c r="AN38" i="26" s="1"/>
  <c r="AH25" i="26"/>
  <c r="AH36" i="26" s="1"/>
  <c r="AH38" i="26" s="1"/>
  <c r="AB38" i="26"/>
  <c r="AB40" i="26" s="1"/>
  <c r="AO12" i="26" s="1"/>
  <c r="AO40" i="26" s="1"/>
  <c r="BB12" i="26" s="1"/>
  <c r="BB40" i="26" s="1"/>
  <c r="BO12" i="26" s="1"/>
  <c r="BO40" i="26" s="1"/>
  <c r="CB12" i="26" s="1"/>
  <c r="CB40" i="26" s="1"/>
  <c r="CO12" i="26" s="1"/>
  <c r="CO40" i="26" s="1"/>
  <c r="DB12" i="26" s="1"/>
  <c r="DB40" i="26" s="1"/>
  <c r="DO12" i="26" s="1"/>
  <c r="DO40" i="26" s="1"/>
  <c r="EB12" i="26" s="1"/>
  <c r="EB40" i="26" s="1"/>
  <c r="EO12" i="26" s="1"/>
  <c r="EO40" i="26" s="1"/>
  <c r="FB12" i="26" s="1"/>
  <c r="FB40" i="26" s="1"/>
  <c r="AD25" i="26"/>
  <c r="AD36" i="26" s="1"/>
  <c r="AD38" i="26" s="1"/>
  <c r="FO12" i="26" l="1"/>
  <c r="FO40" i="26" s="1"/>
  <c r="GB12" i="26" s="1"/>
  <c r="GB40" i="26" s="1"/>
  <c r="S12" i="26"/>
  <c r="S40" i="26" s="1"/>
  <c r="T12" i="26" l="1"/>
  <c r="T40" i="26" s="1"/>
  <c r="U12" i="26" s="1"/>
  <c r="U40" i="26" s="1"/>
  <c r="V12" i="26" s="1"/>
  <c r="V40" i="26" s="1"/>
  <c r="W12" i="26" s="1"/>
  <c r="W40" i="26" s="1"/>
  <c r="X12" i="26" s="1"/>
  <c r="X40" i="26" s="1"/>
  <c r="Y12" i="26" s="1"/>
  <c r="Y40" i="26" s="1"/>
  <c r="Z12" i="26" s="1"/>
  <c r="Z40" i="26" s="1"/>
  <c r="AA12" i="26" s="1"/>
  <c r="AA40" i="26" s="1"/>
  <c r="AC12" i="26" l="1"/>
  <c r="AC40" i="26" s="1"/>
  <c r="AD12" i="26" s="1"/>
  <c r="AD40" i="26" s="1"/>
  <c r="AE12" i="26" s="1"/>
  <c r="AE40" i="26" s="1"/>
  <c r="AF12" i="26" s="1"/>
  <c r="AF40" i="26" s="1"/>
  <c r="AG12" i="26" s="1"/>
  <c r="AG40" i="26" s="1"/>
  <c r="AH12" i="26" s="1"/>
  <c r="AH40" i="26" s="1"/>
  <c r="AI12" i="26" s="1"/>
  <c r="AI40" i="26" s="1"/>
  <c r="AJ12" i="26" s="1"/>
  <c r="AJ40" i="26" s="1"/>
  <c r="AK12" i="26" s="1"/>
  <c r="AK40" i="26" s="1"/>
  <c r="AL12" i="26" s="1"/>
  <c r="AL40" i="26" s="1"/>
  <c r="AM12" i="26" s="1"/>
  <c r="AM40" i="26" s="1"/>
  <c r="AN12" i="26" s="1"/>
  <c r="AN40" i="26" s="1"/>
  <c r="AP12" i="26" s="1"/>
  <c r="AP40" i="26" s="1"/>
  <c r="AQ12" i="26" s="1"/>
  <c r="AQ40" i="26" s="1"/>
  <c r="AR12" i="26" s="1"/>
  <c r="AR40" i="26" s="1"/>
  <c r="AS12" i="26" s="1"/>
  <c r="AS40" i="26" s="1"/>
  <c r="AT12" i="26" s="1"/>
  <c r="AT40" i="26" s="1"/>
  <c r="AU12" i="26" s="1"/>
  <c r="AU40" i="26" s="1"/>
  <c r="AV12" i="26" s="1"/>
  <c r="AV40" i="26" s="1"/>
  <c r="AW12" i="26" s="1"/>
  <c r="AW40" i="26" s="1"/>
  <c r="AX12" i="26" s="1"/>
  <c r="AX40" i="26" s="1"/>
  <c r="AY12" i="26" s="1"/>
  <c r="AY40" i="26" s="1"/>
  <c r="AZ12" i="26" s="1"/>
  <c r="AZ40" i="26" s="1"/>
  <c r="BA12" i="26" s="1"/>
  <c r="BA40" i="26" s="1"/>
  <c r="BC12" i="26" s="1"/>
  <c r="BC40" i="26" s="1"/>
  <c r="BD12" i="26" s="1"/>
  <c r="BD40" i="26" s="1"/>
  <c r="BE12" i="26" s="1"/>
  <c r="BE40" i="26" s="1"/>
  <c r="BF12" i="26" s="1"/>
  <c r="BF40" i="26" s="1"/>
  <c r="BG12" i="26" s="1"/>
  <c r="BG40" i="26" s="1"/>
  <c r="BH12" i="26" s="1"/>
  <c r="BH40" i="26" s="1"/>
  <c r="BI12" i="26" s="1"/>
  <c r="BI40" i="26" s="1"/>
  <c r="BJ12" i="26" s="1"/>
  <c r="BJ40" i="26" s="1"/>
  <c r="BK12" i="26" s="1"/>
  <c r="BK40" i="26" s="1"/>
  <c r="BL12" i="26" s="1"/>
  <c r="BL40" i="26" s="1"/>
  <c r="BM12" i="26" s="1"/>
  <c r="BM40" i="26" s="1"/>
  <c r="BN12" i="26" s="1"/>
  <c r="BN40" i="26" s="1"/>
  <c r="BP12" i="26" s="1"/>
  <c r="BP40" i="26" s="1"/>
  <c r="BQ12" i="26" s="1"/>
  <c r="BQ40" i="26" s="1"/>
  <c r="BR12" i="26" s="1"/>
  <c r="BR40" i="26" s="1"/>
  <c r="BS12" i="26" s="1"/>
  <c r="BS40" i="26" s="1"/>
  <c r="BT12" i="26" s="1"/>
  <c r="BT40" i="26" s="1"/>
  <c r="BU12" i="26" s="1"/>
  <c r="BU40" i="26" s="1"/>
  <c r="BV12" i="26" s="1"/>
  <c r="BV40" i="26" s="1"/>
  <c r="BW12" i="26" s="1"/>
  <c r="BW40" i="26" s="1"/>
  <c r="BX12" i="26" s="1"/>
  <c r="BX40" i="26" s="1"/>
  <c r="BY12" i="26" s="1"/>
  <c r="BY40" i="26" s="1"/>
  <c r="BZ12" i="26" s="1"/>
  <c r="BZ40" i="26" s="1"/>
  <c r="CA12" i="26" s="1"/>
  <c r="CA40" i="26" s="1"/>
  <c r="CC12" i="26" s="1"/>
  <c r="CC40" i="26" s="1"/>
  <c r="CD12" i="26" s="1"/>
  <c r="CD40" i="26" s="1"/>
  <c r="CE12" i="26" s="1"/>
  <c r="CE40" i="26" s="1"/>
  <c r="CF12" i="26" s="1"/>
  <c r="CF40" i="26" s="1"/>
  <c r="CG12" i="26" s="1"/>
  <c r="CG40" i="26" s="1"/>
  <c r="CH12" i="26" s="1"/>
  <c r="CH40" i="26" s="1"/>
  <c r="CI12" i="26" s="1"/>
  <c r="CI40" i="26" s="1"/>
  <c r="CJ12" i="26" s="1"/>
  <c r="CJ40" i="26" s="1"/>
  <c r="CK12" i="26" s="1"/>
  <c r="CK40" i="26" s="1"/>
  <c r="CL12" i="26" s="1"/>
  <c r="CL40" i="26" s="1"/>
  <c r="CM12" i="26" s="1"/>
  <c r="CM40" i="26" s="1"/>
  <c r="CN12" i="26" s="1"/>
  <c r="CN40" i="26" s="1"/>
  <c r="CP12" i="26" s="1"/>
  <c r="CP40" i="26" s="1"/>
  <c r="CQ12" i="26" s="1"/>
  <c r="CQ40" i="26" s="1"/>
  <c r="CR12" i="26" s="1"/>
  <c r="CR40" i="26" s="1"/>
  <c r="CS12" i="26" s="1"/>
  <c r="CS40" i="26" s="1"/>
  <c r="CT12" i="26" s="1"/>
  <c r="CT40" i="26" s="1"/>
  <c r="CU12" i="26" s="1"/>
  <c r="CU40" i="26" s="1"/>
  <c r="CV12" i="26" s="1"/>
  <c r="CV40" i="26" s="1"/>
  <c r="CW12" i="26" s="1"/>
  <c r="CW40" i="26" s="1"/>
  <c r="CX12" i="26" s="1"/>
  <c r="CX40" i="26" s="1"/>
  <c r="CY12" i="26" s="1"/>
  <c r="CY40" i="26" s="1"/>
  <c r="CZ12" i="26" s="1"/>
  <c r="CZ40" i="26" s="1"/>
  <c r="DA12" i="26" s="1"/>
  <c r="DA40" i="26" s="1"/>
  <c r="DC12" i="26" s="1"/>
  <c r="DC40" i="26" s="1"/>
  <c r="DD12" i="26" s="1"/>
  <c r="DD40" i="26" s="1"/>
  <c r="DE12" i="26" s="1"/>
  <c r="DE40" i="26" s="1"/>
  <c r="DF12" i="26" s="1"/>
  <c r="DF40" i="26" s="1"/>
  <c r="DG12" i="26" s="1"/>
  <c r="DG40" i="26" s="1"/>
  <c r="DH12" i="26" s="1"/>
  <c r="DH40" i="26" s="1"/>
  <c r="DI12" i="26" s="1"/>
  <c r="DI40" i="26" s="1"/>
  <c r="DJ12" i="26" s="1"/>
  <c r="DJ40" i="26" s="1"/>
  <c r="DK12" i="26" s="1"/>
  <c r="DK40" i="26" s="1"/>
  <c r="DL12" i="26" s="1"/>
  <c r="DL40" i="26" s="1"/>
  <c r="DM12" i="26" s="1"/>
  <c r="DM40" i="26" s="1"/>
  <c r="DN12" i="26" s="1"/>
  <c r="DN40" i="26" s="1"/>
  <c r="DP12" i="26" s="1"/>
  <c r="DP40" i="26" s="1"/>
  <c r="DQ12" i="26" s="1"/>
  <c r="DQ40" i="26" s="1"/>
  <c r="DR12" i="26" s="1"/>
  <c r="DR40" i="26" s="1"/>
  <c r="DS12" i="26" s="1"/>
  <c r="DS40" i="26" s="1"/>
  <c r="DT12" i="26" s="1"/>
  <c r="DT40" i="26" s="1"/>
  <c r="DU12" i="26" s="1"/>
  <c r="DU40" i="26" s="1"/>
  <c r="DV12" i="26" s="1"/>
  <c r="DV40" i="26" s="1"/>
  <c r="DW12" i="26" s="1"/>
  <c r="DW40" i="26" s="1"/>
  <c r="DX12" i="26" s="1"/>
  <c r="DX40" i="26" s="1"/>
  <c r="DY12" i="26" s="1"/>
  <c r="DY40" i="26" s="1"/>
  <c r="DZ12" i="26" s="1"/>
  <c r="DZ40" i="26" s="1"/>
  <c r="EA12" i="26" s="1"/>
  <c r="EA40" i="26" s="1"/>
  <c r="EC12" i="26" s="1"/>
  <c r="EC40" i="26" s="1"/>
  <c r="ED12" i="26" s="1"/>
  <c r="ED40" i="26" s="1"/>
  <c r="EE12" i="26" s="1"/>
  <c r="EE40" i="26" s="1"/>
  <c r="EF12" i="26" s="1"/>
  <c r="EF40" i="26" s="1"/>
  <c r="EG12" i="26" s="1"/>
  <c r="EG40" i="26" s="1"/>
  <c r="EH12" i="26" s="1"/>
  <c r="EH40" i="26" s="1"/>
  <c r="EI12" i="26" s="1"/>
  <c r="EI40" i="26" s="1"/>
  <c r="EJ12" i="26" s="1"/>
  <c r="EJ40" i="26" s="1"/>
  <c r="EK12" i="26" s="1"/>
  <c r="EK40" i="26" s="1"/>
  <c r="EL12" i="26" s="1"/>
  <c r="EL40" i="26" s="1"/>
  <c r="EM12" i="26" s="1"/>
  <c r="EM40" i="26" s="1"/>
  <c r="EN12" i="26" s="1"/>
  <c r="EN40" i="26" s="1"/>
  <c r="EP12" i="26" s="1"/>
  <c r="EP40" i="26" s="1"/>
  <c r="EQ12" i="26" s="1"/>
  <c r="EQ40" i="26" s="1"/>
  <c r="ER12" i="26" s="1"/>
  <c r="ER40" i="26" s="1"/>
  <c r="ES12" i="26" s="1"/>
  <c r="ES40" i="26" s="1"/>
  <c r="ET12" i="26" s="1"/>
  <c r="ET40" i="26" s="1"/>
  <c r="EU12" i="26" s="1"/>
  <c r="EU40" i="26" s="1"/>
  <c r="EV12" i="26" s="1"/>
  <c r="EV40" i="26" s="1"/>
  <c r="EW12" i="26" s="1"/>
  <c r="EW40" i="26" s="1"/>
  <c r="EX12" i="26" s="1"/>
  <c r="EX40" i="26" s="1"/>
  <c r="EY12" i="26" s="1"/>
  <c r="EY40" i="26" s="1"/>
  <c r="EZ12" i="26" s="1"/>
  <c r="EZ40" i="26" s="1"/>
  <c r="FA12" i="26" s="1"/>
  <c r="FA40" i="26" s="1"/>
  <c r="FC12" i="26" s="1"/>
  <c r="FC40" i="26" s="1"/>
  <c r="FD12" i="26" s="1"/>
  <c r="FD40" i="26" s="1"/>
  <c r="FE12" i="26" s="1"/>
  <c r="FE40" i="26" s="1"/>
  <c r="FF12" i="26" s="1"/>
  <c r="FF40" i="26" s="1"/>
  <c r="FG12" i="26" s="1"/>
  <c r="FG40" i="26" s="1"/>
  <c r="FH12" i="26" s="1"/>
  <c r="FH40" i="26" s="1"/>
  <c r="FI12" i="26" s="1"/>
  <c r="FI40" i="26" s="1"/>
  <c r="FJ12" i="26" s="1"/>
  <c r="FJ40" i="26" s="1"/>
  <c r="FK12" i="26" s="1"/>
  <c r="FK40" i="26" s="1"/>
  <c r="FL12" i="26" s="1"/>
  <c r="FL40" i="26" s="1"/>
  <c r="FM12" i="26" s="1"/>
  <c r="FM40" i="26" s="1"/>
  <c r="FN12" i="26" s="1"/>
  <c r="FN40" i="26" s="1"/>
  <c r="FP12" i="26" s="1"/>
  <c r="FP40" i="26" s="1"/>
  <c r="FQ12" i="26" s="1"/>
  <c r="FQ40" i="26" s="1"/>
  <c r="FR12" i="26" s="1"/>
  <c r="FR40" i="26" s="1"/>
  <c r="FS12" i="26" s="1"/>
  <c r="FS40" i="26" s="1"/>
  <c r="FT12" i="26" s="1"/>
  <c r="FT40" i="26" s="1"/>
  <c r="FU12" i="26" s="1"/>
  <c r="FU40" i="26" s="1"/>
  <c r="FV12" i="26" s="1"/>
  <c r="FV40" i="26" s="1"/>
  <c r="FW12" i="26" s="1"/>
  <c r="FW40" i="26" s="1"/>
  <c r="FX12" i="26" s="1"/>
  <c r="FX40" i="26" s="1"/>
  <c r="FY12" i="26" s="1"/>
  <c r="FY40" i="26" s="1"/>
  <c r="FZ12" i="26" s="1"/>
  <c r="FZ40" i="26" s="1"/>
  <c r="GA12" i="26" s="1"/>
  <c r="GA40" i="26" s="1"/>
  <c r="GC12" i="26" s="1"/>
  <c r="GC40" i="26" s="1"/>
  <c r="GD12" i="26" s="1"/>
  <c r="GD40" i="26" s="1"/>
  <c r="GE12" i="26" s="1"/>
  <c r="GE40" i="26" s="1"/>
  <c r="GF12" i="26" s="1"/>
  <c r="GF40" i="26" s="1"/>
  <c r="GG12" i="26" s="1"/>
  <c r="GG40" i="26" s="1"/>
  <c r="GH12" i="26" s="1"/>
  <c r="GH40" i="26" s="1"/>
  <c r="GI12" i="26" s="1"/>
  <c r="GI40" i="26" s="1"/>
  <c r="GJ12" i="26" s="1"/>
  <c r="GJ40" i="26" s="1"/>
  <c r="GK12" i="26" s="1"/>
  <c r="GK40" i="26" s="1"/>
  <c r="GL12" i="26" s="1"/>
  <c r="GL40" i="26" s="1"/>
  <c r="GM12" i="26" s="1"/>
  <c r="GM40" i="26" s="1"/>
  <c r="GN12" i="26" s="1"/>
  <c r="GN40" i="26" s="1"/>
</calcChain>
</file>

<file path=xl/sharedStrings.xml><?xml version="1.0" encoding="utf-8"?>
<sst xmlns="http://schemas.openxmlformats.org/spreadsheetml/2006/main" count="298" uniqueCount="208">
  <si>
    <t>COSTO DE LAS UNIDADES CONSTRUCTIVAS DE ALUMBRADO PÚBLICO</t>
  </si>
  <si>
    <t>DESCRIPCIÓN</t>
  </si>
  <si>
    <t xml:space="preserve">COSTO DE INGENIERIA </t>
  </si>
  <si>
    <t>COSTO DE ADMINISTRACIÓN DE LA OBRA</t>
  </si>
  <si>
    <t>COSTO DEL INSPECTOR</t>
  </si>
  <si>
    <t>COSTO DE INTERVENTORÍA</t>
  </si>
  <si>
    <t>COSTO FINANCIERO</t>
  </si>
  <si>
    <t>TOTAL COSTO UCAP</t>
  </si>
  <si>
    <t>VIDA UTIL</t>
  </si>
  <si>
    <t>COSTO DE SUMINISTO (CS)</t>
  </si>
  <si>
    <t>COSTO DE OBRA CIVIL (COC)</t>
  </si>
  <si>
    <t>COSTO DE MONTAJE (CM)</t>
  </si>
  <si>
    <t>LUMINARIAS</t>
  </si>
  <si>
    <t>REDES</t>
  </si>
  <si>
    <t xml:space="preserve">UNIDAD CONSTRUCTIVA </t>
  </si>
  <si>
    <t>COSTOS MÁXIMOS DE LA ACTIVIDAD DE INVERSIÓN DEL SISTEMA DE ALUMBRADO PÚBLICO</t>
  </si>
  <si>
    <t>TIPO DE UNIDAD CONSTRUCTIVA</t>
  </si>
  <si>
    <t>COSTO DE REPOSICIÓN A NUEVO</t>
  </si>
  <si>
    <t>COSTO TOTAL DE LA REPOSICIÓN</t>
  </si>
  <si>
    <t>TASA DE RETORNO</t>
  </si>
  <si>
    <t>VIDA ÚTIL</t>
  </si>
  <si>
    <t>INDICE DE DISPONIBILIDAD</t>
  </si>
  <si>
    <t>CANTIDAD</t>
  </si>
  <si>
    <t>POSTES</t>
  </si>
  <si>
    <t xml:space="preserve">CAAEn: COSTO ANUAL EQUIVALENTE DE LOS ACTIVOS ELÉCTRICOS </t>
  </si>
  <si>
    <t>CATn: COSTO ANUAL DE TERRENOS DE SUBESTACIONES</t>
  </si>
  <si>
    <t xml:space="preserve">CAANEn: COSTO ANUAL EQUIVALENTE DE LOS ACTIVOS NO ELÉCTRICOS </t>
  </si>
  <si>
    <t>POTENCIA TOTAL INSTALADA</t>
  </si>
  <si>
    <t>PORCENTAJE DE INDISPONIBILIDAD</t>
  </si>
  <si>
    <t>POTENCIA FUERA DE SERVICIO</t>
  </si>
  <si>
    <t>HORAS FUERA DE SERVICIO</t>
  </si>
  <si>
    <t>HORAS TOTALES DE OPERACIÓN</t>
  </si>
  <si>
    <t>ID</t>
  </si>
  <si>
    <t>CAAn: COSTO ANUAL EQUIVALENTE DE LOS ACTIVOS DEL SALP</t>
  </si>
  <si>
    <t>CINV: COSTO MÁXIMO DE LA ACTIVIDAD DE INVERSIÓN</t>
  </si>
  <si>
    <t>COSTO TOTAL MÁXIMO DE LA ACTIVIDAD DE INVERSIÓN MENSUAL</t>
  </si>
  <si>
    <t>COSTO TOTAL MÁXIMO DE LA ACTIVIDAD DE INVERSIÓN ANUAL</t>
  </si>
  <si>
    <t xml:space="preserve">INVERSIÓN EN LUMINARIAS </t>
  </si>
  <si>
    <t>VALOR</t>
  </si>
  <si>
    <t>INVERSIÓN EN BOMBILLOS</t>
  </si>
  <si>
    <t>INVERSIÓN EN TRANSFORMADORES</t>
  </si>
  <si>
    <t>INVERSIÓN EN POSTES</t>
  </si>
  <si>
    <t>INVERSIÓN EN REDES</t>
  </si>
  <si>
    <t>PARTICIPACIÓN</t>
  </si>
  <si>
    <t>COSTO TOTAL DE REPOSICIÓN A NUEVO</t>
  </si>
  <si>
    <t>VCEEIn: VALOR EN PESOS DEL CONSUMO DE ENERGÍA POR INDISPONIBILIDAD</t>
  </si>
  <si>
    <t>ID: INDICE DE DISPONIBILIDAD</t>
  </si>
  <si>
    <t xml:space="preserve">CAJAS DE INSPECCIOÓN Y CANALIZACIONES </t>
  </si>
  <si>
    <t>TECNOLOGIA</t>
  </si>
  <si>
    <t>POTENCIA (W)</t>
  </si>
  <si>
    <t>PERDIDA EN LA REACTANCIA (W)</t>
  </si>
  <si>
    <t>POTENCIA INSTALADA (W)</t>
  </si>
  <si>
    <t>SODIO</t>
  </si>
  <si>
    <t>METAL HALIDE</t>
  </si>
  <si>
    <t>LED</t>
  </si>
  <si>
    <t>CARGA TOTAL</t>
  </si>
  <si>
    <t>CENSO ACTUAL</t>
  </si>
  <si>
    <t>CENSO FUTURO</t>
  </si>
  <si>
    <t>INTERVENTORIA</t>
  </si>
  <si>
    <t>IPP</t>
  </si>
  <si>
    <t>IPC</t>
  </si>
  <si>
    <t>COSTO DE ENERGÍA</t>
  </si>
  <si>
    <t>RENDIMIENTOS FINANCIEROS</t>
  </si>
  <si>
    <t>AÑO 1</t>
  </si>
  <si>
    <t>GASTOS FINANCIEROS</t>
  </si>
  <si>
    <t>TOTAL INGRESOS</t>
  </si>
  <si>
    <t>INVERSIÓN INICIAL</t>
  </si>
  <si>
    <t>SALDO EN CAJA</t>
  </si>
  <si>
    <t>ALUMBRADO NAVIDEÑO/ ORNAMENTAL / PROYECTOS DE SMART CITIES</t>
  </si>
  <si>
    <t>PAGOS AL OPERADOR</t>
  </si>
  <si>
    <t xml:space="preserve">RECAUDO IMPUESTO ALUMBRADO PÚBLICO </t>
  </si>
  <si>
    <t>COSTOS DEL PROYECTO</t>
  </si>
  <si>
    <t>GASTOS DEL PROYECTO</t>
  </si>
  <si>
    <t xml:space="preserve">SUMINISTRO DE ENERGÍA ALUMBRADO PÚBLICO CSEE </t>
  </si>
  <si>
    <t>TOTAL EGRESOS</t>
  </si>
  <si>
    <t>INVERSIÓN EN EXPANSIÓN VEGETATIVA</t>
  </si>
  <si>
    <t>IVA</t>
  </si>
  <si>
    <t>CRECIMIENTO POBLACIONAL</t>
  </si>
  <si>
    <t>INCREMENTO SMMLV</t>
  </si>
  <si>
    <t>FLUJO DE CAJA</t>
  </si>
  <si>
    <t>INGRESOS DEL PROYECTO</t>
  </si>
  <si>
    <t>EGRESOS DEL PROYECTO</t>
  </si>
  <si>
    <t>SALDO ACUMULADO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</si>
  <si>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</si>
  <si>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</si>
  <si>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</si>
  <si>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</si>
  <si>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</si>
  <si>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</si>
  <si>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</si>
  <si>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</si>
  <si>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</si>
  <si>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</si>
  <si>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</si>
  <si>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</si>
  <si>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</si>
  <si>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</si>
  <si>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COSTOS MÁXIMOS DE LA ACTIVIDAD DE ADMINISTRACIÓN, OPERACIÓN Y MANTENIMIENTO DEL SISTEMA DE ALUMBRADO PÚBLICO DEL TOTAL DE LA INFRAESTRUCTURA</t>
  </si>
  <si>
    <t>CONSUMO CON REACTANCIA 
(KW-H-MES)</t>
  </si>
  <si>
    <t>REMUNERACIÓN ACTIVIDAD OPERACIÓN Y MANTENIMIENTO EXPANSIÓN</t>
  </si>
  <si>
    <t>Poste de concreto 8 metros</t>
  </si>
  <si>
    <t>Caja para redes subterraneas tipo alumbrado público</t>
  </si>
  <si>
    <t>INVERSIÓN EN CAJAS DE INSPECCIÓN Y CANALIZACIONES</t>
  </si>
  <si>
    <t>TRANSFORMADORES</t>
  </si>
  <si>
    <t>FLUORESCENTE</t>
  </si>
  <si>
    <t>INCANDESCENTE</t>
  </si>
  <si>
    <t>MERCURIO</t>
  </si>
  <si>
    <t>EFICIENCIA DEL RECAUDO</t>
  </si>
  <si>
    <t>INICIO</t>
  </si>
  <si>
    <t>FIN CONTRATO INICIAL</t>
  </si>
  <si>
    <t>IPC_PROYECCIÓN</t>
  </si>
  <si>
    <t>IPP_PROYECCIÓN</t>
  </si>
  <si>
    <t>TARIFA ENERGÍA_PROYECCIÓN</t>
  </si>
  <si>
    <t>DESARROLLOS TECNOLOGICO + SMART CITIES</t>
  </si>
  <si>
    <t>REMUNERACIÓN ACTIVIDAD OPERACIÓN Y MANTENIMIENTO (CAOM)</t>
  </si>
  <si>
    <t xml:space="preserve">REMUNERACIÓN ACTIVIDAD DE INVERSION_ CONTRATO INICIAL </t>
  </si>
  <si>
    <t>REMUNERACIÓN ACTIVIDAD DE INVERSION_ CONTRATO OTROSI</t>
  </si>
  <si>
    <t>COMERCIAL</t>
  </si>
  <si>
    <t>INDUSTRIAL</t>
  </si>
  <si>
    <t>FIN OTROSI</t>
  </si>
  <si>
    <t>APORTES DEL MUNICIPIO</t>
  </si>
  <si>
    <t>ADMINISTRACIÓN FIDUCIARIA</t>
  </si>
  <si>
    <t>INVERSIÓN TOTAL</t>
  </si>
  <si>
    <t>Luminaria Led 37 W Nueva</t>
  </si>
  <si>
    <t>Luminaria Led 60 W Nueva</t>
  </si>
  <si>
    <t>Luminaria Led 92 W Nueva</t>
  </si>
  <si>
    <t>Reflector Led 100 W Nuevo</t>
  </si>
  <si>
    <t>Reflector Led 200 W Nuevo</t>
  </si>
  <si>
    <t>Reflector Led 400 W Nuevo</t>
  </si>
  <si>
    <t>Luminaria Led 50 W</t>
  </si>
  <si>
    <t>Reflector Led 50 W</t>
  </si>
  <si>
    <t>Reflector Led 150 W</t>
  </si>
  <si>
    <t>Luminaria con bombillo Metal Halide 250 W</t>
  </si>
  <si>
    <t>Luminaria con bombillo Metal Halide 400 W</t>
  </si>
  <si>
    <t>Reflector con bombillo Metal Halide 250 W</t>
  </si>
  <si>
    <t>Reflector con bombillo Metal Halide 400 W</t>
  </si>
  <si>
    <t>Luminaria con bombillo Mercurio 100 W</t>
  </si>
  <si>
    <t>Luminaria con bombillo  Fluorescente 45 W</t>
  </si>
  <si>
    <t>Luminaria con bombillo  Fluorescente 80 W</t>
  </si>
  <si>
    <t>Luminaria con bombillo  Incandescente 100 W</t>
  </si>
  <si>
    <t>Farol con bombillo Sodio 70 W</t>
  </si>
  <si>
    <t>Luminaria con bombillo Sodio 70 W</t>
  </si>
  <si>
    <t>Luminaria con bombillo Sodio 150 W</t>
  </si>
  <si>
    <t>Luminaria con bombillo Sodio 250 W</t>
  </si>
  <si>
    <t>Reflector con bombillo Sodio 150 W</t>
  </si>
  <si>
    <t>Reflector con bombillo Sodio 250 W</t>
  </si>
  <si>
    <t>Poste metalico para luminaria 4 metros</t>
  </si>
  <si>
    <t>Poste metalico para farol 3 metros</t>
  </si>
  <si>
    <t>Poste de concreto 10 metros</t>
  </si>
  <si>
    <t>Poste de concreto 12 metros</t>
  </si>
  <si>
    <t>Poste de concreto 16 metros</t>
  </si>
  <si>
    <t>Transformador monofasico 15KVA</t>
  </si>
  <si>
    <t>Sistema puesta a tierra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</si>
  <si>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</si>
  <si>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</si>
  <si>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</si>
  <si>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</si>
  <si>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</si>
  <si>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</si>
  <si>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</si>
  <si>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</si>
  <si>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</si>
  <si>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</si>
  <si>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</si>
  <si>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</si>
  <si>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Canalizacion con un ducto 1/2" PVC x 500MTS</t>
  </si>
  <si>
    <t>Canalizacion con un ducto  1 1/2" PVC x 500MTS</t>
  </si>
  <si>
    <t>Red aerea en cable 2x4+4 AWG x 500MTS</t>
  </si>
  <si>
    <t>Red aerea en cable 2x2+2 AWG x 500MTS</t>
  </si>
  <si>
    <t>Red aerea en ASCR No 4x2 AWG x 500MTS</t>
  </si>
  <si>
    <t>Red subterranea en cable No 12 AWG Cu x 500MTS</t>
  </si>
  <si>
    <t>Red subterranea en cable No 2 AWG Al x 500MTS</t>
  </si>
  <si>
    <t>Red en cable encauchetado 3x14 AWG Cu x 500MTS</t>
  </si>
  <si>
    <t>R1</t>
  </si>
  <si>
    <t>R2</t>
  </si>
  <si>
    <t>R3</t>
  </si>
  <si>
    <t>R4</t>
  </si>
  <si>
    <t>R5</t>
  </si>
  <si>
    <t>R6</t>
  </si>
  <si>
    <t>TOTALES</t>
  </si>
  <si>
    <t>CLIENTES</t>
  </si>
  <si>
    <t>FACTURADO</t>
  </si>
  <si>
    <t>RECAUDADO</t>
  </si>
  <si>
    <t>OFCIAL</t>
  </si>
  <si>
    <t>% EXPANSIONES (AÑO 3)</t>
  </si>
  <si>
    <t>COSTO TOTAL MÁXIMO DE LA ACTIVIDAD DE AOM ANUAL</t>
  </si>
  <si>
    <t>COSTO TOTAL MÁXIMO DE LA ACTIVIDAD DE AOM MENSUAL</t>
  </si>
  <si>
    <t>INVERSIÓN EN SISTEMAS PUESTA A TIERRA</t>
  </si>
  <si>
    <t xml:space="preserve">MODELO FINANCIERO </t>
  </si>
  <si>
    <t>FAOM: FRACCIÓN MÁXIMA DEL COSTO DE REPOSICIÓN A NUEVO</t>
  </si>
  <si>
    <t>FAOMS: FRACCIÓN MÁXIMA DEL COSTO DE REPOSICIÓN A NUEVO ZONA SALINA</t>
  </si>
  <si>
    <t>FECHA DE INICIO</t>
  </si>
  <si>
    <t>FECHA DE FIN</t>
  </si>
  <si>
    <t>DURACIÓN DEL CONTRATO</t>
  </si>
  <si>
    <t xml:space="preserve">AÑO DE EJECUCIÓN </t>
  </si>
  <si>
    <t>FAOM</t>
  </si>
  <si>
    <t>INGRESOS ACTUALES</t>
  </si>
  <si>
    <t>MUNICIPIO</t>
  </si>
  <si>
    <t>DEPARTAMENTO</t>
  </si>
  <si>
    <t>ESTADO DEL CONTRATO</t>
  </si>
  <si>
    <t xml:space="preserve">DATOS CONFORME A LA RESOLUCIÓN CREG 123 </t>
  </si>
  <si>
    <t>TIR</t>
  </si>
  <si>
    <t>INFORMACIÓN GENERAL DEL MODELO</t>
  </si>
  <si>
    <t>DATOS DE ENTRADA DEL MODELO ECONÓMICO</t>
  </si>
  <si>
    <t>VARIABLES DE LA PROYECCIÓN FINANCIERA</t>
  </si>
  <si>
    <t>COSTO DE LA UCAP</t>
  </si>
  <si>
    <t>VARIABLES ECONÓMICAS Y DEL MERCADO</t>
  </si>
  <si>
    <t>COMISIÓN FIDUCIARIA: MEDIO SMMMLV_2022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</si>
</sst>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_-;\-* #,##0.00_-;_-* &quot;-&quot;_-;_-@_-"/>
    <numFmt numFmtId="165" formatCode="_(* #,##0_);_(* \(#,##0\);_(* &quot;-&quot;??_);_(@_)"/>
    <numFmt numFmtId="166" formatCode="_-&quot;$&quot;\ * #,##0.00_-;\-&quot;$&quot;\ * #,##0.00_-;_-&quot;$&quot;\ * &quot;-&quot;_-;_-@_-"/>
    <numFmt numFmtId="167" formatCode="#,##0_ ;[Red]\-#,##0\ "/>
    <numFmt numFmtId="168" formatCode="0.000%"/>
    <numFmt numFmtId="169" formatCode="_(* #,##0.00_);_(* \(#,##0.00\);_(* &quot;-&quot;??_);_(@_)"/>
    <numFmt numFmtId="170" formatCode="_-* #,##0_-;\-* #,##0_-;_-* &quot;-&quot;??_-;_-@_-"/>
    <numFmt numFmtId="171" formatCode="#,##0.00_ ;[Red]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ahnschrift Light SemiCondensed"/>
      <family val="2"/>
    </font>
    <font>
      <sz val="18"/>
      <name val="Bahnschrift Light SemiCondensed"/>
      <family val="2"/>
    </font>
    <font>
      <sz val="11"/>
      <color theme="1"/>
      <name val="Bahnschrift Light SemiCondensed"/>
      <family val="2"/>
    </font>
    <font>
      <b/>
      <sz val="14"/>
      <color theme="0"/>
      <name val="Bahnschrift Light SemiCondensed"/>
      <family val="2"/>
    </font>
    <font>
      <sz val="14"/>
      <name val="Bahnschrift Light SemiCondensed"/>
      <family val="2"/>
    </font>
    <font>
      <b/>
      <sz val="11"/>
      <color theme="0"/>
      <name val="Bahnschrift Light SemiCondensed"/>
      <family val="2"/>
    </font>
    <font>
      <sz val="10"/>
      <name val="Bahnschrift Light SemiCondensed"/>
      <family val="2"/>
    </font>
    <font>
      <b/>
      <sz val="11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1"/>
      <color theme="4"/>
      <name val="Bahnschrift Light SemiCondensed"/>
      <family val="2"/>
    </font>
    <font>
      <b/>
      <sz val="16"/>
      <color theme="0"/>
      <name val="Bahnschrift Light SemiCondensed"/>
      <family val="2"/>
    </font>
    <font>
      <sz val="12"/>
      <color theme="1"/>
      <name val="Bahnschrift Light SemiCondensed"/>
      <family val="2"/>
    </font>
    <font>
      <b/>
      <sz val="14"/>
      <color theme="1"/>
      <name val="Bahnschrift Light SemiCondensed"/>
      <family val="2"/>
    </font>
    <font>
      <sz val="14"/>
      <color theme="1"/>
      <name val="Bahnschrift Light SemiCondensed"/>
      <family val="2"/>
    </font>
    <font>
      <b/>
      <sz val="18"/>
      <color theme="0"/>
      <name val="Bahnschrift Light SemiCondensed"/>
      <family val="2"/>
    </font>
    <font>
      <sz val="10"/>
      <color theme="1"/>
      <name val="Bahnschrift Light SemiCondensed"/>
      <family val="2"/>
    </font>
    <font>
      <b/>
      <sz val="12"/>
      <color theme="0"/>
      <name val="Bahnschrift Light SemiCondensed"/>
      <family val="2"/>
    </font>
    <font>
      <sz val="10"/>
      <name val="Verdana"/>
      <family val="2"/>
    </font>
    <font>
      <b/>
      <sz val="14"/>
      <color theme="4"/>
      <name val="Bahnschrift Light SemiCondensed"/>
      <family val="2"/>
    </font>
    <font>
      <sz val="10"/>
      <name val="MS Sans Serif"/>
    </font>
    <font>
      <sz val="11"/>
      <color theme="0"/>
      <name val="Bahnschrift Light Semi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</borders>
  <cellStyleXfs count="12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41" fontId="2" fillId="0" borderId="0" xfId="1" applyFont="1" applyFill="1" applyBorder="1" applyAlignment="1">
      <alignment vertical="center"/>
    </xf>
    <xf numFmtId="42" fontId="2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42" fontId="4" fillId="0" borderId="0" xfId="0" applyNumberFormat="1" applyFont="1" applyAlignment="1">
      <alignment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42" fontId="4" fillId="0" borderId="0" xfId="2" applyFont="1" applyFill="1" applyAlignment="1">
      <alignment vertical="center"/>
    </xf>
    <xf numFmtId="10" fontId="11" fillId="0" borderId="0" xfId="0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4" fillId="0" borderId="0" xfId="0" applyFont="1"/>
    <xf numFmtId="0" fontId="10" fillId="0" borderId="0" xfId="0" applyFont="1" applyAlignment="1">
      <alignment vertical="center"/>
    </xf>
    <xf numFmtId="42" fontId="4" fillId="0" borderId="0" xfId="2" applyFont="1" applyFill="1" applyBorder="1" applyAlignment="1">
      <alignment vertical="center"/>
    </xf>
    <xf numFmtId="42" fontId="10" fillId="0" borderId="0" xfId="0" applyNumberFormat="1" applyFont="1" applyAlignment="1">
      <alignment vertical="center"/>
    </xf>
    <xf numFmtId="41" fontId="10" fillId="0" borderId="0" xfId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42" fontId="4" fillId="0" borderId="0" xfId="0" applyNumberFormat="1" applyFont="1" applyAlignment="1">
      <alignment horizontal="center" vertical="center"/>
    </xf>
    <xf numFmtId="10" fontId="4" fillId="0" borderId="0" xfId="3" applyNumberFormat="1" applyFont="1" applyFill="1" applyAlignment="1">
      <alignment horizontal="center" vertical="center"/>
    </xf>
    <xf numFmtId="42" fontId="4" fillId="0" borderId="0" xfId="2" applyFont="1" applyFill="1" applyAlignment="1">
      <alignment horizontal="center"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41" fontId="2" fillId="0" borderId="7" xfId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42" fontId="10" fillId="0" borderId="0" xfId="0" applyNumberFormat="1" applyFont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42" fontId="4" fillId="0" borderId="13" xfId="2" applyFont="1" applyFill="1" applyBorder="1" applyAlignment="1">
      <alignment vertical="center"/>
    </xf>
    <xf numFmtId="0" fontId="9" fillId="3" borderId="13" xfId="0" applyFont="1" applyFill="1" applyBorder="1" applyAlignment="1">
      <alignment horizontal="center" vertical="center" wrapText="1"/>
    </xf>
    <xf numFmtId="165" fontId="9" fillId="3" borderId="13" xfId="4" applyNumberFormat="1" applyFont="1" applyFill="1" applyBorder="1" applyAlignment="1">
      <alignment horizontal="center" vertical="center" wrapText="1"/>
    </xf>
    <xf numFmtId="3" fontId="9" fillId="0" borderId="13" xfId="4" applyNumberFormat="1" applyFont="1" applyFill="1" applyBorder="1" applyAlignment="1">
      <alignment horizontal="center" vertical="center"/>
    </xf>
    <xf numFmtId="0" fontId="14" fillId="0" borderId="13" xfId="0" applyFont="1" applyBorder="1"/>
    <xf numFmtId="42" fontId="14" fillId="0" borderId="13" xfId="2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0" fillId="3" borderId="13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/>
    </xf>
    <xf numFmtId="4" fontId="2" fillId="0" borderId="13" xfId="4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42" fontId="14" fillId="0" borderId="13" xfId="2" applyFont="1" applyFill="1" applyBorder="1" applyAlignment="1">
      <alignment vertical="center"/>
    </xf>
    <xf numFmtId="4" fontId="9" fillId="0" borderId="13" xfId="4" applyNumberFormat="1" applyFont="1" applyFill="1" applyBorder="1" applyAlignment="1">
      <alignment horizontal="center" vertical="center"/>
    </xf>
    <xf numFmtId="42" fontId="4" fillId="0" borderId="13" xfId="0" applyNumberFormat="1" applyFont="1" applyBorder="1" applyAlignment="1">
      <alignment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0" xfId="0" applyNumberFormat="1" applyFont="1"/>
    <xf numFmtId="4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3" fontId="2" fillId="0" borderId="0" xfId="4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43" fontId="2" fillId="0" borderId="13" xfId="4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/>
    </xf>
    <xf numFmtId="0" fontId="14" fillId="0" borderId="17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42" fontId="4" fillId="0" borderId="19" xfId="0" applyNumberFormat="1" applyFont="1" applyBorder="1" applyAlignment="1">
      <alignment vertical="center"/>
    </xf>
    <xf numFmtId="10" fontId="4" fillId="0" borderId="19" xfId="0" applyNumberFormat="1" applyFont="1" applyBorder="1" applyAlignment="1">
      <alignment horizontal="center" vertical="center"/>
    </xf>
    <xf numFmtId="42" fontId="4" fillId="0" borderId="19" xfId="2" applyFont="1" applyFill="1" applyBorder="1" applyAlignment="1">
      <alignment vertical="center"/>
    </xf>
    <xf numFmtId="42" fontId="4" fillId="0" borderId="18" xfId="2" applyFont="1" applyFill="1" applyBorder="1" applyAlignment="1">
      <alignment vertical="center"/>
    </xf>
    <xf numFmtId="42" fontId="14" fillId="0" borderId="19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0" fontId="4" fillId="0" borderId="13" xfId="3" applyNumberFormat="1" applyFont="1" applyFill="1" applyBorder="1" applyAlignment="1">
      <alignment horizontal="center" vertical="center"/>
    </xf>
    <xf numFmtId="43" fontId="2" fillId="0" borderId="13" xfId="4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70" fontId="2" fillId="0" borderId="13" xfId="4" applyNumberFormat="1" applyFont="1" applyFill="1" applyBorder="1" applyAlignment="1">
      <alignment vertical="center"/>
    </xf>
    <xf numFmtId="43" fontId="2" fillId="5" borderId="13" xfId="4" applyFont="1" applyFill="1" applyBorder="1" applyAlignment="1">
      <alignment horizontal="center" vertical="center" wrapText="1"/>
    </xf>
    <xf numFmtId="41" fontId="4" fillId="0" borderId="13" xfId="1" applyFont="1" applyFill="1" applyBorder="1" applyAlignment="1">
      <alignment horizontal="center" vertical="center"/>
    </xf>
    <xf numFmtId="42" fontId="4" fillId="0" borderId="13" xfId="2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44" fontId="4" fillId="0" borderId="13" xfId="7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43" fontId="4" fillId="0" borderId="0" xfId="4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17" fontId="4" fillId="3" borderId="0" xfId="0" applyNumberFormat="1" applyFont="1" applyFill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42" fontId="4" fillId="0" borderId="13" xfId="2" applyFont="1" applyBorder="1" applyAlignment="1">
      <alignment vertical="center"/>
    </xf>
    <xf numFmtId="42" fontId="10" fillId="0" borderId="13" xfId="2" applyFont="1" applyBorder="1" applyAlignment="1">
      <alignment vertical="center"/>
    </xf>
    <xf numFmtId="9" fontId="4" fillId="0" borderId="13" xfId="3" applyFont="1" applyBorder="1" applyAlignment="1">
      <alignment horizontal="center" vertical="center"/>
    </xf>
    <xf numFmtId="9" fontId="10" fillId="0" borderId="13" xfId="3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7" fontId="20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left" vertical="center" wrapText="1"/>
    </xf>
    <xf numFmtId="164" fontId="2" fillId="0" borderId="13" xfId="1" applyNumberFormat="1" applyFont="1" applyFill="1" applyBorder="1" applyAlignment="1">
      <alignment vertical="center"/>
    </xf>
    <xf numFmtId="164" fontId="2" fillId="0" borderId="13" xfId="0" applyNumberFormat="1" applyFont="1" applyBorder="1" applyAlignment="1">
      <alignment vertical="center"/>
    </xf>
    <xf numFmtId="40" fontId="2" fillId="0" borderId="13" xfId="1" applyNumberFormat="1" applyFont="1" applyFill="1" applyBorder="1" applyAlignment="1">
      <alignment vertical="center"/>
    </xf>
    <xf numFmtId="42" fontId="2" fillId="0" borderId="13" xfId="2" applyFont="1" applyFill="1" applyBorder="1" applyAlignment="1">
      <alignment vertical="center"/>
    </xf>
    <xf numFmtId="0" fontId="7" fillId="2" borderId="13" xfId="0" applyFont="1" applyFill="1" applyBorder="1" applyAlignment="1">
      <alignment vertical="center" wrapText="1"/>
    </xf>
    <xf numFmtId="41" fontId="2" fillId="2" borderId="13" xfId="1" applyFont="1" applyFill="1" applyBorder="1" applyAlignment="1">
      <alignment vertical="center"/>
    </xf>
    <xf numFmtId="41" fontId="8" fillId="2" borderId="13" xfId="1" applyFont="1" applyFill="1" applyBorder="1" applyAlignment="1">
      <alignment horizontal="center" vertical="center"/>
    </xf>
    <xf numFmtId="41" fontId="2" fillId="2" borderId="13" xfId="1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164" fontId="9" fillId="3" borderId="13" xfId="1" applyNumberFormat="1" applyFont="1" applyFill="1" applyBorder="1" applyAlignment="1">
      <alignment vertical="center"/>
    </xf>
    <xf numFmtId="41" fontId="2" fillId="0" borderId="13" xfId="1" applyFont="1" applyFill="1" applyBorder="1" applyAlignment="1">
      <alignment vertical="center"/>
    </xf>
    <xf numFmtId="164" fontId="2" fillId="4" borderId="13" xfId="1" applyNumberFormat="1" applyFont="1" applyFill="1" applyBorder="1" applyAlignment="1">
      <alignment vertical="center"/>
    </xf>
    <xf numFmtId="164" fontId="2" fillId="0" borderId="13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64" fontId="9" fillId="3" borderId="13" xfId="0" applyNumberFormat="1" applyFont="1" applyFill="1" applyBorder="1" applyAlignment="1">
      <alignment vertical="center"/>
    </xf>
    <xf numFmtId="41" fontId="2" fillId="0" borderId="13" xfId="1" applyFont="1" applyFill="1" applyBorder="1" applyAlignment="1">
      <alignment vertical="center" wrapText="1"/>
    </xf>
    <xf numFmtId="40" fontId="9" fillId="0" borderId="13" xfId="1" applyNumberFormat="1" applyFont="1" applyFill="1" applyBorder="1" applyAlignment="1">
      <alignment vertical="center"/>
    </xf>
    <xf numFmtId="167" fontId="2" fillId="0" borderId="13" xfId="1" applyNumberFormat="1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9" fillId="3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 wrapText="1"/>
    </xf>
    <xf numFmtId="167" fontId="9" fillId="0" borderId="13" xfId="1" applyNumberFormat="1" applyFont="1" applyFill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64" fontId="4" fillId="0" borderId="18" xfId="1" applyNumberFormat="1" applyFont="1" applyFill="1" applyBorder="1" applyAlignment="1">
      <alignment horizontal="right" vertical="center"/>
    </xf>
    <xf numFmtId="42" fontId="4" fillId="0" borderId="18" xfId="0" applyNumberFormat="1" applyFont="1" applyBorder="1" applyAlignment="1">
      <alignment vertical="center"/>
    </xf>
    <xf numFmtId="0" fontId="15" fillId="0" borderId="19" xfId="0" applyFont="1" applyBorder="1" applyAlignment="1">
      <alignment horizontal="center" vertical="center"/>
    </xf>
    <xf numFmtId="42" fontId="15" fillId="0" borderId="19" xfId="0" applyNumberFormat="1" applyFont="1" applyBorder="1" applyAlignment="1">
      <alignment vertical="center"/>
    </xf>
    <xf numFmtId="42" fontId="14" fillId="0" borderId="18" xfId="0" applyNumberFormat="1" applyFont="1" applyBorder="1" applyAlignment="1">
      <alignment vertical="center"/>
    </xf>
    <xf numFmtId="10" fontId="15" fillId="0" borderId="19" xfId="0" applyNumberFormat="1" applyFont="1" applyBorder="1" applyAlignment="1">
      <alignment horizontal="center" vertical="center"/>
    </xf>
    <xf numFmtId="42" fontId="15" fillId="0" borderId="19" xfId="2" applyFont="1" applyFill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42" fontId="14" fillId="0" borderId="18" xfId="2" applyFont="1" applyFill="1" applyBorder="1" applyAlignment="1">
      <alignment vertical="center"/>
    </xf>
    <xf numFmtId="9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vertical="center"/>
    </xf>
    <xf numFmtId="0" fontId="7" fillId="6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vertical="center"/>
    </xf>
    <xf numFmtId="41" fontId="10" fillId="7" borderId="13" xfId="1" applyFont="1" applyFill="1" applyBorder="1" applyAlignment="1">
      <alignment horizontal="center" vertical="center"/>
    </xf>
    <xf numFmtId="42" fontId="10" fillId="7" borderId="13" xfId="0" applyNumberFormat="1" applyFont="1" applyFill="1" applyBorder="1" applyAlignment="1">
      <alignment vertical="center"/>
    </xf>
    <xf numFmtId="10" fontId="10" fillId="7" borderId="13" xfId="3" applyNumberFormat="1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4" fillId="0" borderId="18" xfId="3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43" fontId="2" fillId="0" borderId="13" xfId="4" applyFont="1" applyFill="1" applyBorder="1" applyAlignment="1">
      <alignment vertical="center"/>
    </xf>
    <xf numFmtId="0" fontId="4" fillId="5" borderId="13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43" fontId="2" fillId="5" borderId="13" xfId="4" applyFont="1" applyFill="1" applyBorder="1" applyAlignment="1">
      <alignment vertical="center"/>
    </xf>
    <xf numFmtId="170" fontId="2" fillId="5" borderId="13" xfId="4" applyNumberFormat="1" applyFont="1" applyFill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43" fontId="2" fillId="0" borderId="0" xfId="4" applyFont="1" applyFill="1" applyAlignment="1">
      <alignment vertical="center"/>
    </xf>
    <xf numFmtId="10" fontId="2" fillId="0" borderId="0" xfId="3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7" fillId="8" borderId="26" xfId="0" applyFont="1" applyFill="1" applyBorder="1" applyAlignment="1">
      <alignment vertical="center"/>
    </xf>
    <xf numFmtId="0" fontId="22" fillId="8" borderId="27" xfId="0" applyFont="1" applyFill="1" applyBorder="1" applyAlignment="1">
      <alignment vertical="center"/>
    </xf>
    <xf numFmtId="42" fontId="4" fillId="0" borderId="23" xfId="2" applyFont="1" applyFill="1" applyBorder="1" applyAlignment="1">
      <alignment horizontal="center" vertical="center"/>
    </xf>
    <xf numFmtId="10" fontId="2" fillId="0" borderId="23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0" fontId="4" fillId="0" borderId="0" xfId="2" applyNumberFormat="1" applyFont="1" applyFill="1" applyBorder="1" applyAlignment="1">
      <alignment horizontal="center" vertical="center"/>
    </xf>
    <xf numFmtId="2" fontId="2" fillId="0" borderId="23" xfId="4" applyNumberFormat="1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vertical="center"/>
    </xf>
    <xf numFmtId="2" fontId="2" fillId="3" borderId="23" xfId="4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10" fontId="2" fillId="0" borderId="23" xfId="0" applyNumberFormat="1" applyFont="1" applyBorder="1" applyAlignment="1">
      <alignment horizontal="center" vertical="center"/>
    </xf>
    <xf numFmtId="9" fontId="2" fillId="0" borderId="23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10" fontId="2" fillId="0" borderId="25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 wrapText="1"/>
    </xf>
    <xf numFmtId="10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10" fontId="4" fillId="0" borderId="23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10" fontId="4" fillId="0" borderId="23" xfId="2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10" fontId="4" fillId="0" borderId="25" xfId="2" applyNumberFormat="1" applyFont="1" applyFill="1" applyBorder="1" applyAlignment="1">
      <alignment horizontal="center" vertical="center"/>
    </xf>
    <xf numFmtId="42" fontId="4" fillId="0" borderId="21" xfId="2" applyFont="1" applyFill="1" applyBorder="1" applyAlignment="1">
      <alignment horizontal="center" vertical="center"/>
    </xf>
    <xf numFmtId="168" fontId="4" fillId="0" borderId="25" xfId="0" applyNumberFormat="1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</cellXfs>
  <cellStyles count="12">
    <cellStyle name="Millares" xfId="4" builtinId="3"/>
    <cellStyle name="Millares [0]" xfId="1" builtinId="6"/>
    <cellStyle name="Millares 2" xfId="11" xr:uid="{00000000-0005-0000-0000-000002000000}"/>
    <cellStyle name="Millares 2 2 2 2 2" xfId="10" xr:uid="{00000000-0005-0000-0000-000003000000}"/>
    <cellStyle name="Moneda" xfId="7" builtinId="4"/>
    <cellStyle name="Moneda [0]" xfId="2" builtinId="7"/>
    <cellStyle name="Moneda 2" xfId="6" xr:uid="{00000000-0005-0000-0000-000006000000}"/>
    <cellStyle name="Moneda 239" xfId="9" xr:uid="{00000000-0005-0000-0000-000007000000}"/>
    <cellStyle name="Normal" xfId="0" builtinId="0"/>
    <cellStyle name="Normal 2 2" xfId="5" xr:uid="{00000000-0005-0000-0000-000009000000}"/>
    <cellStyle name="Normal 5" xfId="8" xr:uid="{00000000-0005-0000-0000-00000A000000}"/>
    <cellStyle name="Porcentaje" xfId="3" builtinId="5"/>
  </cellStyles>
  <dxfs count="0"/>
  <tableStyles count="0" defaultTableStyle="TableStyleMedium2" defaultPivotStyle="PivotStyleLight16"/>
  <colors>
    <mruColors>
      <color rgb="FFAD23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showGridLines="0" topLeftCell="A13" zoomScaleNormal="100" zoomScaleSheetLayoutView="80" workbookViewId="0">
      <selection activeCell="B26" sqref="B26"/>
    </sheetView>
  </sheetViews>
  <sheetFormatPr baseColWidth="10" defaultColWidth="11.44140625" defaultRowHeight="13.8" x14ac:dyDescent="0.3"/>
  <cols>
    <col min="1" max="1" width="55.44140625" style="3" customWidth="1"/>
    <col min="2" max="2" width="23.5546875" style="3" customWidth="1"/>
    <col min="3" max="3" width="20.109375" style="3" customWidth="1"/>
    <col min="4" max="4" width="12.88671875" style="3" customWidth="1"/>
    <col min="5" max="5" width="14" style="3" customWidth="1"/>
    <col min="6" max="16384" width="11.44140625" style="3"/>
  </cols>
  <sheetData>
    <row r="1" spans="1:3" ht="25.5" customHeight="1" x14ac:dyDescent="0.3">
      <c r="A1" s="197" t="s">
        <v>203</v>
      </c>
      <c r="B1" s="197"/>
      <c r="C1" s="74"/>
    </row>
    <row r="2" spans="1:3" ht="14.4" thickBot="1" x14ac:dyDescent="0.35"/>
    <row r="3" spans="1:3" x14ac:dyDescent="0.3">
      <c r="A3" s="173" t="s">
        <v>202</v>
      </c>
      <c r="B3" s="174"/>
    </row>
    <row r="4" spans="1:3" x14ac:dyDescent="0.3">
      <c r="A4" s="167" t="s">
        <v>197</v>
      </c>
      <c r="B4" s="168"/>
    </row>
    <row r="5" spans="1:3" x14ac:dyDescent="0.3">
      <c r="A5" s="167" t="s">
        <v>198</v>
      </c>
      <c r="B5" s="168"/>
    </row>
    <row r="6" spans="1:3" ht="14.4" thickBot="1" x14ac:dyDescent="0.35">
      <c r="A6" s="169" t="s">
        <v>199</v>
      </c>
      <c r="B6" s="170"/>
    </row>
    <row r="7" spans="1:3" ht="6.75" customHeight="1" thickBot="1" x14ac:dyDescent="0.35"/>
    <row r="8" spans="1:3" x14ac:dyDescent="0.3">
      <c r="A8" s="171" t="s">
        <v>191</v>
      </c>
      <c r="B8" s="172"/>
    </row>
    <row r="9" spans="1:3" x14ac:dyDescent="0.3">
      <c r="A9" s="167" t="s">
        <v>193</v>
      </c>
      <c r="B9" s="168"/>
    </row>
    <row r="10" spans="1:3" x14ac:dyDescent="0.3">
      <c r="A10" s="167" t="s">
        <v>192</v>
      </c>
      <c r="B10" s="168"/>
    </row>
    <row r="11" spans="1:3" ht="14.4" thickBot="1" x14ac:dyDescent="0.35">
      <c r="A11" s="169" t="s">
        <v>194</v>
      </c>
      <c r="B11" s="170"/>
    </row>
    <row r="12" spans="1:3" ht="16.5" customHeight="1" thickBot="1" x14ac:dyDescent="0.35">
      <c r="A12" s="46"/>
      <c r="B12" s="46"/>
      <c r="C12" s="46"/>
    </row>
    <row r="13" spans="1:3" ht="16.5" customHeight="1" x14ac:dyDescent="0.3">
      <c r="A13" s="173" t="s">
        <v>200</v>
      </c>
      <c r="B13" s="174"/>
      <c r="C13" s="46"/>
    </row>
    <row r="14" spans="1:3" ht="16.5" customHeight="1" x14ac:dyDescent="0.3">
      <c r="A14" s="167" t="s">
        <v>66</v>
      </c>
      <c r="B14" s="175">
        <f>+CINV!C60</f>
        <v>1087259171</v>
      </c>
    </row>
    <row r="15" spans="1:3" ht="16.5" customHeight="1" x14ac:dyDescent="0.3">
      <c r="A15" s="167" t="s">
        <v>201</v>
      </c>
      <c r="B15" s="176">
        <v>0.12089999999999999</v>
      </c>
      <c r="C15" s="14"/>
    </row>
    <row r="16" spans="1:3" ht="16.5" customHeight="1" x14ac:dyDescent="0.3">
      <c r="A16" s="167" t="s">
        <v>195</v>
      </c>
      <c r="B16" s="176">
        <v>0.10299999999999999</v>
      </c>
      <c r="C16" s="14"/>
    </row>
    <row r="17" spans="1:3" ht="16.5" customHeight="1" x14ac:dyDescent="0.3">
      <c r="A17" s="167" t="s">
        <v>32</v>
      </c>
      <c r="B17" s="179">
        <v>0.98</v>
      </c>
      <c r="C17" s="14"/>
    </row>
    <row r="18" spans="1:3" ht="16.5" customHeight="1" x14ac:dyDescent="0.3">
      <c r="A18" s="180" t="s">
        <v>205</v>
      </c>
      <c r="B18" s="181"/>
      <c r="C18" s="14"/>
    </row>
    <row r="19" spans="1:3" ht="16.5" customHeight="1" x14ac:dyDescent="0.3">
      <c r="A19" s="182" t="s">
        <v>2</v>
      </c>
      <c r="B19" s="183">
        <v>7.0000000000000007E-2</v>
      </c>
      <c r="C19" s="14"/>
    </row>
    <row r="20" spans="1:3" ht="16.5" customHeight="1" x14ac:dyDescent="0.3">
      <c r="A20" s="182" t="s">
        <v>3</v>
      </c>
      <c r="B20" s="184">
        <v>0.1</v>
      </c>
      <c r="C20" s="14"/>
    </row>
    <row r="21" spans="1:3" ht="16.5" customHeight="1" x14ac:dyDescent="0.3">
      <c r="A21" s="182" t="s">
        <v>4</v>
      </c>
      <c r="B21" s="183">
        <v>0.03</v>
      </c>
      <c r="C21" s="14"/>
    </row>
    <row r="22" spans="1:3" ht="16.5" customHeight="1" x14ac:dyDescent="0.3">
      <c r="A22" s="182" t="s">
        <v>5</v>
      </c>
      <c r="B22" s="184">
        <v>0</v>
      </c>
      <c r="C22" s="14"/>
    </row>
    <row r="23" spans="1:3" ht="16.5" customHeight="1" thickBot="1" x14ac:dyDescent="0.35">
      <c r="A23" s="185" t="s">
        <v>6</v>
      </c>
      <c r="B23" s="186">
        <v>0.03</v>
      </c>
      <c r="C23" s="14"/>
    </row>
    <row r="24" spans="1:3" ht="16.5" customHeight="1" thickBot="1" x14ac:dyDescent="0.35">
      <c r="B24" s="165"/>
      <c r="C24" s="14"/>
    </row>
    <row r="25" spans="1:3" ht="16.5" customHeight="1" x14ac:dyDescent="0.3">
      <c r="A25" s="173" t="s">
        <v>206</v>
      </c>
      <c r="B25" s="174"/>
      <c r="C25" s="14"/>
    </row>
    <row r="26" spans="1:3" ht="16.5" customHeight="1" x14ac:dyDescent="0.3">
      <c r="A26" s="187" t="s">
        <v>110</v>
      </c>
      <c r="B26" s="188">
        <v>0.04</v>
      </c>
      <c r="C26" s="15"/>
    </row>
    <row r="27" spans="1:3" ht="16.5" customHeight="1" x14ac:dyDescent="0.3">
      <c r="A27" s="189" t="s">
        <v>111</v>
      </c>
      <c r="B27" s="190">
        <v>0.03</v>
      </c>
      <c r="C27" s="15"/>
    </row>
    <row r="28" spans="1:3" ht="16.5" customHeight="1" x14ac:dyDescent="0.3">
      <c r="A28" s="191" t="s">
        <v>77</v>
      </c>
      <c r="B28" s="190">
        <v>5.0000000000000001E-3</v>
      </c>
      <c r="C28" s="15"/>
    </row>
    <row r="29" spans="1:3" ht="16.5" customHeight="1" x14ac:dyDescent="0.3">
      <c r="A29" s="189" t="s">
        <v>207</v>
      </c>
      <c r="B29" s="175">
        <f>1000000/2</f>
        <v>500000</v>
      </c>
      <c r="C29" s="15"/>
    </row>
    <row r="30" spans="1:3" ht="16.5" customHeight="1" x14ac:dyDescent="0.3">
      <c r="A30" s="189" t="s">
        <v>78</v>
      </c>
      <c r="B30" s="192">
        <v>0.03</v>
      </c>
      <c r="C30" s="15"/>
    </row>
    <row r="31" spans="1:3" ht="16.5" customHeight="1" thickBot="1" x14ac:dyDescent="0.35">
      <c r="A31" s="193" t="s">
        <v>76</v>
      </c>
      <c r="B31" s="194">
        <v>0.19</v>
      </c>
      <c r="C31" s="15"/>
    </row>
    <row r="32" spans="1:3" ht="16.5" customHeight="1" thickBot="1" x14ac:dyDescent="0.35">
      <c r="A32" s="177"/>
      <c r="B32" s="178"/>
      <c r="C32" s="15"/>
    </row>
    <row r="33" spans="1:3" ht="16.5" customHeight="1" x14ac:dyDescent="0.3">
      <c r="A33" s="173" t="s">
        <v>204</v>
      </c>
      <c r="B33" s="174"/>
      <c r="C33" s="15"/>
    </row>
    <row r="34" spans="1:3" ht="16.5" customHeight="1" x14ac:dyDescent="0.3">
      <c r="A34" s="166" t="s">
        <v>112</v>
      </c>
      <c r="B34" s="195">
        <v>560</v>
      </c>
      <c r="C34" s="16"/>
    </row>
    <row r="35" spans="1:3" ht="16.5" customHeight="1" x14ac:dyDescent="0.3">
      <c r="A35" s="167" t="s">
        <v>58</v>
      </c>
      <c r="B35" s="190">
        <v>0.04</v>
      </c>
    </row>
    <row r="36" spans="1:3" ht="16.5" customHeight="1" x14ac:dyDescent="0.3">
      <c r="A36" s="189" t="s">
        <v>113</v>
      </c>
      <c r="B36" s="190">
        <v>0.15</v>
      </c>
    </row>
    <row r="37" spans="1:3" ht="16.5" customHeight="1" x14ac:dyDescent="0.3">
      <c r="A37" s="167" t="s">
        <v>184</v>
      </c>
      <c r="B37" s="190">
        <v>0.03</v>
      </c>
    </row>
    <row r="38" spans="1:3" ht="16.5" customHeight="1" x14ac:dyDescent="0.3">
      <c r="A38" s="189" t="s">
        <v>62</v>
      </c>
      <c r="B38" s="190">
        <v>2E-3</v>
      </c>
    </row>
    <row r="39" spans="1:3" ht="16.5" customHeight="1" thickBot="1" x14ac:dyDescent="0.35">
      <c r="A39" s="193" t="s">
        <v>64</v>
      </c>
      <c r="B39" s="196">
        <v>2.9999999999999997E-4</v>
      </c>
    </row>
    <row r="40" spans="1:3" ht="16.5" customHeight="1" x14ac:dyDescent="0.3"/>
    <row r="41" spans="1:3" ht="16.5" customHeight="1" x14ac:dyDescent="0.3"/>
    <row r="42" spans="1:3" ht="16.5" customHeight="1" x14ac:dyDescent="0.3"/>
  </sheetData>
  <mergeCells count="1">
    <mergeCell ref="A1:B1"/>
  </mergeCells>
  <pageMargins left="0.7" right="0.7" top="0.75" bottom="0.75" header="0.3" footer="0.3"/>
  <pageSetup scale="8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E31"/>
  <sheetViews>
    <sheetView topLeftCell="A7" workbookViewId="0">
      <selection activeCell="I19" sqref="I19"/>
    </sheetView>
  </sheetViews>
  <sheetFormatPr baseColWidth="10" defaultColWidth="11.44140625" defaultRowHeight="13.8" x14ac:dyDescent="0.25"/>
  <cols>
    <col min="1" max="2" width="11.44140625" style="72"/>
    <col min="3" max="3" width="21.5546875" style="20" bestFit="1" customWidth="1"/>
    <col min="4" max="16384" width="11.44140625" style="20"/>
  </cols>
  <sheetData>
    <row r="1" spans="1:5" x14ac:dyDescent="0.25">
      <c r="A1" s="72">
        <v>2007</v>
      </c>
      <c r="B1" s="72" t="s">
        <v>108</v>
      </c>
      <c r="E1" s="76">
        <v>39142</v>
      </c>
    </row>
    <row r="2" spans="1:5" x14ac:dyDescent="0.25">
      <c r="A2" s="72">
        <v>2008</v>
      </c>
      <c r="B2" s="72">
        <v>1</v>
      </c>
      <c r="E2" s="76">
        <v>39508</v>
      </c>
    </row>
    <row r="3" spans="1:5" x14ac:dyDescent="0.25">
      <c r="A3" s="72">
        <v>2009</v>
      </c>
      <c r="B3" s="72">
        <v>2</v>
      </c>
      <c r="E3" s="76">
        <v>39873</v>
      </c>
    </row>
    <row r="4" spans="1:5" x14ac:dyDescent="0.25">
      <c r="A4" s="72">
        <v>2010</v>
      </c>
      <c r="B4" s="72">
        <v>3</v>
      </c>
      <c r="E4" s="76">
        <v>40238</v>
      </c>
    </row>
    <row r="5" spans="1:5" x14ac:dyDescent="0.25">
      <c r="A5" s="72">
        <v>2011</v>
      </c>
      <c r="B5" s="72">
        <v>4</v>
      </c>
      <c r="E5" s="76">
        <v>40603</v>
      </c>
    </row>
    <row r="6" spans="1:5" x14ac:dyDescent="0.25">
      <c r="A6" s="72">
        <v>2012</v>
      </c>
      <c r="B6" s="72">
        <v>5</v>
      </c>
      <c r="E6" s="76">
        <v>40969</v>
      </c>
    </row>
    <row r="7" spans="1:5" x14ac:dyDescent="0.25">
      <c r="A7" s="72">
        <v>2013</v>
      </c>
      <c r="B7" s="72">
        <v>6</v>
      </c>
      <c r="E7" s="76">
        <v>41334</v>
      </c>
    </row>
    <row r="8" spans="1:5" x14ac:dyDescent="0.25">
      <c r="A8" s="72">
        <v>2014</v>
      </c>
      <c r="B8" s="72">
        <v>7</v>
      </c>
      <c r="E8" s="76">
        <v>41699</v>
      </c>
    </row>
    <row r="9" spans="1:5" x14ac:dyDescent="0.25">
      <c r="A9" s="72">
        <v>2015</v>
      </c>
      <c r="B9" s="72">
        <v>8</v>
      </c>
      <c r="E9" s="76">
        <v>42064</v>
      </c>
    </row>
    <row r="10" spans="1:5" x14ac:dyDescent="0.25">
      <c r="A10" s="72">
        <v>2016</v>
      </c>
      <c r="B10" s="72">
        <v>9</v>
      </c>
      <c r="E10" s="76">
        <v>42430</v>
      </c>
    </row>
    <row r="11" spans="1:5" x14ac:dyDescent="0.25">
      <c r="A11" s="72">
        <v>2017</v>
      </c>
      <c r="B11" s="72">
        <v>10</v>
      </c>
      <c r="E11" s="76">
        <v>42795</v>
      </c>
    </row>
    <row r="12" spans="1:5" x14ac:dyDescent="0.25">
      <c r="A12" s="72">
        <v>2018</v>
      </c>
      <c r="B12" s="72">
        <v>11</v>
      </c>
      <c r="E12" s="76">
        <v>43160</v>
      </c>
    </row>
    <row r="13" spans="1:5" x14ac:dyDescent="0.25">
      <c r="A13" s="72">
        <v>2019</v>
      </c>
      <c r="B13" s="72">
        <v>12</v>
      </c>
      <c r="E13" s="76">
        <v>43525</v>
      </c>
    </row>
    <row r="14" spans="1:5" x14ac:dyDescent="0.25">
      <c r="A14" s="72">
        <v>2020</v>
      </c>
      <c r="B14" s="72">
        <v>13</v>
      </c>
      <c r="E14" s="76">
        <v>43891</v>
      </c>
    </row>
    <row r="15" spans="1:5" x14ac:dyDescent="0.25">
      <c r="A15" s="72">
        <v>2021</v>
      </c>
      <c r="B15" s="72">
        <v>14</v>
      </c>
      <c r="E15" s="76">
        <v>44256</v>
      </c>
    </row>
    <row r="16" spans="1:5" s="98" customFormat="1" x14ac:dyDescent="0.25">
      <c r="A16" s="97">
        <v>2022</v>
      </c>
      <c r="B16" s="97">
        <v>15</v>
      </c>
      <c r="E16" s="99">
        <v>44621</v>
      </c>
    </row>
    <row r="17" spans="1:5" x14ac:dyDescent="0.25">
      <c r="A17" s="72">
        <v>2023</v>
      </c>
      <c r="B17" s="72">
        <v>16</v>
      </c>
      <c r="E17" s="76">
        <v>44986</v>
      </c>
    </row>
    <row r="18" spans="1:5" x14ac:dyDescent="0.25">
      <c r="A18" s="72">
        <v>2024</v>
      </c>
      <c r="B18" s="72">
        <v>17</v>
      </c>
      <c r="E18" s="76">
        <v>45352</v>
      </c>
    </row>
    <row r="19" spans="1:5" x14ac:dyDescent="0.25">
      <c r="A19" s="72">
        <v>2025</v>
      </c>
      <c r="B19" s="72">
        <v>18</v>
      </c>
      <c r="E19" s="76">
        <v>45717</v>
      </c>
    </row>
    <row r="20" spans="1:5" x14ac:dyDescent="0.25">
      <c r="A20" s="72">
        <v>2026</v>
      </c>
      <c r="B20" s="72">
        <v>19</v>
      </c>
      <c r="E20" s="76">
        <v>46082</v>
      </c>
    </row>
    <row r="21" spans="1:5" x14ac:dyDescent="0.25">
      <c r="A21" s="72">
        <v>2027</v>
      </c>
      <c r="B21" s="72">
        <v>20</v>
      </c>
      <c r="C21" s="20" t="s">
        <v>109</v>
      </c>
      <c r="E21" s="76">
        <v>46447</v>
      </c>
    </row>
    <row r="22" spans="1:5" x14ac:dyDescent="0.25">
      <c r="A22" s="72">
        <v>2028</v>
      </c>
      <c r="B22" s="72">
        <v>21</v>
      </c>
      <c r="E22" s="76">
        <v>46813</v>
      </c>
    </row>
    <row r="23" spans="1:5" x14ac:dyDescent="0.25">
      <c r="A23" s="72">
        <v>2029</v>
      </c>
      <c r="B23" s="72">
        <v>22</v>
      </c>
      <c r="E23" s="76">
        <v>47178</v>
      </c>
    </row>
    <row r="24" spans="1:5" x14ac:dyDescent="0.25">
      <c r="A24" s="72">
        <v>2030</v>
      </c>
      <c r="B24" s="72">
        <v>23</v>
      </c>
      <c r="E24" s="76">
        <v>47543</v>
      </c>
    </row>
    <row r="25" spans="1:5" x14ac:dyDescent="0.25">
      <c r="A25" s="72">
        <v>2031</v>
      </c>
      <c r="B25" s="72">
        <v>24</v>
      </c>
      <c r="E25" s="76">
        <v>47908</v>
      </c>
    </row>
    <row r="26" spans="1:5" x14ac:dyDescent="0.25">
      <c r="A26" s="72">
        <v>2032</v>
      </c>
      <c r="B26" s="72">
        <v>25</v>
      </c>
      <c r="E26" s="76">
        <v>48274</v>
      </c>
    </row>
    <row r="27" spans="1:5" x14ac:dyDescent="0.25">
      <c r="A27" s="72">
        <v>2033</v>
      </c>
      <c r="B27" s="72">
        <v>26</v>
      </c>
      <c r="E27" s="76">
        <v>48639</v>
      </c>
    </row>
    <row r="28" spans="1:5" x14ac:dyDescent="0.25">
      <c r="A28" s="72">
        <v>2034</v>
      </c>
      <c r="B28" s="72">
        <v>27</v>
      </c>
      <c r="E28" s="76">
        <v>49004</v>
      </c>
    </row>
    <row r="29" spans="1:5" x14ac:dyDescent="0.25">
      <c r="A29" s="72">
        <v>2035</v>
      </c>
      <c r="B29" s="72">
        <v>28</v>
      </c>
      <c r="E29" s="76">
        <v>49369</v>
      </c>
    </row>
    <row r="30" spans="1:5" x14ac:dyDescent="0.25">
      <c r="A30" s="72">
        <v>2036</v>
      </c>
      <c r="B30" s="72">
        <v>29</v>
      </c>
      <c r="E30" s="76">
        <v>49735</v>
      </c>
    </row>
    <row r="31" spans="1:5" x14ac:dyDescent="0.25">
      <c r="A31" s="72">
        <v>2037</v>
      </c>
      <c r="B31" s="72">
        <v>30</v>
      </c>
      <c r="C31" s="20" t="s">
        <v>119</v>
      </c>
      <c r="E31" s="76">
        <v>50100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GN49"/>
  <sheetViews>
    <sheetView showGridLines="0" zoomScaleNormal="100" zoomScaleSheetLayoutView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1" sqref="A21"/>
    </sheetView>
  </sheetViews>
  <sheetFormatPr baseColWidth="10" defaultColWidth="22.5546875" defaultRowHeight="13.8" outlineLevelCol="1" x14ac:dyDescent="0.3"/>
  <cols>
    <col min="1" max="1" width="63.109375" style="1" bestFit="1" customWidth="1"/>
    <col min="2" max="2" width="19.88671875" style="1" bestFit="1" customWidth="1"/>
    <col min="3" max="13" width="18.109375" style="1" customWidth="1" outlineLevel="1"/>
    <col min="14" max="14" width="18.5546875" style="1" customWidth="1" outlineLevel="1"/>
    <col min="15" max="15" width="20" style="1" bestFit="1" customWidth="1"/>
    <col min="16" max="27" width="18.44140625" style="1" customWidth="1" outlineLevel="1"/>
    <col min="28" max="28" width="20" style="1" bestFit="1" customWidth="1"/>
    <col min="29" max="30" width="18.109375" style="1" customWidth="1" outlineLevel="1"/>
    <col min="31" max="32" width="18.88671875" style="1" customWidth="1" outlineLevel="1"/>
    <col min="33" max="33" width="18.109375" style="1" customWidth="1" outlineLevel="1"/>
    <col min="34" max="34" width="18.5546875" style="1" customWidth="1" outlineLevel="1"/>
    <col min="35" max="36" width="18.6640625" style="1" customWidth="1" outlineLevel="1"/>
    <col min="37" max="37" width="18.44140625" style="1" customWidth="1" outlineLevel="1"/>
    <col min="38" max="38" width="18.5546875" style="1" customWidth="1" outlineLevel="1"/>
    <col min="39" max="39" width="18.6640625" style="1" customWidth="1" outlineLevel="1"/>
    <col min="40" max="40" width="18.5546875" style="1" customWidth="1" outlineLevel="1"/>
    <col min="41" max="41" width="20" style="1" bestFit="1" customWidth="1"/>
    <col min="42" max="42" width="18.6640625" style="1" customWidth="1" outlineLevel="1"/>
    <col min="43" max="43" width="18.88671875" style="1" customWidth="1" outlineLevel="1"/>
    <col min="44" max="44" width="18.5546875" style="1" customWidth="1" outlineLevel="1"/>
    <col min="45" max="45" width="18.6640625" style="1" customWidth="1" outlineLevel="1"/>
    <col min="46" max="46" width="18" style="1" customWidth="1" outlineLevel="1"/>
    <col min="47" max="47" width="18.88671875" style="1" customWidth="1" outlineLevel="1"/>
    <col min="48" max="48" width="18.6640625" style="1" customWidth="1" outlineLevel="1"/>
    <col min="49" max="49" width="18.109375" style="1" customWidth="1" outlineLevel="1"/>
    <col min="50" max="50" width="18" style="1" customWidth="1" outlineLevel="1"/>
    <col min="51" max="51" width="18.44140625" style="1" customWidth="1" outlineLevel="1"/>
    <col min="52" max="52" width="18.6640625" style="1" customWidth="1" outlineLevel="1"/>
    <col min="53" max="53" width="18.5546875" style="1" customWidth="1" outlineLevel="1"/>
    <col min="54" max="54" width="20.5546875" style="1" bestFit="1" customWidth="1"/>
    <col min="55" max="56" width="18.5546875" style="1" customWidth="1" outlineLevel="1"/>
    <col min="57" max="57" width="18.44140625" style="1" customWidth="1" outlineLevel="1"/>
    <col min="58" max="58" width="18.6640625" style="1" customWidth="1" outlineLevel="1"/>
    <col min="59" max="59" width="19.44140625" style="1" customWidth="1" outlineLevel="1"/>
    <col min="60" max="61" width="19.109375" style="1" customWidth="1" outlineLevel="1"/>
    <col min="62" max="62" width="18.44140625" style="1" customWidth="1" outlineLevel="1"/>
    <col min="63" max="63" width="18.88671875" style="1" customWidth="1" outlineLevel="1"/>
    <col min="64" max="64" width="19.33203125" style="1" customWidth="1" outlineLevel="1"/>
    <col min="65" max="65" width="18.6640625" style="1" customWidth="1" outlineLevel="1"/>
    <col min="66" max="66" width="18.5546875" style="1" customWidth="1" outlineLevel="1"/>
    <col min="67" max="67" width="19.88671875" style="1" bestFit="1" customWidth="1"/>
    <col min="68" max="68" width="19.109375" style="1" customWidth="1" outlineLevel="1"/>
    <col min="69" max="69" width="18.88671875" style="1" customWidth="1" outlineLevel="1"/>
    <col min="70" max="70" width="19.109375" style="1" customWidth="1" outlineLevel="1"/>
    <col min="71" max="71" width="18.88671875" style="1" customWidth="1" outlineLevel="1"/>
    <col min="72" max="73" width="18.44140625" style="1" customWidth="1" outlineLevel="1"/>
    <col min="74" max="74" width="18.88671875" style="1" customWidth="1" outlineLevel="1"/>
    <col min="75" max="75" width="19.109375" style="1" customWidth="1" outlineLevel="1"/>
    <col min="76" max="76" width="18.6640625" style="1" customWidth="1" outlineLevel="1"/>
    <col min="77" max="77" width="18.88671875" style="1" customWidth="1" outlineLevel="1"/>
    <col min="78" max="79" width="18.5546875" style="1" customWidth="1" outlineLevel="1"/>
    <col min="80" max="80" width="20" style="1" bestFit="1" customWidth="1"/>
    <col min="81" max="81" width="18.44140625" style="1" customWidth="1" outlineLevel="1"/>
    <col min="82" max="82" width="18.88671875" style="1" customWidth="1" outlineLevel="1"/>
    <col min="83" max="83" width="18.6640625" style="1" customWidth="1" outlineLevel="1"/>
    <col min="84" max="84" width="18.88671875" style="1" customWidth="1" outlineLevel="1"/>
    <col min="85" max="85" width="18.6640625" style="1" customWidth="1" outlineLevel="1"/>
    <col min="86" max="86" width="19.109375" style="1" customWidth="1" outlineLevel="1"/>
    <col min="87" max="87" width="18.88671875" style="1" customWidth="1" outlineLevel="1"/>
    <col min="88" max="88" width="18.6640625" style="1" customWidth="1" outlineLevel="1"/>
    <col min="89" max="89" width="19.44140625" style="1" customWidth="1" outlineLevel="1"/>
    <col min="90" max="90" width="18.88671875" style="1" customWidth="1" outlineLevel="1"/>
    <col min="91" max="91" width="18.5546875" style="1" customWidth="1" outlineLevel="1"/>
    <col min="92" max="92" width="19.109375" style="1" customWidth="1" outlineLevel="1"/>
    <col min="93" max="93" width="20" style="1" bestFit="1" customWidth="1"/>
    <col min="94" max="94" width="18.109375" style="1" customWidth="1" outlineLevel="1"/>
    <col min="95" max="96" width="18.88671875" style="1" customWidth="1" outlineLevel="1"/>
    <col min="97" max="97" width="18.6640625" style="1" customWidth="1" outlineLevel="1"/>
    <col min="98" max="98" width="18.109375" style="1" customWidth="1" outlineLevel="1"/>
    <col min="99" max="100" width="19.109375" style="1" customWidth="1" outlineLevel="1"/>
    <col min="101" max="101" width="18.6640625" style="1" customWidth="1" outlineLevel="1"/>
    <col min="102" max="102" width="18.88671875" style="1" customWidth="1" outlineLevel="1"/>
    <col min="103" max="103" width="19.44140625" style="1" customWidth="1" outlineLevel="1"/>
    <col min="104" max="104" width="18.6640625" style="1" customWidth="1" outlineLevel="1"/>
    <col min="105" max="105" width="18.5546875" style="1" customWidth="1" outlineLevel="1"/>
    <col min="106" max="106" width="20.109375" style="1" bestFit="1" customWidth="1"/>
    <col min="107" max="107" width="19.109375" style="1" customWidth="1" outlineLevel="1"/>
    <col min="108" max="108" width="18.88671875" style="1" customWidth="1" outlineLevel="1"/>
    <col min="109" max="109" width="18.109375" style="1" customWidth="1" outlineLevel="1"/>
    <col min="110" max="111" width="18.6640625" style="1" customWidth="1" outlineLevel="1"/>
    <col min="112" max="112" width="19.33203125" style="1" customWidth="1" outlineLevel="1"/>
    <col min="113" max="114" width="19.109375" style="1" customWidth="1" outlineLevel="1"/>
    <col min="115" max="115" width="19.88671875" style="1" customWidth="1" outlineLevel="1"/>
    <col min="116" max="116" width="18.88671875" style="1" customWidth="1" outlineLevel="1"/>
    <col min="117" max="117" width="19.33203125" style="1" customWidth="1" outlineLevel="1"/>
    <col min="118" max="118" width="18.6640625" style="1" customWidth="1" outlineLevel="1"/>
    <col min="119" max="119" width="19.88671875" style="1" bestFit="1" customWidth="1"/>
    <col min="120" max="120" width="18.5546875" style="1" customWidth="1" outlineLevel="1"/>
    <col min="121" max="121" width="18.6640625" style="1" customWidth="1" outlineLevel="1"/>
    <col min="122" max="123" width="18.88671875" style="1" customWidth="1" outlineLevel="1"/>
    <col min="124" max="124" width="19.33203125" style="1" customWidth="1" outlineLevel="1"/>
    <col min="125" max="125" width="19.109375" style="1" customWidth="1" outlineLevel="1"/>
    <col min="126" max="127" width="19.44140625" style="1" customWidth="1" outlineLevel="1"/>
    <col min="128" max="128" width="18.88671875" style="1" customWidth="1" outlineLevel="1"/>
    <col min="129" max="129" width="19.33203125" style="1" customWidth="1" outlineLevel="1"/>
    <col min="130" max="130" width="19.109375" style="1" customWidth="1" outlineLevel="1"/>
    <col min="131" max="131" width="18.88671875" style="1" customWidth="1" outlineLevel="1"/>
    <col min="132" max="132" width="20.109375" style="1" bestFit="1" customWidth="1"/>
    <col min="133" max="133" width="19.109375" style="1" customWidth="1" outlineLevel="1"/>
    <col min="134" max="134" width="18.44140625" style="1" customWidth="1" outlineLevel="1"/>
    <col min="135" max="135" width="18.88671875" style="1" customWidth="1" outlineLevel="1"/>
    <col min="136" max="136" width="18.5546875" style="1" customWidth="1" outlineLevel="1"/>
    <col min="137" max="137" width="19.33203125" style="1" customWidth="1" outlineLevel="1"/>
    <col min="138" max="138" width="18.88671875" style="1" customWidth="1" outlineLevel="1"/>
    <col min="139" max="141" width="19.109375" style="1" customWidth="1" outlineLevel="1"/>
    <col min="142" max="142" width="19.44140625" style="1" customWidth="1" outlineLevel="1"/>
    <col min="143" max="143" width="19.33203125" style="1" customWidth="1" outlineLevel="1"/>
    <col min="144" max="144" width="18.5546875" style="1" customWidth="1" outlineLevel="1"/>
    <col min="145" max="145" width="20.5546875" style="1" bestFit="1" customWidth="1"/>
    <col min="146" max="146" width="18.109375" style="1" customWidth="1" outlineLevel="1"/>
    <col min="147" max="147" width="18.6640625" style="1" customWidth="1" outlineLevel="1"/>
    <col min="148" max="148" width="18.5546875" style="1" customWidth="1" outlineLevel="1"/>
    <col min="149" max="149" width="18.88671875" style="1" customWidth="1" outlineLevel="1"/>
    <col min="150" max="150" width="18.109375" style="1" customWidth="1" outlineLevel="1"/>
    <col min="151" max="151" width="18.5546875" style="1" customWidth="1" outlineLevel="1"/>
    <col min="152" max="152" width="18.44140625" style="1" customWidth="1" outlineLevel="1"/>
    <col min="153" max="153" width="18.109375" style="1" customWidth="1" outlineLevel="1"/>
    <col min="154" max="154" width="18.5546875" style="1" customWidth="1" outlineLevel="1"/>
    <col min="155" max="155" width="18.44140625" style="1" customWidth="1" outlineLevel="1"/>
    <col min="156" max="156" width="18.88671875" style="1" customWidth="1" outlineLevel="1"/>
    <col min="157" max="157" width="19.33203125" style="1" customWidth="1" outlineLevel="1"/>
    <col min="158" max="158" width="19.88671875" style="1" bestFit="1" customWidth="1"/>
    <col min="159" max="159" width="18.6640625" style="1" customWidth="1" outlineLevel="1"/>
    <col min="160" max="160" width="19.109375" style="1" customWidth="1" outlineLevel="1"/>
    <col min="161" max="161" width="18.6640625" style="1" customWidth="1" outlineLevel="1"/>
    <col min="162" max="163" width="18.88671875" style="1" customWidth="1" outlineLevel="1"/>
    <col min="164" max="164" width="18.6640625" style="1" customWidth="1" outlineLevel="1"/>
    <col min="165" max="165" width="19.109375" style="1" customWidth="1" outlineLevel="1"/>
    <col min="166" max="168" width="18.5546875" style="1" customWidth="1" outlineLevel="1"/>
    <col min="169" max="169" width="19.109375" style="1" customWidth="1" outlineLevel="1"/>
    <col min="170" max="170" width="18.44140625" style="1" customWidth="1" outlineLevel="1"/>
    <col min="171" max="171" width="20.109375" style="1" bestFit="1" customWidth="1"/>
    <col min="172" max="172" width="18.5546875" style="1" customWidth="1" outlineLevel="1"/>
    <col min="173" max="176" width="18.88671875" style="1" customWidth="1" outlineLevel="1"/>
    <col min="177" max="177" width="18.6640625" style="1" customWidth="1" outlineLevel="1"/>
    <col min="178" max="178" width="18.5546875" style="1" customWidth="1" outlineLevel="1"/>
    <col min="179" max="179" width="19.109375" style="1" customWidth="1" outlineLevel="1"/>
    <col min="180" max="181" width="18.5546875" style="1" customWidth="1" outlineLevel="1"/>
    <col min="182" max="182" width="18.88671875" style="1" customWidth="1" outlineLevel="1"/>
    <col min="183" max="183" width="18.5546875" style="1" customWidth="1" outlineLevel="1"/>
    <col min="184" max="184" width="19.88671875" style="1" bestFit="1" customWidth="1"/>
    <col min="185" max="185" width="19.109375" style="1" customWidth="1" outlineLevel="1"/>
    <col min="186" max="186" width="18.109375" style="1" customWidth="1" outlineLevel="1"/>
    <col min="187" max="187" width="18.5546875" style="1" customWidth="1" outlineLevel="1"/>
    <col min="188" max="188" width="19.44140625" style="1" customWidth="1" outlineLevel="1"/>
    <col min="189" max="189" width="18.88671875" style="1" customWidth="1" outlineLevel="1"/>
    <col min="190" max="190" width="18.6640625" style="1" customWidth="1" outlineLevel="1"/>
    <col min="191" max="191" width="19.33203125" style="1" customWidth="1" outlineLevel="1"/>
    <col min="192" max="192" width="18.5546875" style="1" customWidth="1" outlineLevel="1"/>
    <col min="193" max="193" width="19.44140625" style="1" customWidth="1" outlineLevel="1"/>
    <col min="194" max="194" width="18.109375" style="1" customWidth="1" outlineLevel="1"/>
    <col min="195" max="195" width="18.88671875" style="1" customWidth="1" outlineLevel="1"/>
    <col min="196" max="196" width="19.109375" style="1" customWidth="1" outlineLevel="1"/>
    <col min="197" max="16384" width="22.5546875" style="1"/>
  </cols>
  <sheetData>
    <row r="1" spans="1:196" ht="25.5" customHeight="1" x14ac:dyDescent="0.3">
      <c r="A1" s="45" t="s">
        <v>188</v>
      </c>
      <c r="B1" s="45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</row>
    <row r="2" spans="1:196" ht="18" customHeight="1" x14ac:dyDescent="0.3">
      <c r="A2" s="2"/>
      <c r="B2" s="2"/>
    </row>
    <row r="3" spans="1:196" x14ac:dyDescent="0.3">
      <c r="A3" s="3" t="s">
        <v>60</v>
      </c>
      <c r="B3" s="3"/>
      <c r="C3" s="4">
        <v>0.04</v>
      </c>
      <c r="D3" s="4">
        <v>0.04</v>
      </c>
      <c r="E3" s="4">
        <v>0.04</v>
      </c>
      <c r="F3" s="4">
        <v>0.04</v>
      </c>
      <c r="G3" s="4">
        <v>0.04</v>
      </c>
      <c r="H3" s="4">
        <v>0.04</v>
      </c>
      <c r="I3" s="4">
        <v>0.04</v>
      </c>
      <c r="J3" s="4">
        <v>0.04</v>
      </c>
      <c r="K3" s="4">
        <v>0.04</v>
      </c>
      <c r="L3" s="4">
        <v>0.04</v>
      </c>
      <c r="M3" s="4">
        <v>0.04</v>
      </c>
      <c r="N3" s="4">
        <v>0.04</v>
      </c>
      <c r="O3" s="4"/>
      <c r="P3" s="4">
        <v>0.04</v>
      </c>
      <c r="Q3" s="4">
        <v>0.04</v>
      </c>
      <c r="R3" s="4">
        <v>0.04</v>
      </c>
      <c r="S3" s="4">
        <v>0.04</v>
      </c>
      <c r="T3" s="4">
        <v>0.04</v>
      </c>
      <c r="U3" s="4">
        <v>0.04</v>
      </c>
      <c r="V3" s="4">
        <v>0.04</v>
      </c>
      <c r="W3" s="4">
        <v>0.04</v>
      </c>
      <c r="X3" s="4">
        <v>0.04</v>
      </c>
      <c r="Y3" s="4">
        <v>0.04</v>
      </c>
      <c r="Z3" s="4">
        <v>0.04</v>
      </c>
      <c r="AA3" s="4">
        <v>0.04</v>
      </c>
      <c r="AB3" s="4"/>
      <c r="AC3" s="4">
        <v>0.04</v>
      </c>
      <c r="AD3" s="4">
        <v>0.04</v>
      </c>
      <c r="AE3" s="4">
        <v>0.04</v>
      </c>
      <c r="AF3" s="4">
        <v>0.04</v>
      </c>
      <c r="AG3" s="4">
        <v>0.04</v>
      </c>
      <c r="AH3" s="4">
        <v>0.04</v>
      </c>
      <c r="AI3" s="4">
        <v>0.04</v>
      </c>
      <c r="AJ3" s="4">
        <v>0.04</v>
      </c>
      <c r="AK3" s="4">
        <v>0.04</v>
      </c>
      <c r="AL3" s="4">
        <v>0.04</v>
      </c>
      <c r="AM3" s="4">
        <v>0.04</v>
      </c>
      <c r="AN3" s="4">
        <v>0.04</v>
      </c>
      <c r="AO3" s="4"/>
      <c r="AP3" s="4">
        <v>0.04</v>
      </c>
      <c r="AQ3" s="4">
        <v>0.04</v>
      </c>
      <c r="AR3" s="4">
        <v>0.04</v>
      </c>
      <c r="AS3" s="4">
        <v>0.04</v>
      </c>
      <c r="AT3" s="4">
        <v>0.04</v>
      </c>
      <c r="AU3" s="4">
        <v>0.04</v>
      </c>
      <c r="AV3" s="4">
        <v>0.04</v>
      </c>
      <c r="AW3" s="4">
        <v>0.04</v>
      </c>
      <c r="AX3" s="4">
        <v>0.04</v>
      </c>
      <c r="AY3" s="4">
        <v>0.04</v>
      </c>
      <c r="AZ3" s="4">
        <v>0.04</v>
      </c>
      <c r="BA3" s="4">
        <v>0.04</v>
      </c>
      <c r="BB3" s="4"/>
      <c r="BC3" s="4">
        <v>0.04</v>
      </c>
      <c r="BD3" s="4">
        <v>0.04</v>
      </c>
      <c r="BE3" s="4">
        <v>0.04</v>
      </c>
      <c r="BF3" s="4">
        <v>0.04</v>
      </c>
      <c r="BG3" s="4">
        <v>0.04</v>
      </c>
      <c r="BH3" s="4">
        <v>0.04</v>
      </c>
      <c r="BI3" s="4">
        <v>0.04</v>
      </c>
      <c r="BJ3" s="4">
        <v>0.04</v>
      </c>
      <c r="BK3" s="4">
        <v>0.04</v>
      </c>
      <c r="BL3" s="4">
        <v>0.04</v>
      </c>
      <c r="BM3" s="4">
        <v>0.04</v>
      </c>
      <c r="BN3" s="4">
        <v>0.04</v>
      </c>
      <c r="BO3" s="4"/>
      <c r="BP3" s="4">
        <v>0.04</v>
      </c>
      <c r="BQ3" s="4">
        <v>0.04</v>
      </c>
      <c r="BR3" s="4">
        <v>0.04</v>
      </c>
      <c r="BS3" s="4">
        <v>0.04</v>
      </c>
      <c r="BT3" s="4">
        <v>0.04</v>
      </c>
      <c r="BU3" s="4">
        <v>0.04</v>
      </c>
      <c r="BV3" s="4">
        <v>0.04</v>
      </c>
      <c r="BW3" s="4">
        <v>0.04</v>
      </c>
      <c r="BX3" s="4">
        <v>0.04</v>
      </c>
      <c r="BY3" s="4">
        <v>0.04</v>
      </c>
      <c r="BZ3" s="4">
        <v>0.04</v>
      </c>
      <c r="CA3" s="4">
        <v>0.04</v>
      </c>
      <c r="CB3" s="4"/>
      <c r="CC3" s="4">
        <v>0.04</v>
      </c>
      <c r="CD3" s="4">
        <v>0.04</v>
      </c>
      <c r="CE3" s="4">
        <v>0.04</v>
      </c>
      <c r="CF3" s="4">
        <v>0.04</v>
      </c>
      <c r="CG3" s="4">
        <v>0.04</v>
      </c>
      <c r="CH3" s="4">
        <v>0.04</v>
      </c>
      <c r="CI3" s="4">
        <v>0.04</v>
      </c>
      <c r="CJ3" s="4">
        <v>0.04</v>
      </c>
      <c r="CK3" s="4">
        <v>0.04</v>
      </c>
      <c r="CL3" s="4">
        <v>0.04</v>
      </c>
      <c r="CM3" s="4">
        <v>0.04</v>
      </c>
      <c r="CN3" s="4">
        <v>0.04</v>
      </c>
      <c r="CO3" s="4"/>
      <c r="CP3" s="4">
        <v>0.04</v>
      </c>
      <c r="CQ3" s="4">
        <v>0.04</v>
      </c>
      <c r="CR3" s="4">
        <v>0.04</v>
      </c>
      <c r="CS3" s="4">
        <v>0.04</v>
      </c>
      <c r="CT3" s="4">
        <v>0.04</v>
      </c>
      <c r="CU3" s="4">
        <v>0.04</v>
      </c>
      <c r="CV3" s="4">
        <v>0.04</v>
      </c>
      <c r="CW3" s="4">
        <v>0.04</v>
      </c>
      <c r="CX3" s="4">
        <v>0.04</v>
      </c>
      <c r="CY3" s="4">
        <v>0.04</v>
      </c>
      <c r="CZ3" s="4">
        <v>0.04</v>
      </c>
      <c r="DA3" s="4">
        <v>0.04</v>
      </c>
      <c r="DB3" s="4"/>
      <c r="DC3" s="4">
        <v>0.04</v>
      </c>
      <c r="DD3" s="4">
        <v>0.04</v>
      </c>
      <c r="DE3" s="4">
        <v>0.04</v>
      </c>
      <c r="DF3" s="4">
        <v>0.04</v>
      </c>
      <c r="DG3" s="4">
        <v>0.04</v>
      </c>
      <c r="DH3" s="4">
        <v>0.04</v>
      </c>
      <c r="DI3" s="4">
        <v>0.04</v>
      </c>
      <c r="DJ3" s="4">
        <v>0.04</v>
      </c>
      <c r="DK3" s="4">
        <v>0.04</v>
      </c>
      <c r="DL3" s="4">
        <v>0.04</v>
      </c>
      <c r="DM3" s="4">
        <v>0.04</v>
      </c>
      <c r="DN3" s="4">
        <v>0.04</v>
      </c>
      <c r="DO3" s="4"/>
      <c r="DP3" s="4">
        <v>0.04</v>
      </c>
      <c r="DQ3" s="4">
        <v>0.04</v>
      </c>
      <c r="DR3" s="4">
        <v>0.04</v>
      </c>
      <c r="DS3" s="4">
        <v>0.04</v>
      </c>
      <c r="DT3" s="4">
        <v>0.04</v>
      </c>
      <c r="DU3" s="4">
        <v>0.04</v>
      </c>
      <c r="DV3" s="4">
        <v>0.04</v>
      </c>
      <c r="DW3" s="4">
        <v>0.04</v>
      </c>
      <c r="DX3" s="4">
        <v>0.04</v>
      </c>
      <c r="DY3" s="4">
        <v>0.04</v>
      </c>
      <c r="DZ3" s="4">
        <v>0.04</v>
      </c>
      <c r="EA3" s="4">
        <v>0.04</v>
      </c>
      <c r="EB3" s="4"/>
      <c r="EC3" s="4">
        <v>0.04</v>
      </c>
      <c r="ED3" s="4">
        <v>0.04</v>
      </c>
      <c r="EE3" s="4">
        <v>0.04</v>
      </c>
      <c r="EF3" s="4">
        <v>0.04</v>
      </c>
      <c r="EG3" s="4">
        <v>0.04</v>
      </c>
      <c r="EH3" s="4">
        <v>0.04</v>
      </c>
      <c r="EI3" s="4">
        <v>0.04</v>
      </c>
      <c r="EJ3" s="4">
        <v>0.04</v>
      </c>
      <c r="EK3" s="4">
        <v>0.04</v>
      </c>
      <c r="EL3" s="4">
        <v>0.04</v>
      </c>
      <c r="EM3" s="4">
        <v>0.04</v>
      </c>
      <c r="EN3" s="4">
        <v>0.04</v>
      </c>
      <c r="EO3" s="4"/>
      <c r="EP3" s="4">
        <v>0.04</v>
      </c>
      <c r="EQ3" s="4">
        <v>0.04</v>
      </c>
      <c r="ER3" s="4">
        <v>0.04</v>
      </c>
      <c r="ES3" s="4">
        <v>0.04</v>
      </c>
      <c r="ET3" s="4">
        <v>0.04</v>
      </c>
      <c r="EU3" s="4">
        <v>0.04</v>
      </c>
      <c r="EV3" s="4">
        <v>0.04</v>
      </c>
      <c r="EW3" s="4">
        <v>0.04</v>
      </c>
      <c r="EX3" s="4">
        <v>0.04</v>
      </c>
      <c r="EY3" s="4">
        <v>0.04</v>
      </c>
      <c r="EZ3" s="4">
        <v>0.04</v>
      </c>
      <c r="FA3" s="4">
        <v>0.04</v>
      </c>
      <c r="FB3" s="4"/>
      <c r="FC3" s="4">
        <v>0.04</v>
      </c>
      <c r="FD3" s="4">
        <v>0.04</v>
      </c>
      <c r="FE3" s="4">
        <v>0.04</v>
      </c>
      <c r="FF3" s="4">
        <v>0.04</v>
      </c>
      <c r="FG3" s="4">
        <v>0.04</v>
      </c>
      <c r="FH3" s="4">
        <v>0.04</v>
      </c>
      <c r="FI3" s="4">
        <v>0.04</v>
      </c>
      <c r="FJ3" s="4">
        <v>0.04</v>
      </c>
      <c r="FK3" s="4">
        <v>0.04</v>
      </c>
      <c r="FL3" s="4">
        <v>0.04</v>
      </c>
      <c r="FM3" s="4">
        <v>0.04</v>
      </c>
      <c r="FN3" s="4">
        <v>0.04</v>
      </c>
      <c r="FO3" s="4"/>
      <c r="FP3" s="4">
        <v>0.04</v>
      </c>
      <c r="FQ3" s="4">
        <v>0.04</v>
      </c>
      <c r="FR3" s="4">
        <v>0.04</v>
      </c>
      <c r="FS3" s="4">
        <v>0.04</v>
      </c>
      <c r="FT3" s="4">
        <v>0.04</v>
      </c>
      <c r="FU3" s="4">
        <v>0.04</v>
      </c>
      <c r="FV3" s="4">
        <v>0.04</v>
      </c>
      <c r="FW3" s="4">
        <v>0.04</v>
      </c>
      <c r="FX3" s="4">
        <v>0.04</v>
      </c>
      <c r="FY3" s="4">
        <v>0.04</v>
      </c>
      <c r="FZ3" s="4">
        <v>0.04</v>
      </c>
      <c r="GA3" s="4">
        <v>0.04</v>
      </c>
      <c r="GB3" s="4"/>
      <c r="GC3" s="4">
        <v>0.04</v>
      </c>
      <c r="GD3" s="4">
        <v>0.04</v>
      </c>
      <c r="GE3" s="4">
        <v>0.04</v>
      </c>
      <c r="GF3" s="4">
        <v>0.04</v>
      </c>
      <c r="GG3" s="4">
        <v>0.04</v>
      </c>
      <c r="GH3" s="4">
        <v>0.04</v>
      </c>
      <c r="GI3" s="4">
        <v>0.04</v>
      </c>
      <c r="GJ3" s="4">
        <v>0.04</v>
      </c>
      <c r="GK3" s="4">
        <v>0.04</v>
      </c>
      <c r="GL3" s="4">
        <v>0.04</v>
      </c>
      <c r="GM3" s="4">
        <v>0.04</v>
      </c>
      <c r="GN3" s="4">
        <v>0.04</v>
      </c>
    </row>
    <row r="4" spans="1:196" x14ac:dyDescent="0.3">
      <c r="A4" s="3" t="s">
        <v>77</v>
      </c>
      <c r="B4" s="3"/>
      <c r="C4" s="4">
        <v>5.0000000000000001E-3</v>
      </c>
      <c r="D4" s="4">
        <v>5.0000000000000001E-3</v>
      </c>
      <c r="E4" s="4">
        <v>5.0000000000000001E-3</v>
      </c>
      <c r="F4" s="4">
        <v>5.0000000000000001E-3</v>
      </c>
      <c r="G4" s="4">
        <v>5.0000000000000001E-3</v>
      </c>
      <c r="H4" s="4">
        <v>5.0000000000000001E-3</v>
      </c>
      <c r="I4" s="4">
        <v>5.0000000000000001E-3</v>
      </c>
      <c r="J4" s="4">
        <v>5.0000000000000001E-3</v>
      </c>
      <c r="K4" s="4">
        <v>5.0000000000000001E-3</v>
      </c>
      <c r="L4" s="4">
        <v>5.0000000000000001E-3</v>
      </c>
      <c r="M4" s="4">
        <v>5.0000000000000001E-3</v>
      </c>
      <c r="N4" s="4">
        <v>5.0000000000000001E-3</v>
      </c>
      <c r="O4" s="4"/>
      <c r="P4" s="4">
        <v>5.0000000000000001E-3</v>
      </c>
      <c r="Q4" s="4">
        <v>5.0000000000000001E-3</v>
      </c>
      <c r="R4" s="4">
        <v>5.0000000000000001E-3</v>
      </c>
      <c r="S4" s="4">
        <v>5.0000000000000001E-3</v>
      </c>
      <c r="T4" s="4">
        <v>5.0000000000000001E-3</v>
      </c>
      <c r="U4" s="4">
        <v>5.0000000000000001E-3</v>
      </c>
      <c r="V4" s="4">
        <v>5.0000000000000001E-3</v>
      </c>
      <c r="W4" s="4">
        <v>5.0000000000000001E-3</v>
      </c>
      <c r="X4" s="4">
        <v>5.0000000000000001E-3</v>
      </c>
      <c r="Y4" s="4">
        <v>5.0000000000000001E-3</v>
      </c>
      <c r="Z4" s="4">
        <v>5.0000000000000001E-3</v>
      </c>
      <c r="AA4" s="4">
        <v>5.0000000000000001E-3</v>
      </c>
      <c r="AB4" s="4"/>
      <c r="AC4" s="4">
        <v>5.0000000000000001E-3</v>
      </c>
      <c r="AD4" s="4">
        <v>5.0000000000000001E-3</v>
      </c>
      <c r="AE4" s="4">
        <v>5.0000000000000001E-3</v>
      </c>
      <c r="AF4" s="4">
        <v>5.0000000000000001E-3</v>
      </c>
      <c r="AG4" s="4">
        <v>5.0000000000000001E-3</v>
      </c>
      <c r="AH4" s="4">
        <v>5.0000000000000001E-3</v>
      </c>
      <c r="AI4" s="4">
        <v>5.0000000000000001E-3</v>
      </c>
      <c r="AJ4" s="4">
        <v>5.0000000000000001E-3</v>
      </c>
      <c r="AK4" s="4">
        <v>5.0000000000000001E-3</v>
      </c>
      <c r="AL4" s="4">
        <v>5.0000000000000001E-3</v>
      </c>
      <c r="AM4" s="4">
        <v>5.0000000000000001E-3</v>
      </c>
      <c r="AN4" s="4">
        <v>5.0000000000000001E-3</v>
      </c>
      <c r="AO4" s="4"/>
      <c r="AP4" s="4">
        <v>5.0000000000000001E-3</v>
      </c>
      <c r="AQ4" s="4">
        <v>5.0000000000000001E-3</v>
      </c>
      <c r="AR4" s="4">
        <v>5.0000000000000001E-3</v>
      </c>
      <c r="AS4" s="4">
        <v>5.0000000000000001E-3</v>
      </c>
      <c r="AT4" s="4">
        <v>5.0000000000000001E-3</v>
      </c>
      <c r="AU4" s="4">
        <v>5.0000000000000001E-3</v>
      </c>
      <c r="AV4" s="4">
        <v>5.0000000000000001E-3</v>
      </c>
      <c r="AW4" s="4">
        <v>5.0000000000000001E-3</v>
      </c>
      <c r="AX4" s="4">
        <v>5.0000000000000001E-3</v>
      </c>
      <c r="AY4" s="4">
        <v>5.0000000000000001E-3</v>
      </c>
      <c r="AZ4" s="4">
        <v>5.0000000000000001E-3</v>
      </c>
      <c r="BA4" s="4">
        <v>5.0000000000000001E-3</v>
      </c>
      <c r="BB4" s="4"/>
      <c r="BC4" s="4">
        <v>5.0000000000000001E-3</v>
      </c>
      <c r="BD4" s="4">
        <v>5.0000000000000001E-3</v>
      </c>
      <c r="BE4" s="4">
        <v>5.0000000000000001E-3</v>
      </c>
      <c r="BF4" s="4">
        <v>5.0000000000000001E-3</v>
      </c>
      <c r="BG4" s="4">
        <v>5.0000000000000001E-3</v>
      </c>
      <c r="BH4" s="4">
        <v>5.0000000000000001E-3</v>
      </c>
      <c r="BI4" s="4">
        <v>5.0000000000000001E-3</v>
      </c>
      <c r="BJ4" s="4">
        <v>5.0000000000000001E-3</v>
      </c>
      <c r="BK4" s="4">
        <v>5.0000000000000001E-3</v>
      </c>
      <c r="BL4" s="4">
        <v>5.0000000000000001E-3</v>
      </c>
      <c r="BM4" s="4">
        <v>5.0000000000000001E-3</v>
      </c>
      <c r="BN4" s="4">
        <v>5.0000000000000001E-3</v>
      </c>
      <c r="BO4" s="4"/>
      <c r="BP4" s="4">
        <v>5.0000000000000001E-3</v>
      </c>
      <c r="BQ4" s="4">
        <v>5.0000000000000001E-3</v>
      </c>
      <c r="BR4" s="4">
        <v>5.0000000000000001E-3</v>
      </c>
      <c r="BS4" s="4">
        <v>5.0000000000000001E-3</v>
      </c>
      <c r="BT4" s="4">
        <v>5.0000000000000001E-3</v>
      </c>
      <c r="BU4" s="4">
        <v>5.0000000000000001E-3</v>
      </c>
      <c r="BV4" s="4">
        <v>5.0000000000000001E-3</v>
      </c>
      <c r="BW4" s="4">
        <v>5.0000000000000001E-3</v>
      </c>
      <c r="BX4" s="4">
        <v>5.0000000000000001E-3</v>
      </c>
      <c r="BY4" s="4">
        <v>5.0000000000000001E-3</v>
      </c>
      <c r="BZ4" s="4">
        <v>5.0000000000000001E-3</v>
      </c>
      <c r="CA4" s="4">
        <v>5.0000000000000001E-3</v>
      </c>
      <c r="CB4" s="4"/>
      <c r="CC4" s="4">
        <v>5.0000000000000001E-3</v>
      </c>
      <c r="CD4" s="4">
        <v>5.0000000000000001E-3</v>
      </c>
      <c r="CE4" s="4">
        <v>5.0000000000000001E-3</v>
      </c>
      <c r="CF4" s="4">
        <v>5.0000000000000001E-3</v>
      </c>
      <c r="CG4" s="4">
        <v>5.0000000000000001E-3</v>
      </c>
      <c r="CH4" s="4">
        <v>5.0000000000000001E-3</v>
      </c>
      <c r="CI4" s="4">
        <v>5.0000000000000001E-3</v>
      </c>
      <c r="CJ4" s="4">
        <v>5.0000000000000001E-3</v>
      </c>
      <c r="CK4" s="4">
        <v>5.0000000000000001E-3</v>
      </c>
      <c r="CL4" s="4">
        <v>5.0000000000000001E-3</v>
      </c>
      <c r="CM4" s="4">
        <v>5.0000000000000001E-3</v>
      </c>
      <c r="CN4" s="4">
        <v>5.0000000000000001E-3</v>
      </c>
      <c r="CO4" s="4"/>
      <c r="CP4" s="4">
        <v>5.0000000000000001E-3</v>
      </c>
      <c r="CQ4" s="4">
        <v>5.0000000000000001E-3</v>
      </c>
      <c r="CR4" s="4">
        <v>5.0000000000000001E-3</v>
      </c>
      <c r="CS4" s="4">
        <v>5.0000000000000001E-3</v>
      </c>
      <c r="CT4" s="4">
        <v>5.0000000000000001E-3</v>
      </c>
      <c r="CU4" s="4">
        <v>5.0000000000000001E-3</v>
      </c>
      <c r="CV4" s="4">
        <v>5.0000000000000001E-3</v>
      </c>
      <c r="CW4" s="4">
        <v>5.0000000000000001E-3</v>
      </c>
      <c r="CX4" s="4">
        <v>5.0000000000000001E-3</v>
      </c>
      <c r="CY4" s="4">
        <v>5.0000000000000001E-3</v>
      </c>
      <c r="CZ4" s="4">
        <v>5.0000000000000001E-3</v>
      </c>
      <c r="DA4" s="4">
        <v>5.0000000000000001E-3</v>
      </c>
      <c r="DB4" s="4"/>
      <c r="DC4" s="4">
        <v>5.0000000000000001E-3</v>
      </c>
      <c r="DD4" s="4">
        <v>5.0000000000000001E-3</v>
      </c>
      <c r="DE4" s="4">
        <v>5.0000000000000001E-3</v>
      </c>
      <c r="DF4" s="4">
        <v>5.0000000000000001E-3</v>
      </c>
      <c r="DG4" s="4">
        <v>5.0000000000000001E-3</v>
      </c>
      <c r="DH4" s="4">
        <v>5.0000000000000001E-3</v>
      </c>
      <c r="DI4" s="4">
        <v>5.0000000000000001E-3</v>
      </c>
      <c r="DJ4" s="4">
        <v>5.0000000000000001E-3</v>
      </c>
      <c r="DK4" s="4">
        <v>5.0000000000000001E-3</v>
      </c>
      <c r="DL4" s="4">
        <v>5.0000000000000001E-3</v>
      </c>
      <c r="DM4" s="4">
        <v>5.0000000000000001E-3</v>
      </c>
      <c r="DN4" s="4">
        <v>5.0000000000000001E-3</v>
      </c>
      <c r="DO4" s="4"/>
      <c r="DP4" s="4">
        <v>5.0000000000000001E-3</v>
      </c>
      <c r="DQ4" s="4">
        <v>5.0000000000000001E-3</v>
      </c>
      <c r="DR4" s="4">
        <v>5.0000000000000001E-3</v>
      </c>
      <c r="DS4" s="4">
        <v>5.0000000000000001E-3</v>
      </c>
      <c r="DT4" s="4">
        <v>5.0000000000000001E-3</v>
      </c>
      <c r="DU4" s="4">
        <v>5.0000000000000001E-3</v>
      </c>
      <c r="DV4" s="4">
        <v>5.0000000000000001E-3</v>
      </c>
      <c r="DW4" s="4">
        <v>5.0000000000000001E-3</v>
      </c>
      <c r="DX4" s="4">
        <v>5.0000000000000001E-3</v>
      </c>
      <c r="DY4" s="4">
        <v>5.0000000000000001E-3</v>
      </c>
      <c r="DZ4" s="4">
        <v>5.0000000000000001E-3</v>
      </c>
      <c r="EA4" s="4">
        <v>5.0000000000000001E-3</v>
      </c>
      <c r="EB4" s="4"/>
      <c r="EC4" s="4">
        <v>5.0000000000000001E-3</v>
      </c>
      <c r="ED4" s="4">
        <v>5.0000000000000001E-3</v>
      </c>
      <c r="EE4" s="4">
        <v>5.0000000000000001E-3</v>
      </c>
      <c r="EF4" s="4">
        <v>5.0000000000000001E-3</v>
      </c>
      <c r="EG4" s="4">
        <v>5.0000000000000001E-3</v>
      </c>
      <c r="EH4" s="4">
        <v>5.0000000000000001E-3</v>
      </c>
      <c r="EI4" s="4">
        <v>5.0000000000000001E-3</v>
      </c>
      <c r="EJ4" s="4">
        <v>5.0000000000000001E-3</v>
      </c>
      <c r="EK4" s="4">
        <v>5.0000000000000001E-3</v>
      </c>
      <c r="EL4" s="4">
        <v>5.0000000000000001E-3</v>
      </c>
      <c r="EM4" s="4">
        <v>5.0000000000000001E-3</v>
      </c>
      <c r="EN4" s="4">
        <v>5.0000000000000001E-3</v>
      </c>
      <c r="EO4" s="4"/>
      <c r="EP4" s="4">
        <v>5.0000000000000001E-3</v>
      </c>
      <c r="EQ4" s="4">
        <v>5.0000000000000001E-3</v>
      </c>
      <c r="ER4" s="4">
        <v>5.0000000000000001E-3</v>
      </c>
      <c r="ES4" s="4">
        <v>5.0000000000000001E-3</v>
      </c>
      <c r="ET4" s="4">
        <v>5.0000000000000001E-3</v>
      </c>
      <c r="EU4" s="4">
        <v>5.0000000000000001E-3</v>
      </c>
      <c r="EV4" s="4">
        <v>5.0000000000000001E-3</v>
      </c>
      <c r="EW4" s="4">
        <v>5.0000000000000001E-3</v>
      </c>
      <c r="EX4" s="4">
        <v>5.0000000000000001E-3</v>
      </c>
      <c r="EY4" s="4">
        <v>5.0000000000000001E-3</v>
      </c>
      <c r="EZ4" s="4">
        <v>5.0000000000000001E-3</v>
      </c>
      <c r="FA4" s="4">
        <v>5.0000000000000001E-3</v>
      </c>
      <c r="FB4" s="4"/>
      <c r="FC4" s="4">
        <v>5.0000000000000001E-3</v>
      </c>
      <c r="FD4" s="4">
        <v>5.0000000000000001E-3</v>
      </c>
      <c r="FE4" s="4">
        <v>5.0000000000000001E-3</v>
      </c>
      <c r="FF4" s="4">
        <v>5.0000000000000001E-3</v>
      </c>
      <c r="FG4" s="4">
        <v>5.0000000000000001E-3</v>
      </c>
      <c r="FH4" s="4">
        <v>5.0000000000000001E-3</v>
      </c>
      <c r="FI4" s="4">
        <v>5.0000000000000001E-3</v>
      </c>
      <c r="FJ4" s="4">
        <v>5.0000000000000001E-3</v>
      </c>
      <c r="FK4" s="4">
        <v>5.0000000000000001E-3</v>
      </c>
      <c r="FL4" s="4">
        <v>5.0000000000000001E-3</v>
      </c>
      <c r="FM4" s="4">
        <v>5.0000000000000001E-3</v>
      </c>
      <c r="FN4" s="4">
        <v>5.0000000000000001E-3</v>
      </c>
      <c r="FO4" s="4"/>
      <c r="FP4" s="4">
        <v>5.0000000000000001E-3</v>
      </c>
      <c r="FQ4" s="4">
        <v>5.0000000000000001E-3</v>
      </c>
      <c r="FR4" s="4">
        <v>5.0000000000000001E-3</v>
      </c>
      <c r="FS4" s="4">
        <v>5.0000000000000001E-3</v>
      </c>
      <c r="FT4" s="4">
        <v>5.0000000000000001E-3</v>
      </c>
      <c r="FU4" s="4">
        <v>5.0000000000000001E-3</v>
      </c>
      <c r="FV4" s="4">
        <v>5.0000000000000001E-3</v>
      </c>
      <c r="FW4" s="4">
        <v>5.0000000000000001E-3</v>
      </c>
      <c r="FX4" s="4">
        <v>5.0000000000000001E-3</v>
      </c>
      <c r="FY4" s="4">
        <v>5.0000000000000001E-3</v>
      </c>
      <c r="FZ4" s="4">
        <v>5.0000000000000001E-3</v>
      </c>
      <c r="GA4" s="4">
        <v>5.0000000000000001E-3</v>
      </c>
      <c r="GB4" s="4"/>
      <c r="GC4" s="4">
        <v>5.0000000000000001E-3</v>
      </c>
      <c r="GD4" s="4">
        <v>5.0000000000000001E-3</v>
      </c>
      <c r="GE4" s="4">
        <v>5.0000000000000001E-3</v>
      </c>
      <c r="GF4" s="4">
        <v>5.0000000000000001E-3</v>
      </c>
      <c r="GG4" s="4">
        <v>5.0000000000000001E-3</v>
      </c>
      <c r="GH4" s="4">
        <v>5.0000000000000001E-3</v>
      </c>
      <c r="GI4" s="4">
        <v>5.0000000000000001E-3</v>
      </c>
      <c r="GJ4" s="4">
        <v>5.0000000000000001E-3</v>
      </c>
      <c r="GK4" s="4">
        <v>5.0000000000000001E-3</v>
      </c>
      <c r="GL4" s="4">
        <v>5.0000000000000001E-3</v>
      </c>
      <c r="GM4" s="4">
        <v>5.0000000000000001E-3</v>
      </c>
      <c r="GN4" s="4">
        <v>5.0000000000000001E-3</v>
      </c>
    </row>
    <row r="5" spans="1:196" x14ac:dyDescent="0.3">
      <c r="A5" s="3" t="s">
        <v>59</v>
      </c>
      <c r="B5" s="3"/>
      <c r="C5" s="4">
        <v>0.03</v>
      </c>
      <c r="D5" s="4">
        <v>0.03</v>
      </c>
      <c r="E5" s="4">
        <v>0.03</v>
      </c>
      <c r="F5" s="4">
        <v>0.03</v>
      </c>
      <c r="G5" s="4">
        <v>0.03</v>
      </c>
      <c r="H5" s="4">
        <v>0.03</v>
      </c>
      <c r="I5" s="4">
        <v>0.03</v>
      </c>
      <c r="J5" s="4">
        <v>0.03</v>
      </c>
      <c r="K5" s="4">
        <v>0.03</v>
      </c>
      <c r="L5" s="4">
        <v>0.03</v>
      </c>
      <c r="M5" s="4">
        <v>0.03</v>
      </c>
      <c r="N5" s="4">
        <v>0.03</v>
      </c>
      <c r="O5" s="4"/>
      <c r="P5" s="4">
        <v>0.03</v>
      </c>
      <c r="Q5" s="4">
        <v>0.03</v>
      </c>
      <c r="R5" s="4">
        <v>0.03</v>
      </c>
      <c r="S5" s="4">
        <v>0.03</v>
      </c>
      <c r="T5" s="4">
        <v>0.03</v>
      </c>
      <c r="U5" s="4">
        <v>0.03</v>
      </c>
      <c r="V5" s="4">
        <v>0.03</v>
      </c>
      <c r="W5" s="4">
        <v>0.03</v>
      </c>
      <c r="X5" s="4">
        <v>0.03</v>
      </c>
      <c r="Y5" s="4">
        <v>0.03</v>
      </c>
      <c r="Z5" s="4">
        <v>0.03</v>
      </c>
      <c r="AA5" s="4">
        <v>0.03</v>
      </c>
      <c r="AB5" s="4"/>
      <c r="AC5" s="4">
        <v>0.03</v>
      </c>
      <c r="AD5" s="4">
        <v>0.03</v>
      </c>
      <c r="AE5" s="4">
        <v>0.03</v>
      </c>
      <c r="AF5" s="4">
        <v>0.03</v>
      </c>
      <c r="AG5" s="4">
        <v>0.03</v>
      </c>
      <c r="AH5" s="4">
        <v>0.03</v>
      </c>
      <c r="AI5" s="4">
        <v>0.03</v>
      </c>
      <c r="AJ5" s="4">
        <v>0.03</v>
      </c>
      <c r="AK5" s="4">
        <v>0.03</v>
      </c>
      <c r="AL5" s="4">
        <v>0.03</v>
      </c>
      <c r="AM5" s="4">
        <v>0.03</v>
      </c>
      <c r="AN5" s="4">
        <v>0.03</v>
      </c>
      <c r="AO5" s="4"/>
      <c r="AP5" s="4">
        <v>0.03</v>
      </c>
      <c r="AQ5" s="4">
        <v>0.03</v>
      </c>
      <c r="AR5" s="4">
        <v>0.03</v>
      </c>
      <c r="AS5" s="4">
        <v>0.03</v>
      </c>
      <c r="AT5" s="4">
        <v>0.03</v>
      </c>
      <c r="AU5" s="4">
        <v>0.03</v>
      </c>
      <c r="AV5" s="4">
        <v>0.03</v>
      </c>
      <c r="AW5" s="4">
        <v>0.03</v>
      </c>
      <c r="AX5" s="4">
        <v>0.03</v>
      </c>
      <c r="AY5" s="4">
        <v>0.03</v>
      </c>
      <c r="AZ5" s="4">
        <v>0.03</v>
      </c>
      <c r="BA5" s="4">
        <v>0.03</v>
      </c>
      <c r="BB5" s="4"/>
      <c r="BC5" s="4">
        <v>0.03</v>
      </c>
      <c r="BD5" s="4">
        <v>0.03</v>
      </c>
      <c r="BE5" s="4">
        <v>0.03</v>
      </c>
      <c r="BF5" s="4">
        <v>0.03</v>
      </c>
      <c r="BG5" s="4">
        <v>0.03</v>
      </c>
      <c r="BH5" s="4">
        <v>0.03</v>
      </c>
      <c r="BI5" s="4">
        <v>0.03</v>
      </c>
      <c r="BJ5" s="4">
        <v>0.03</v>
      </c>
      <c r="BK5" s="4">
        <v>0.03</v>
      </c>
      <c r="BL5" s="4">
        <v>0.03</v>
      </c>
      <c r="BM5" s="4">
        <v>0.03</v>
      </c>
      <c r="BN5" s="4">
        <v>0.03</v>
      </c>
      <c r="BO5" s="4"/>
      <c r="BP5" s="4">
        <v>0.03</v>
      </c>
      <c r="BQ5" s="4">
        <v>0.03</v>
      </c>
      <c r="BR5" s="4">
        <v>0.03</v>
      </c>
      <c r="BS5" s="4">
        <v>0.03</v>
      </c>
      <c r="BT5" s="4">
        <v>0.03</v>
      </c>
      <c r="BU5" s="4">
        <v>0.03</v>
      </c>
      <c r="BV5" s="4">
        <v>0.03</v>
      </c>
      <c r="BW5" s="4">
        <v>0.03</v>
      </c>
      <c r="BX5" s="4">
        <v>0.03</v>
      </c>
      <c r="BY5" s="4">
        <v>0.03</v>
      </c>
      <c r="BZ5" s="4">
        <v>0.03</v>
      </c>
      <c r="CA5" s="4">
        <v>0.03</v>
      </c>
      <c r="CB5" s="4"/>
      <c r="CC5" s="4">
        <v>0.03</v>
      </c>
      <c r="CD5" s="4">
        <v>0.03</v>
      </c>
      <c r="CE5" s="4">
        <v>0.03</v>
      </c>
      <c r="CF5" s="4">
        <v>0.03</v>
      </c>
      <c r="CG5" s="4">
        <v>0.03</v>
      </c>
      <c r="CH5" s="4">
        <v>0.03</v>
      </c>
      <c r="CI5" s="4">
        <v>0.03</v>
      </c>
      <c r="CJ5" s="4">
        <v>0.03</v>
      </c>
      <c r="CK5" s="4">
        <v>0.03</v>
      </c>
      <c r="CL5" s="4">
        <v>0.03</v>
      </c>
      <c r="CM5" s="4">
        <v>0.03</v>
      </c>
      <c r="CN5" s="4">
        <v>0.03</v>
      </c>
      <c r="CO5" s="4"/>
      <c r="CP5" s="4">
        <v>0.03</v>
      </c>
      <c r="CQ5" s="4">
        <v>0.03</v>
      </c>
      <c r="CR5" s="4">
        <v>0.03</v>
      </c>
      <c r="CS5" s="4">
        <v>0.03</v>
      </c>
      <c r="CT5" s="4">
        <v>0.03</v>
      </c>
      <c r="CU5" s="4">
        <v>0.03</v>
      </c>
      <c r="CV5" s="4">
        <v>0.03</v>
      </c>
      <c r="CW5" s="4">
        <v>0.03</v>
      </c>
      <c r="CX5" s="4">
        <v>0.03</v>
      </c>
      <c r="CY5" s="4">
        <v>0.03</v>
      </c>
      <c r="CZ5" s="4">
        <v>0.03</v>
      </c>
      <c r="DA5" s="4">
        <v>0.03</v>
      </c>
      <c r="DB5" s="4"/>
      <c r="DC5" s="4">
        <v>0.03</v>
      </c>
      <c r="DD5" s="4">
        <v>0.03</v>
      </c>
      <c r="DE5" s="4">
        <v>0.03</v>
      </c>
      <c r="DF5" s="4">
        <v>0.03</v>
      </c>
      <c r="DG5" s="4">
        <v>0.03</v>
      </c>
      <c r="DH5" s="4">
        <v>0.03</v>
      </c>
      <c r="DI5" s="4">
        <v>0.03</v>
      </c>
      <c r="DJ5" s="4">
        <v>0.03</v>
      </c>
      <c r="DK5" s="4">
        <v>0.03</v>
      </c>
      <c r="DL5" s="4">
        <v>0.03</v>
      </c>
      <c r="DM5" s="4">
        <v>0.03</v>
      </c>
      <c r="DN5" s="4">
        <v>0.03</v>
      </c>
      <c r="DO5" s="4"/>
      <c r="DP5" s="4">
        <v>0.03</v>
      </c>
      <c r="DQ5" s="4">
        <v>0.03</v>
      </c>
      <c r="DR5" s="4">
        <v>0.03</v>
      </c>
      <c r="DS5" s="4">
        <v>0.03</v>
      </c>
      <c r="DT5" s="4">
        <v>0.03</v>
      </c>
      <c r="DU5" s="4">
        <v>0.03</v>
      </c>
      <c r="DV5" s="4">
        <v>0.03</v>
      </c>
      <c r="DW5" s="4">
        <v>0.03</v>
      </c>
      <c r="DX5" s="4">
        <v>0.03</v>
      </c>
      <c r="DY5" s="4">
        <v>0.03</v>
      </c>
      <c r="DZ5" s="4">
        <v>0.03</v>
      </c>
      <c r="EA5" s="4">
        <v>0.03</v>
      </c>
      <c r="EB5" s="4"/>
      <c r="EC5" s="4">
        <v>0.03</v>
      </c>
      <c r="ED5" s="4">
        <v>0.03</v>
      </c>
      <c r="EE5" s="4">
        <v>0.03</v>
      </c>
      <c r="EF5" s="4">
        <v>0.03</v>
      </c>
      <c r="EG5" s="4">
        <v>0.03</v>
      </c>
      <c r="EH5" s="4">
        <v>0.03</v>
      </c>
      <c r="EI5" s="4">
        <v>0.03</v>
      </c>
      <c r="EJ5" s="4">
        <v>0.03</v>
      </c>
      <c r="EK5" s="4">
        <v>0.03</v>
      </c>
      <c r="EL5" s="4">
        <v>0.03</v>
      </c>
      <c r="EM5" s="4">
        <v>0.03</v>
      </c>
      <c r="EN5" s="4">
        <v>0.03</v>
      </c>
      <c r="EO5" s="4"/>
      <c r="EP5" s="4">
        <v>0.03</v>
      </c>
      <c r="EQ5" s="4">
        <v>0.03</v>
      </c>
      <c r="ER5" s="4">
        <v>0.03</v>
      </c>
      <c r="ES5" s="4">
        <v>0.03</v>
      </c>
      <c r="ET5" s="4">
        <v>0.03</v>
      </c>
      <c r="EU5" s="4">
        <v>0.03</v>
      </c>
      <c r="EV5" s="4">
        <v>0.03</v>
      </c>
      <c r="EW5" s="4">
        <v>0.03</v>
      </c>
      <c r="EX5" s="4">
        <v>0.03</v>
      </c>
      <c r="EY5" s="4">
        <v>0.03</v>
      </c>
      <c r="EZ5" s="4">
        <v>0.03</v>
      </c>
      <c r="FA5" s="4">
        <v>0.03</v>
      </c>
      <c r="FB5" s="4"/>
      <c r="FC5" s="4">
        <v>0.03</v>
      </c>
      <c r="FD5" s="4">
        <v>0.03</v>
      </c>
      <c r="FE5" s="4">
        <v>0.03</v>
      </c>
      <c r="FF5" s="4">
        <v>0.03</v>
      </c>
      <c r="FG5" s="4">
        <v>0.03</v>
      </c>
      <c r="FH5" s="4">
        <v>0.03</v>
      </c>
      <c r="FI5" s="4">
        <v>0.03</v>
      </c>
      <c r="FJ5" s="4">
        <v>0.03</v>
      </c>
      <c r="FK5" s="4">
        <v>0.03</v>
      </c>
      <c r="FL5" s="4">
        <v>0.03</v>
      </c>
      <c r="FM5" s="4">
        <v>0.03</v>
      </c>
      <c r="FN5" s="4">
        <v>0.03</v>
      </c>
      <c r="FO5" s="4"/>
      <c r="FP5" s="4">
        <v>0.03</v>
      </c>
      <c r="FQ5" s="4">
        <v>0.03</v>
      </c>
      <c r="FR5" s="4">
        <v>0.03</v>
      </c>
      <c r="FS5" s="4">
        <v>0.03</v>
      </c>
      <c r="FT5" s="4">
        <v>0.03</v>
      </c>
      <c r="FU5" s="4">
        <v>0.03</v>
      </c>
      <c r="FV5" s="4">
        <v>0.03</v>
      </c>
      <c r="FW5" s="4">
        <v>0.03</v>
      </c>
      <c r="FX5" s="4">
        <v>0.03</v>
      </c>
      <c r="FY5" s="4">
        <v>0.03</v>
      </c>
      <c r="FZ5" s="4">
        <v>0.03</v>
      </c>
      <c r="GA5" s="4">
        <v>0.03</v>
      </c>
      <c r="GB5" s="4"/>
      <c r="GC5" s="4">
        <v>0.03</v>
      </c>
      <c r="GD5" s="4">
        <v>0.03</v>
      </c>
      <c r="GE5" s="4">
        <v>0.03</v>
      </c>
      <c r="GF5" s="4">
        <v>0.03</v>
      </c>
      <c r="GG5" s="4">
        <v>0.03</v>
      </c>
      <c r="GH5" s="4">
        <v>0.03</v>
      </c>
      <c r="GI5" s="4">
        <v>0.03</v>
      </c>
      <c r="GJ5" s="4">
        <v>0.03</v>
      </c>
      <c r="GK5" s="4">
        <v>0.03</v>
      </c>
      <c r="GL5" s="4">
        <v>0.03</v>
      </c>
      <c r="GM5" s="4">
        <v>0.03</v>
      </c>
      <c r="GN5" s="4">
        <v>0.03</v>
      </c>
    </row>
    <row r="6" spans="1:196" x14ac:dyDescent="0.3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196" x14ac:dyDescent="0.3">
      <c r="A7" s="3"/>
      <c r="B7" s="3"/>
      <c r="C7" s="7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196" ht="18" customHeight="1" x14ac:dyDescent="0.3">
      <c r="C8" s="71"/>
      <c r="D8" s="145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</row>
    <row r="9" spans="1:196" s="8" customFormat="1" ht="22.5" customHeight="1" x14ac:dyDescent="0.3">
      <c r="A9" s="7"/>
      <c r="B9" s="107" t="s">
        <v>63</v>
      </c>
      <c r="C9" s="108">
        <v>44652</v>
      </c>
      <c r="D9" s="108">
        <v>44682</v>
      </c>
      <c r="E9" s="108">
        <v>44713</v>
      </c>
      <c r="F9" s="108">
        <v>44743</v>
      </c>
      <c r="G9" s="108">
        <v>44774</v>
      </c>
      <c r="H9" s="108">
        <v>44805</v>
      </c>
      <c r="I9" s="108">
        <v>44835</v>
      </c>
      <c r="J9" s="108">
        <v>44866</v>
      </c>
      <c r="K9" s="108">
        <v>44896</v>
      </c>
      <c r="L9" s="108">
        <v>44927</v>
      </c>
      <c r="M9" s="108">
        <v>44958</v>
      </c>
      <c r="N9" s="108">
        <v>44986</v>
      </c>
      <c r="O9" s="107" t="s">
        <v>83</v>
      </c>
      <c r="P9" s="108">
        <v>45017</v>
      </c>
      <c r="Q9" s="108">
        <v>45047</v>
      </c>
      <c r="R9" s="108">
        <v>45078</v>
      </c>
      <c r="S9" s="108">
        <v>45108</v>
      </c>
      <c r="T9" s="108">
        <v>45139</v>
      </c>
      <c r="U9" s="108">
        <v>45170</v>
      </c>
      <c r="V9" s="108">
        <v>45200</v>
      </c>
      <c r="W9" s="108">
        <v>45231</v>
      </c>
      <c r="X9" s="108">
        <v>45261</v>
      </c>
      <c r="Y9" s="108">
        <v>45292</v>
      </c>
      <c r="Z9" s="108">
        <v>45323</v>
      </c>
      <c r="AA9" s="108">
        <v>45352</v>
      </c>
      <c r="AB9" s="107" t="s">
        <v>84</v>
      </c>
      <c r="AC9" s="108">
        <v>45383</v>
      </c>
      <c r="AD9" s="108">
        <v>45413</v>
      </c>
      <c r="AE9" s="108">
        <v>45444</v>
      </c>
      <c r="AF9" s="108">
        <v>45474</v>
      </c>
      <c r="AG9" s="108">
        <v>45505</v>
      </c>
      <c r="AH9" s="108">
        <v>45536</v>
      </c>
      <c r="AI9" s="108">
        <v>45566</v>
      </c>
      <c r="AJ9" s="108">
        <v>45597</v>
      </c>
      <c r="AK9" s="108">
        <v>45627</v>
      </c>
      <c r="AL9" s="108">
        <v>45658</v>
      </c>
      <c r="AM9" s="108">
        <v>45689</v>
      </c>
      <c r="AN9" s="108">
        <v>45717</v>
      </c>
      <c r="AO9" s="107" t="s">
        <v>85</v>
      </c>
      <c r="AP9" s="108">
        <v>45748</v>
      </c>
      <c r="AQ9" s="108">
        <v>45778</v>
      </c>
      <c r="AR9" s="108">
        <v>45809</v>
      </c>
      <c r="AS9" s="108">
        <v>45839</v>
      </c>
      <c r="AT9" s="108">
        <v>45870</v>
      </c>
      <c r="AU9" s="108">
        <v>45901</v>
      </c>
      <c r="AV9" s="108">
        <v>45931</v>
      </c>
      <c r="AW9" s="108">
        <v>45962</v>
      </c>
      <c r="AX9" s="108">
        <v>45992</v>
      </c>
      <c r="AY9" s="108">
        <v>46023</v>
      </c>
      <c r="AZ9" s="108">
        <v>46054</v>
      </c>
      <c r="BA9" s="108">
        <v>46082</v>
      </c>
      <c r="BB9" s="107" t="s">
        <v>86</v>
      </c>
      <c r="BC9" s="108">
        <v>46113</v>
      </c>
      <c r="BD9" s="108">
        <v>46143</v>
      </c>
      <c r="BE9" s="108">
        <v>46174</v>
      </c>
      <c r="BF9" s="108">
        <v>46204</v>
      </c>
      <c r="BG9" s="108">
        <v>46235</v>
      </c>
      <c r="BH9" s="108">
        <v>46266</v>
      </c>
      <c r="BI9" s="108">
        <v>46296</v>
      </c>
      <c r="BJ9" s="108">
        <v>46327</v>
      </c>
      <c r="BK9" s="108">
        <v>46357</v>
      </c>
      <c r="BL9" s="108">
        <v>46388</v>
      </c>
      <c r="BM9" s="108">
        <v>46419</v>
      </c>
      <c r="BN9" s="108">
        <v>46447</v>
      </c>
      <c r="BO9" s="107" t="s">
        <v>87</v>
      </c>
      <c r="BP9" s="108">
        <v>46478</v>
      </c>
      <c r="BQ9" s="108">
        <v>46508</v>
      </c>
      <c r="BR9" s="108">
        <v>46539</v>
      </c>
      <c r="BS9" s="108">
        <v>46569</v>
      </c>
      <c r="BT9" s="108">
        <v>46600</v>
      </c>
      <c r="BU9" s="108">
        <v>46631</v>
      </c>
      <c r="BV9" s="108">
        <v>46661</v>
      </c>
      <c r="BW9" s="108">
        <v>46692</v>
      </c>
      <c r="BX9" s="108">
        <v>46722</v>
      </c>
      <c r="BY9" s="108">
        <v>46753</v>
      </c>
      <c r="BZ9" s="108">
        <v>46784</v>
      </c>
      <c r="CA9" s="108">
        <v>46813</v>
      </c>
      <c r="CB9" s="107" t="s">
        <v>88</v>
      </c>
      <c r="CC9" s="108">
        <v>46844</v>
      </c>
      <c r="CD9" s="108">
        <v>46874</v>
      </c>
      <c r="CE9" s="108">
        <v>46905</v>
      </c>
      <c r="CF9" s="108">
        <v>46935</v>
      </c>
      <c r="CG9" s="108">
        <v>46966</v>
      </c>
      <c r="CH9" s="108">
        <v>46997</v>
      </c>
      <c r="CI9" s="108">
        <v>47027</v>
      </c>
      <c r="CJ9" s="108">
        <v>47058</v>
      </c>
      <c r="CK9" s="108">
        <v>47088</v>
      </c>
      <c r="CL9" s="108">
        <v>47119</v>
      </c>
      <c r="CM9" s="108">
        <v>47150</v>
      </c>
      <c r="CN9" s="108">
        <v>47178</v>
      </c>
      <c r="CO9" s="107" t="s">
        <v>89</v>
      </c>
      <c r="CP9" s="108">
        <v>47209</v>
      </c>
      <c r="CQ9" s="108">
        <v>47239</v>
      </c>
      <c r="CR9" s="108">
        <v>47270</v>
      </c>
      <c r="CS9" s="108">
        <v>47300</v>
      </c>
      <c r="CT9" s="108">
        <v>47331</v>
      </c>
      <c r="CU9" s="108">
        <v>47362</v>
      </c>
      <c r="CV9" s="108">
        <v>47392</v>
      </c>
      <c r="CW9" s="108">
        <v>47423</v>
      </c>
      <c r="CX9" s="108">
        <v>47453</v>
      </c>
      <c r="CY9" s="108">
        <v>47484</v>
      </c>
      <c r="CZ9" s="108">
        <v>47515</v>
      </c>
      <c r="DA9" s="108">
        <v>47543</v>
      </c>
      <c r="DB9" s="107" t="s">
        <v>90</v>
      </c>
      <c r="DC9" s="108">
        <v>47574</v>
      </c>
      <c r="DD9" s="108">
        <v>47604</v>
      </c>
      <c r="DE9" s="108">
        <v>47635</v>
      </c>
      <c r="DF9" s="108">
        <v>47665</v>
      </c>
      <c r="DG9" s="108">
        <v>47696</v>
      </c>
      <c r="DH9" s="108">
        <v>47727</v>
      </c>
      <c r="DI9" s="108">
        <v>47757</v>
      </c>
      <c r="DJ9" s="108">
        <v>47788</v>
      </c>
      <c r="DK9" s="108">
        <v>47818</v>
      </c>
      <c r="DL9" s="108">
        <v>47849</v>
      </c>
      <c r="DM9" s="108">
        <v>47880</v>
      </c>
      <c r="DN9" s="108">
        <v>47908</v>
      </c>
      <c r="DO9" s="107" t="s">
        <v>91</v>
      </c>
      <c r="DP9" s="108">
        <v>47939</v>
      </c>
      <c r="DQ9" s="108">
        <v>47969</v>
      </c>
      <c r="DR9" s="108">
        <v>48000</v>
      </c>
      <c r="DS9" s="108">
        <v>48030</v>
      </c>
      <c r="DT9" s="108">
        <v>48061</v>
      </c>
      <c r="DU9" s="108">
        <v>48092</v>
      </c>
      <c r="DV9" s="108">
        <v>48122</v>
      </c>
      <c r="DW9" s="108">
        <v>48153</v>
      </c>
      <c r="DX9" s="108">
        <v>48183</v>
      </c>
      <c r="DY9" s="108">
        <v>48214</v>
      </c>
      <c r="DZ9" s="108">
        <v>48245</v>
      </c>
      <c r="EA9" s="108">
        <v>48274</v>
      </c>
      <c r="EB9" s="107" t="s">
        <v>92</v>
      </c>
      <c r="EC9" s="108">
        <v>48305</v>
      </c>
      <c r="ED9" s="108">
        <v>48335</v>
      </c>
      <c r="EE9" s="108">
        <v>48366</v>
      </c>
      <c r="EF9" s="108">
        <v>48396</v>
      </c>
      <c r="EG9" s="108">
        <v>48427</v>
      </c>
      <c r="EH9" s="108">
        <v>48458</v>
      </c>
      <c r="EI9" s="108">
        <v>48488</v>
      </c>
      <c r="EJ9" s="108">
        <v>48519</v>
      </c>
      <c r="EK9" s="108">
        <v>48549</v>
      </c>
      <c r="EL9" s="108">
        <v>48580</v>
      </c>
      <c r="EM9" s="108">
        <v>48611</v>
      </c>
      <c r="EN9" s="108">
        <v>48639</v>
      </c>
      <c r="EO9" s="107" t="s">
        <v>93</v>
      </c>
      <c r="EP9" s="108">
        <v>48670</v>
      </c>
      <c r="EQ9" s="108">
        <v>48700</v>
      </c>
      <c r="ER9" s="108">
        <v>48731</v>
      </c>
      <c r="ES9" s="108">
        <v>48761</v>
      </c>
      <c r="ET9" s="108">
        <v>48792</v>
      </c>
      <c r="EU9" s="108">
        <v>48823</v>
      </c>
      <c r="EV9" s="108">
        <v>48853</v>
      </c>
      <c r="EW9" s="108">
        <v>48884</v>
      </c>
      <c r="EX9" s="108">
        <v>48914</v>
      </c>
      <c r="EY9" s="108">
        <v>48945</v>
      </c>
      <c r="EZ9" s="108">
        <v>48976</v>
      </c>
      <c r="FA9" s="108">
        <v>49004</v>
      </c>
      <c r="FB9" s="107" t="s">
        <v>94</v>
      </c>
      <c r="FC9" s="108">
        <v>49035</v>
      </c>
      <c r="FD9" s="108">
        <v>49065</v>
      </c>
      <c r="FE9" s="108">
        <v>49096</v>
      </c>
      <c r="FF9" s="108">
        <v>49126</v>
      </c>
      <c r="FG9" s="108">
        <v>49157</v>
      </c>
      <c r="FH9" s="108">
        <v>49188</v>
      </c>
      <c r="FI9" s="108">
        <v>49218</v>
      </c>
      <c r="FJ9" s="108">
        <v>49249</v>
      </c>
      <c r="FK9" s="108">
        <v>49279</v>
      </c>
      <c r="FL9" s="108">
        <v>49310</v>
      </c>
      <c r="FM9" s="108">
        <v>49341</v>
      </c>
      <c r="FN9" s="108">
        <v>49369</v>
      </c>
      <c r="FO9" s="107" t="s">
        <v>95</v>
      </c>
      <c r="FP9" s="108">
        <v>49400</v>
      </c>
      <c r="FQ9" s="108">
        <v>49430</v>
      </c>
      <c r="FR9" s="108">
        <v>49461</v>
      </c>
      <c r="FS9" s="108">
        <v>49491</v>
      </c>
      <c r="FT9" s="108">
        <v>49522</v>
      </c>
      <c r="FU9" s="108">
        <v>49553</v>
      </c>
      <c r="FV9" s="108">
        <v>49583</v>
      </c>
      <c r="FW9" s="108">
        <v>49614</v>
      </c>
      <c r="FX9" s="108">
        <v>49644</v>
      </c>
      <c r="FY9" s="108">
        <v>49675</v>
      </c>
      <c r="FZ9" s="108">
        <v>49706</v>
      </c>
      <c r="GA9" s="108">
        <v>49735</v>
      </c>
      <c r="GB9" s="107" t="s">
        <v>96</v>
      </c>
      <c r="GC9" s="108">
        <v>49766</v>
      </c>
      <c r="GD9" s="108">
        <v>49796</v>
      </c>
      <c r="GE9" s="108">
        <v>49827</v>
      </c>
      <c r="GF9" s="108">
        <v>49857</v>
      </c>
      <c r="GG9" s="108">
        <v>49888</v>
      </c>
      <c r="GH9" s="108">
        <v>49919</v>
      </c>
      <c r="GI9" s="108">
        <v>49949</v>
      </c>
      <c r="GJ9" s="108">
        <v>49980</v>
      </c>
      <c r="GK9" s="108">
        <v>50010</v>
      </c>
      <c r="GL9" s="108">
        <v>50041</v>
      </c>
      <c r="GM9" s="108">
        <v>50072</v>
      </c>
      <c r="GN9" s="108">
        <v>50100</v>
      </c>
    </row>
    <row r="10" spans="1:196" ht="16.5" customHeight="1" x14ac:dyDescent="0.3">
      <c r="A10" s="128" t="s">
        <v>66</v>
      </c>
      <c r="B10" s="109">
        <f>+SUM(C10:N10)</f>
        <v>1087259171</v>
      </c>
      <c r="C10" s="110">
        <f>+CINV!C60</f>
        <v>1087259171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/>
      <c r="P10" s="110">
        <v>0</v>
      </c>
      <c r="Q10" s="110">
        <v>0</v>
      </c>
      <c r="R10" s="110">
        <v>0</v>
      </c>
      <c r="S10" s="110">
        <v>0</v>
      </c>
      <c r="T10" s="110">
        <v>0</v>
      </c>
      <c r="U10" s="110">
        <v>0</v>
      </c>
      <c r="V10" s="110">
        <v>0</v>
      </c>
      <c r="W10" s="110">
        <v>0</v>
      </c>
      <c r="X10" s="110">
        <v>0</v>
      </c>
      <c r="Y10" s="110">
        <v>0</v>
      </c>
      <c r="Z10" s="110">
        <v>0</v>
      </c>
      <c r="AA10" s="110">
        <v>0</v>
      </c>
      <c r="AB10" s="110"/>
      <c r="AC10" s="110">
        <v>0</v>
      </c>
      <c r="AD10" s="110">
        <v>0</v>
      </c>
      <c r="AE10" s="110">
        <v>0</v>
      </c>
      <c r="AF10" s="110">
        <v>0</v>
      </c>
      <c r="AG10" s="110">
        <v>0</v>
      </c>
      <c r="AH10" s="110">
        <v>0</v>
      </c>
      <c r="AI10" s="110">
        <v>0</v>
      </c>
      <c r="AJ10" s="110">
        <v>0</v>
      </c>
      <c r="AK10" s="110">
        <v>0</v>
      </c>
      <c r="AL10" s="110">
        <v>0</v>
      </c>
      <c r="AM10" s="110">
        <v>0</v>
      </c>
      <c r="AN10" s="110">
        <v>0</v>
      </c>
      <c r="AO10" s="110"/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10">
        <v>0</v>
      </c>
      <c r="AZ10" s="110">
        <v>0</v>
      </c>
      <c r="BA10" s="110">
        <v>0</v>
      </c>
      <c r="BB10" s="110"/>
      <c r="BC10" s="110">
        <v>0</v>
      </c>
      <c r="BD10" s="110">
        <v>0</v>
      </c>
      <c r="BE10" s="110">
        <v>0</v>
      </c>
      <c r="BF10" s="110">
        <v>0</v>
      </c>
      <c r="BG10" s="110">
        <v>0</v>
      </c>
      <c r="BH10" s="110">
        <v>0</v>
      </c>
      <c r="BI10" s="110">
        <v>0</v>
      </c>
      <c r="BJ10" s="110">
        <v>0</v>
      </c>
      <c r="BK10" s="110">
        <v>0</v>
      </c>
      <c r="BL10" s="110">
        <v>0</v>
      </c>
      <c r="BM10" s="110">
        <v>0</v>
      </c>
      <c r="BN10" s="110">
        <v>0</v>
      </c>
      <c r="BO10" s="110"/>
      <c r="BP10" s="110">
        <v>0</v>
      </c>
      <c r="BQ10" s="110">
        <v>0</v>
      </c>
      <c r="BR10" s="110">
        <v>0</v>
      </c>
      <c r="BS10" s="110">
        <v>0</v>
      </c>
      <c r="BT10" s="110">
        <v>0</v>
      </c>
      <c r="BU10" s="110">
        <v>0</v>
      </c>
      <c r="BV10" s="110">
        <v>0</v>
      </c>
      <c r="BW10" s="110">
        <v>0</v>
      </c>
      <c r="BX10" s="110">
        <v>0</v>
      </c>
      <c r="BY10" s="110">
        <v>0</v>
      </c>
      <c r="BZ10" s="110">
        <v>0</v>
      </c>
      <c r="CA10" s="110">
        <v>0</v>
      </c>
      <c r="CB10" s="110"/>
      <c r="CC10" s="110">
        <v>0</v>
      </c>
      <c r="CD10" s="110">
        <v>0</v>
      </c>
      <c r="CE10" s="110">
        <v>0</v>
      </c>
      <c r="CF10" s="110">
        <v>0</v>
      </c>
      <c r="CG10" s="110">
        <v>0</v>
      </c>
      <c r="CH10" s="110">
        <v>0</v>
      </c>
      <c r="CI10" s="110">
        <v>0</v>
      </c>
      <c r="CJ10" s="110">
        <v>0</v>
      </c>
      <c r="CK10" s="110">
        <v>0</v>
      </c>
      <c r="CL10" s="110">
        <v>0</v>
      </c>
      <c r="CM10" s="110">
        <v>0</v>
      </c>
      <c r="CN10" s="110">
        <v>0</v>
      </c>
      <c r="CO10" s="110"/>
      <c r="CP10" s="110">
        <v>0</v>
      </c>
      <c r="CQ10" s="110">
        <v>0</v>
      </c>
      <c r="CR10" s="110">
        <v>0</v>
      </c>
      <c r="CS10" s="110">
        <v>0</v>
      </c>
      <c r="CT10" s="110">
        <v>0</v>
      </c>
      <c r="CU10" s="110">
        <v>0</v>
      </c>
      <c r="CV10" s="110">
        <v>0</v>
      </c>
      <c r="CW10" s="110">
        <v>0</v>
      </c>
      <c r="CX10" s="110">
        <v>0</v>
      </c>
      <c r="CY10" s="110">
        <v>0</v>
      </c>
      <c r="CZ10" s="110">
        <v>0</v>
      </c>
      <c r="DA10" s="110">
        <v>0</v>
      </c>
      <c r="DB10" s="110"/>
      <c r="DC10" s="110">
        <v>0</v>
      </c>
      <c r="DD10" s="110">
        <v>0</v>
      </c>
      <c r="DE10" s="110">
        <v>0</v>
      </c>
      <c r="DF10" s="110">
        <v>0</v>
      </c>
      <c r="DG10" s="110">
        <v>0</v>
      </c>
      <c r="DH10" s="110">
        <v>0</v>
      </c>
      <c r="DI10" s="110">
        <v>0</v>
      </c>
      <c r="DJ10" s="110">
        <v>0</v>
      </c>
      <c r="DK10" s="110">
        <v>0</v>
      </c>
      <c r="DL10" s="110">
        <v>0</v>
      </c>
      <c r="DM10" s="110">
        <v>0</v>
      </c>
      <c r="DN10" s="110">
        <v>0</v>
      </c>
      <c r="DO10" s="110"/>
      <c r="DP10" s="110">
        <v>0</v>
      </c>
      <c r="DQ10" s="110">
        <v>0</v>
      </c>
      <c r="DR10" s="110">
        <v>0</v>
      </c>
      <c r="DS10" s="110">
        <v>0</v>
      </c>
      <c r="DT10" s="110">
        <v>0</v>
      </c>
      <c r="DU10" s="110">
        <v>0</v>
      </c>
      <c r="DV10" s="110">
        <v>0</v>
      </c>
      <c r="DW10" s="110">
        <v>0</v>
      </c>
      <c r="DX10" s="110">
        <v>0</v>
      </c>
      <c r="DY10" s="110">
        <v>0</v>
      </c>
      <c r="DZ10" s="110">
        <v>0</v>
      </c>
      <c r="EA10" s="110">
        <v>0</v>
      </c>
      <c r="EB10" s="110"/>
      <c r="EC10" s="110">
        <v>0</v>
      </c>
      <c r="ED10" s="110">
        <v>0</v>
      </c>
      <c r="EE10" s="110">
        <v>0</v>
      </c>
      <c r="EF10" s="110">
        <v>0</v>
      </c>
      <c r="EG10" s="110">
        <v>0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/>
      <c r="EP10" s="110">
        <v>0</v>
      </c>
      <c r="EQ10" s="110">
        <v>0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110">
        <v>0</v>
      </c>
      <c r="FB10" s="110"/>
      <c r="FC10" s="110">
        <v>0</v>
      </c>
      <c r="FD10" s="110">
        <v>0</v>
      </c>
      <c r="FE10" s="110">
        <v>0</v>
      </c>
      <c r="FF10" s="110">
        <v>0</v>
      </c>
      <c r="FG10" s="110">
        <v>0</v>
      </c>
      <c r="FH10" s="110">
        <v>0</v>
      </c>
      <c r="FI10" s="110">
        <v>0</v>
      </c>
      <c r="FJ10" s="110">
        <v>0</v>
      </c>
      <c r="FK10" s="110">
        <v>0</v>
      </c>
      <c r="FL10" s="110">
        <v>0</v>
      </c>
      <c r="FM10" s="110">
        <v>0</v>
      </c>
      <c r="FN10" s="110">
        <v>0</v>
      </c>
      <c r="FO10" s="110"/>
      <c r="FP10" s="110">
        <v>0</v>
      </c>
      <c r="FQ10" s="110">
        <v>0</v>
      </c>
      <c r="FR10" s="110">
        <v>0</v>
      </c>
      <c r="FS10" s="110">
        <v>0</v>
      </c>
      <c r="FT10" s="110">
        <v>0</v>
      </c>
      <c r="FU10" s="110">
        <v>0</v>
      </c>
      <c r="FV10" s="110">
        <v>0</v>
      </c>
      <c r="FW10" s="110">
        <v>0</v>
      </c>
      <c r="FX10" s="110">
        <v>0</v>
      </c>
      <c r="FY10" s="110">
        <v>0</v>
      </c>
      <c r="FZ10" s="110">
        <v>0</v>
      </c>
      <c r="GA10" s="110">
        <v>0</v>
      </c>
      <c r="GB10" s="110"/>
      <c r="GC10" s="110">
        <v>0</v>
      </c>
      <c r="GD10" s="110">
        <v>0</v>
      </c>
      <c r="GE10" s="110">
        <v>0</v>
      </c>
      <c r="GF10" s="110">
        <v>0</v>
      </c>
      <c r="GG10" s="110">
        <v>0</v>
      </c>
      <c r="GH10" s="110">
        <v>0</v>
      </c>
      <c r="GI10" s="110">
        <v>0</v>
      </c>
      <c r="GJ10" s="110">
        <v>0</v>
      </c>
      <c r="GK10" s="110">
        <v>0</v>
      </c>
      <c r="GL10" s="110">
        <v>0</v>
      </c>
      <c r="GM10" s="110">
        <v>0</v>
      </c>
      <c r="GN10" s="110">
        <v>0</v>
      </c>
    </row>
    <row r="11" spans="1:196" ht="16.5" customHeight="1" x14ac:dyDescent="0.3">
      <c r="A11" s="84"/>
      <c r="B11" s="84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</row>
    <row r="12" spans="1:196" ht="16.5" customHeight="1" x14ac:dyDescent="0.3">
      <c r="A12" s="128" t="s">
        <v>67</v>
      </c>
      <c r="B12" s="112">
        <v>0</v>
      </c>
      <c r="C12" s="112">
        <v>0</v>
      </c>
      <c r="D12" s="111">
        <f t="shared" ref="D12:N12" si="0">+C40</f>
        <v>24284502</v>
      </c>
      <c r="E12" s="111">
        <f t="shared" si="0"/>
        <v>46640041</v>
      </c>
      <c r="F12" s="111">
        <f t="shared" si="0"/>
        <v>67066617</v>
      </c>
      <c r="G12" s="111">
        <f t="shared" si="0"/>
        <v>85564230</v>
      </c>
      <c r="H12" s="111">
        <f t="shared" si="0"/>
        <v>102132880</v>
      </c>
      <c r="I12" s="111">
        <f t="shared" si="0"/>
        <v>116772567</v>
      </c>
      <c r="J12" s="111">
        <f t="shared" si="0"/>
        <v>129483291</v>
      </c>
      <c r="K12" s="111">
        <f t="shared" si="0"/>
        <v>140265052</v>
      </c>
      <c r="L12" s="111">
        <f t="shared" si="0"/>
        <v>149117850</v>
      </c>
      <c r="M12" s="111">
        <f t="shared" si="0"/>
        <v>156531478</v>
      </c>
      <c r="N12" s="111">
        <f t="shared" si="0"/>
        <v>162016143</v>
      </c>
      <c r="O12" s="111">
        <f>+B40</f>
        <v>165571845</v>
      </c>
      <c r="P12" s="111">
        <f>+N40</f>
        <v>165571845</v>
      </c>
      <c r="Q12" s="111">
        <f>+P40</f>
        <v>173495478</v>
      </c>
      <c r="R12" s="111">
        <f>+Q40</f>
        <v>181419111</v>
      </c>
      <c r="S12" s="111">
        <f>+R40</f>
        <v>189342744</v>
      </c>
      <c r="T12" s="111">
        <f>+S40</f>
        <v>197266377</v>
      </c>
      <c r="U12" s="111">
        <f t="shared" ref="U12:AH12" si="1">+T40</f>
        <v>205190010</v>
      </c>
      <c r="V12" s="111">
        <f t="shared" si="1"/>
        <v>213113643</v>
      </c>
      <c r="W12" s="111">
        <f t="shared" si="1"/>
        <v>221037276</v>
      </c>
      <c r="X12" s="111">
        <f t="shared" si="1"/>
        <v>228960909</v>
      </c>
      <c r="Y12" s="111">
        <f t="shared" si="1"/>
        <v>236884542</v>
      </c>
      <c r="Z12" s="111">
        <f t="shared" si="1"/>
        <v>245337936</v>
      </c>
      <c r="AA12" s="111">
        <f t="shared" si="1"/>
        <v>253791330</v>
      </c>
      <c r="AB12" s="111">
        <f>+O40</f>
        <v>262244724</v>
      </c>
      <c r="AC12" s="111">
        <f>+AA40</f>
        <v>262244724</v>
      </c>
      <c r="AD12" s="111">
        <f>+AC40</f>
        <v>270141002</v>
      </c>
      <c r="AE12" s="111">
        <f t="shared" si="1"/>
        <v>278037280</v>
      </c>
      <c r="AF12" s="111">
        <f t="shared" si="1"/>
        <v>285933558</v>
      </c>
      <c r="AG12" s="111">
        <f t="shared" si="1"/>
        <v>293829836</v>
      </c>
      <c r="AH12" s="111">
        <f t="shared" si="1"/>
        <v>301726114</v>
      </c>
      <c r="AI12" s="111">
        <f t="shared" ref="AI12" si="2">+AH40</f>
        <v>309622392</v>
      </c>
      <c r="AJ12" s="111">
        <f t="shared" ref="AJ12" si="3">+AI40</f>
        <v>317518670</v>
      </c>
      <c r="AK12" s="111">
        <f t="shared" ref="AK12" si="4">+AJ40</f>
        <v>325414948</v>
      </c>
      <c r="AL12" s="111">
        <f t="shared" ref="AL12" si="5">+AK40</f>
        <v>333311226</v>
      </c>
      <c r="AM12" s="111">
        <f t="shared" ref="AM12" si="6">+AL40</f>
        <v>341780493</v>
      </c>
      <c r="AN12" s="111">
        <f t="shared" ref="AN12" si="7">+AM40</f>
        <v>350249760</v>
      </c>
      <c r="AO12" s="111">
        <f>+AB40</f>
        <v>358719027</v>
      </c>
      <c r="AP12" s="111">
        <f t="shared" ref="AP12" si="8">+AN40</f>
        <v>358719027</v>
      </c>
      <c r="AQ12" s="111">
        <f t="shared" ref="AQ12" si="9">+AP40</f>
        <v>367941873</v>
      </c>
      <c r="AR12" s="111">
        <f t="shared" ref="AR12" si="10">+AQ40</f>
        <v>377164719</v>
      </c>
      <c r="AS12" s="111">
        <f t="shared" ref="AS12" si="11">+AR40</f>
        <v>386387565</v>
      </c>
      <c r="AT12" s="111">
        <f t="shared" ref="AT12" si="12">+AS40</f>
        <v>395610411</v>
      </c>
      <c r="AU12" s="111">
        <f t="shared" ref="AU12" si="13">+AT40</f>
        <v>404833257</v>
      </c>
      <c r="AV12" s="111">
        <f t="shared" ref="AV12" si="14">+AU40</f>
        <v>414056103</v>
      </c>
      <c r="AW12" s="111">
        <f t="shared" ref="AW12" si="15">+AV40</f>
        <v>423278949</v>
      </c>
      <c r="AX12" s="111">
        <f t="shared" ref="AX12" si="16">+AW40</f>
        <v>432501795</v>
      </c>
      <c r="AY12" s="111">
        <f t="shared" ref="AY12" si="17">+AX40</f>
        <v>441724641</v>
      </c>
      <c r="AZ12" s="111">
        <f t="shared" ref="AZ12" si="18">+AY40</f>
        <v>451567231</v>
      </c>
      <c r="BA12" s="111">
        <f t="shared" ref="BA12" si="19">+AZ40</f>
        <v>461409821</v>
      </c>
      <c r="BB12" s="111">
        <f>+AO40</f>
        <v>471252411</v>
      </c>
      <c r="BC12" s="111">
        <f t="shared" ref="BC12" si="20">+BA40</f>
        <v>471252411</v>
      </c>
      <c r="BD12" s="111">
        <f t="shared" ref="BD12" si="21">+BC40</f>
        <v>481913915</v>
      </c>
      <c r="BE12" s="111">
        <f t="shared" ref="BE12" si="22">+BD40</f>
        <v>492575419</v>
      </c>
      <c r="BF12" s="111">
        <f t="shared" ref="BF12" si="23">+BE40</f>
        <v>503236923</v>
      </c>
      <c r="BG12" s="111">
        <f t="shared" ref="BG12" si="24">+BF40</f>
        <v>513898427</v>
      </c>
      <c r="BH12" s="111">
        <f t="shared" ref="BH12" si="25">+BG40</f>
        <v>524559931</v>
      </c>
      <c r="BI12" s="111">
        <f t="shared" ref="BI12" si="26">+BH40</f>
        <v>535221435</v>
      </c>
      <c r="BJ12" s="111">
        <f t="shared" ref="BJ12" si="27">+BI40</f>
        <v>545882939</v>
      </c>
      <c r="BK12" s="111">
        <f t="shared" ref="BK12" si="28">+BJ40</f>
        <v>556544443</v>
      </c>
      <c r="BL12" s="111">
        <f t="shared" ref="BL12" si="29">+BK40</f>
        <v>567205947</v>
      </c>
      <c r="BM12" s="111">
        <f t="shared" ref="BM12" si="30">+BL40</f>
        <v>578537767</v>
      </c>
      <c r="BN12" s="111">
        <f t="shared" ref="BN12" si="31">+BM40</f>
        <v>589869587</v>
      </c>
      <c r="BO12" s="111">
        <f>+BB40</f>
        <v>601201407</v>
      </c>
      <c r="BP12" s="111">
        <f t="shared" ref="BP12" si="32">+BN40</f>
        <v>601201407</v>
      </c>
      <c r="BQ12" s="111">
        <f t="shared" ref="BQ12" si="33">+BP40</f>
        <v>596999676</v>
      </c>
      <c r="BR12" s="111">
        <f t="shared" ref="BR12" si="34">+BQ40</f>
        <v>592797945</v>
      </c>
      <c r="BS12" s="111">
        <f t="shared" ref="BS12" si="35">+BR40</f>
        <v>588596214</v>
      </c>
      <c r="BT12" s="111">
        <f t="shared" ref="BT12" si="36">+BS40</f>
        <v>584394483</v>
      </c>
      <c r="BU12" s="111">
        <f t="shared" ref="BU12" si="37">+BT40</f>
        <v>580192752</v>
      </c>
      <c r="BV12" s="111">
        <f t="shared" ref="BV12" si="38">+BU40</f>
        <v>575991021</v>
      </c>
      <c r="BW12" s="111">
        <f t="shared" ref="BW12" si="39">+BV40</f>
        <v>571789290</v>
      </c>
      <c r="BX12" s="111">
        <f t="shared" ref="BX12" si="40">+BW40</f>
        <v>567587559</v>
      </c>
      <c r="BY12" s="111">
        <f t="shared" ref="BY12" si="41">+BX40</f>
        <v>563385828</v>
      </c>
      <c r="BZ12" s="111">
        <f t="shared" ref="BZ12" si="42">+BY40</f>
        <v>559184097</v>
      </c>
      <c r="CA12" s="111">
        <f t="shared" ref="CA12" si="43">+BZ40</f>
        <v>554982366</v>
      </c>
      <c r="CB12" s="111">
        <f>+BO40</f>
        <v>550780635</v>
      </c>
      <c r="CC12" s="111">
        <f t="shared" ref="CC12" si="44">+CA40</f>
        <v>550780635</v>
      </c>
      <c r="CD12" s="111">
        <f t="shared" ref="CD12" si="45">+CC40</f>
        <v>546789688</v>
      </c>
      <c r="CE12" s="111">
        <f t="shared" ref="CE12" si="46">+CD40</f>
        <v>542798741</v>
      </c>
      <c r="CF12" s="111">
        <f t="shared" ref="CF12" si="47">+CE40</f>
        <v>538807794</v>
      </c>
      <c r="CG12" s="111">
        <f t="shared" ref="CG12" si="48">+CF40</f>
        <v>534816847</v>
      </c>
      <c r="CH12" s="111">
        <f t="shared" ref="CH12" si="49">+CG40</f>
        <v>530825900</v>
      </c>
      <c r="CI12" s="111">
        <f t="shared" ref="CI12" si="50">+CH40</f>
        <v>526834953</v>
      </c>
      <c r="CJ12" s="111">
        <f t="shared" ref="CJ12" si="51">+CI40</f>
        <v>522844006</v>
      </c>
      <c r="CK12" s="111">
        <f t="shared" ref="CK12" si="52">+CJ40</f>
        <v>518853059</v>
      </c>
      <c r="CL12" s="111">
        <f t="shared" ref="CL12" si="53">+CK40</f>
        <v>514862112</v>
      </c>
      <c r="CM12" s="111">
        <f t="shared" ref="CM12" si="54">+CL40</f>
        <v>510871165</v>
      </c>
      <c r="CN12" s="111">
        <f t="shared" ref="CN12" si="55">+CM40</f>
        <v>506880218</v>
      </c>
      <c r="CO12" s="111">
        <f>+CB40</f>
        <v>502889271</v>
      </c>
      <c r="CP12" s="111">
        <f t="shared" ref="CP12" si="56">+CN40</f>
        <v>502889271</v>
      </c>
      <c r="CQ12" s="111">
        <f t="shared" ref="CQ12" si="57">+CP40</f>
        <v>499128906</v>
      </c>
      <c r="CR12" s="111">
        <f t="shared" ref="CR12" si="58">+CQ40</f>
        <v>495368541</v>
      </c>
      <c r="CS12" s="111">
        <f t="shared" ref="CS12" si="59">+CR40</f>
        <v>491608176</v>
      </c>
      <c r="CT12" s="111">
        <f t="shared" ref="CT12" si="60">+CS40</f>
        <v>487847811</v>
      </c>
      <c r="CU12" s="111">
        <f t="shared" ref="CU12" si="61">+CT40</f>
        <v>484087446</v>
      </c>
      <c r="CV12" s="111">
        <f t="shared" ref="CV12" si="62">+CU40</f>
        <v>480327081</v>
      </c>
      <c r="CW12" s="111">
        <f t="shared" ref="CW12" si="63">+CV40</f>
        <v>476566716</v>
      </c>
      <c r="CX12" s="111">
        <f t="shared" ref="CX12" si="64">+CW40</f>
        <v>472806351</v>
      </c>
      <c r="CY12" s="111">
        <f t="shared" ref="CY12" si="65">+CX40</f>
        <v>469045986</v>
      </c>
      <c r="CZ12" s="111">
        <f t="shared" ref="CZ12" si="66">+CY40</f>
        <v>465285621</v>
      </c>
      <c r="DA12" s="111">
        <f t="shared" ref="DA12" si="67">+CZ40</f>
        <v>461525256</v>
      </c>
      <c r="DB12" s="111">
        <f>+CO40</f>
        <v>457764891</v>
      </c>
      <c r="DC12" s="111">
        <f t="shared" ref="DC12" si="68">+DA40</f>
        <v>457764891</v>
      </c>
      <c r="DD12" s="111">
        <f t="shared" ref="DD12" si="69">+DC40</f>
        <v>454256037</v>
      </c>
      <c r="DE12" s="111">
        <f t="shared" ref="DE12" si="70">+DD40</f>
        <v>450747183</v>
      </c>
      <c r="DF12" s="111">
        <f t="shared" ref="DF12" si="71">+DE40</f>
        <v>447238329</v>
      </c>
      <c r="DG12" s="111">
        <f t="shared" ref="DG12" si="72">+DF40</f>
        <v>443729475</v>
      </c>
      <c r="DH12" s="111">
        <f t="shared" ref="DH12" si="73">+DG40</f>
        <v>440220621</v>
      </c>
      <c r="DI12" s="111">
        <f t="shared" ref="DI12" si="74">+DH40</f>
        <v>436711767</v>
      </c>
      <c r="DJ12" s="111">
        <f t="shared" ref="DJ12" si="75">+DI40</f>
        <v>433202913</v>
      </c>
      <c r="DK12" s="111">
        <f t="shared" ref="DK12" si="76">+DJ40</f>
        <v>429694059</v>
      </c>
      <c r="DL12" s="111">
        <f t="shared" ref="DL12" si="77">+DK40</f>
        <v>426185205</v>
      </c>
      <c r="DM12" s="111">
        <f t="shared" ref="DM12" si="78">+DL40</f>
        <v>422676351</v>
      </c>
      <c r="DN12" s="111">
        <f t="shared" ref="DN12" si="79">+DM40</f>
        <v>419167497</v>
      </c>
      <c r="DO12" s="111">
        <f>+DB40</f>
        <v>415658643</v>
      </c>
      <c r="DP12" s="111">
        <f t="shared" ref="DP12" si="80">+DN40</f>
        <v>415658643</v>
      </c>
      <c r="DQ12" s="111">
        <f t="shared" ref="DQ12" si="81">+DP40</f>
        <v>412423417</v>
      </c>
      <c r="DR12" s="111">
        <f t="shared" ref="DR12" si="82">+DQ40</f>
        <v>409188191</v>
      </c>
      <c r="DS12" s="111">
        <f t="shared" ref="DS12" si="83">+DR40</f>
        <v>405952965</v>
      </c>
      <c r="DT12" s="111">
        <f t="shared" ref="DT12" si="84">+DS40</f>
        <v>402717739</v>
      </c>
      <c r="DU12" s="111">
        <f t="shared" ref="DU12" si="85">+DT40</f>
        <v>399482513</v>
      </c>
      <c r="DV12" s="111">
        <f t="shared" ref="DV12" si="86">+DU40</f>
        <v>396247287</v>
      </c>
      <c r="DW12" s="111">
        <f t="shared" ref="DW12" si="87">+DV40</f>
        <v>393012061</v>
      </c>
      <c r="DX12" s="111">
        <f t="shared" ref="DX12" si="88">+DW40</f>
        <v>389776835</v>
      </c>
      <c r="DY12" s="111">
        <f t="shared" ref="DY12" si="89">+DX40</f>
        <v>386541609</v>
      </c>
      <c r="DZ12" s="111">
        <f t="shared" ref="DZ12" si="90">+DY40</f>
        <v>383306383</v>
      </c>
      <c r="EA12" s="111">
        <f t="shared" ref="EA12" si="91">+DZ40</f>
        <v>380071157</v>
      </c>
      <c r="EB12" s="111">
        <f>+DO40</f>
        <v>376835931</v>
      </c>
      <c r="EC12" s="111">
        <f t="shared" ref="EC12" si="92">+EA40</f>
        <v>376835931</v>
      </c>
      <c r="ED12" s="111">
        <f t="shared" ref="ED12" si="93">+EC40</f>
        <v>373897699</v>
      </c>
      <c r="EE12" s="111">
        <f t="shared" ref="EE12" si="94">+ED40</f>
        <v>370959467</v>
      </c>
      <c r="EF12" s="111">
        <f t="shared" ref="EF12" si="95">+EE40</f>
        <v>368021235</v>
      </c>
      <c r="EG12" s="111">
        <f t="shared" ref="EG12" si="96">+EF40</f>
        <v>365083003</v>
      </c>
      <c r="EH12" s="111">
        <f t="shared" ref="EH12" si="97">+EG40</f>
        <v>362144771</v>
      </c>
      <c r="EI12" s="111">
        <f t="shared" ref="EI12" si="98">+EH40</f>
        <v>359206539</v>
      </c>
      <c r="EJ12" s="111">
        <f t="shared" ref="EJ12" si="99">+EI40</f>
        <v>356268307</v>
      </c>
      <c r="EK12" s="111">
        <f t="shared" ref="EK12" si="100">+EJ40</f>
        <v>353330075</v>
      </c>
      <c r="EL12" s="111">
        <f t="shared" ref="EL12" si="101">+EK40</f>
        <v>350391843</v>
      </c>
      <c r="EM12" s="111">
        <f t="shared" ref="EM12" si="102">+EL40</f>
        <v>347453611</v>
      </c>
      <c r="EN12" s="111">
        <f t="shared" ref="EN12" si="103">+EM40</f>
        <v>344515379</v>
      </c>
      <c r="EO12" s="111">
        <f>+EB40</f>
        <v>341577147</v>
      </c>
      <c r="EP12" s="111">
        <f t="shared" ref="EP12" si="104">+EN40</f>
        <v>341577147</v>
      </c>
      <c r="EQ12" s="111">
        <f t="shared" ref="EQ12" si="105">+EP40</f>
        <v>338960583</v>
      </c>
      <c r="ER12" s="111">
        <f t="shared" ref="ER12" si="106">+EQ40</f>
        <v>336344019</v>
      </c>
      <c r="ES12" s="111">
        <f t="shared" ref="ES12" si="107">+ER40</f>
        <v>333727455</v>
      </c>
      <c r="ET12" s="111">
        <f t="shared" ref="ET12" si="108">+ES40</f>
        <v>331110891</v>
      </c>
      <c r="EU12" s="111">
        <f t="shared" ref="EU12" si="109">+ET40</f>
        <v>328494327</v>
      </c>
      <c r="EV12" s="111">
        <f t="shared" ref="EV12" si="110">+EU40</f>
        <v>325877763</v>
      </c>
      <c r="EW12" s="111">
        <f t="shared" ref="EW12" si="111">+EV40</f>
        <v>323261199</v>
      </c>
      <c r="EX12" s="111">
        <f t="shared" ref="EX12" si="112">+EW40</f>
        <v>320644635</v>
      </c>
      <c r="EY12" s="111">
        <f t="shared" ref="EY12" si="113">+EX40</f>
        <v>318028071</v>
      </c>
      <c r="EZ12" s="111">
        <f t="shared" ref="EZ12" si="114">+EY40</f>
        <v>315411507</v>
      </c>
      <c r="FA12" s="111">
        <f t="shared" ref="FA12" si="115">+EZ40</f>
        <v>312794943</v>
      </c>
      <c r="FB12" s="111">
        <f>+EO40</f>
        <v>310178379</v>
      </c>
      <c r="FC12" s="111">
        <f t="shared" ref="FC12" si="116">+FA40</f>
        <v>310178379</v>
      </c>
      <c r="FD12" s="111">
        <f t="shared" ref="FD12" si="117">+FC40</f>
        <v>307909520</v>
      </c>
      <c r="FE12" s="111">
        <f t="shared" ref="FE12" si="118">+FD40</f>
        <v>305640661</v>
      </c>
      <c r="FF12" s="111">
        <f t="shared" ref="FF12" si="119">+FE40</f>
        <v>303371802</v>
      </c>
      <c r="FG12" s="111">
        <f t="shared" ref="FG12" si="120">+FF40</f>
        <v>301102943</v>
      </c>
      <c r="FH12" s="111">
        <f t="shared" ref="FH12" si="121">+FG40</f>
        <v>298834084</v>
      </c>
      <c r="FI12" s="111">
        <f t="shared" ref="FI12" si="122">+FH40</f>
        <v>296565225</v>
      </c>
      <c r="FJ12" s="111">
        <f t="shared" ref="FJ12" si="123">+FI40</f>
        <v>294296366</v>
      </c>
      <c r="FK12" s="111">
        <f t="shared" ref="FK12" si="124">+FJ40</f>
        <v>292027507</v>
      </c>
      <c r="FL12" s="111">
        <f t="shared" ref="FL12" si="125">+FK40</f>
        <v>289758648</v>
      </c>
      <c r="FM12" s="111">
        <f t="shared" ref="FM12" si="126">+FL40</f>
        <v>287489789</v>
      </c>
      <c r="FN12" s="111">
        <f t="shared" ref="FN12" si="127">+FM40</f>
        <v>285220930</v>
      </c>
      <c r="FO12" s="111">
        <f>+FB40</f>
        <v>282952071</v>
      </c>
      <c r="FP12" s="111">
        <f t="shared" ref="FP12" si="128">+FN40</f>
        <v>282952071</v>
      </c>
      <c r="FQ12" s="111">
        <f t="shared" ref="FQ12" si="129">+FP40</f>
        <v>281058402</v>
      </c>
      <c r="FR12" s="111">
        <f t="shared" ref="FR12" si="130">+FQ40</f>
        <v>279164733</v>
      </c>
      <c r="FS12" s="111">
        <f t="shared" ref="FS12" si="131">+FR40</f>
        <v>277271064</v>
      </c>
      <c r="FT12" s="111">
        <f t="shared" ref="FT12" si="132">+FS40</f>
        <v>275377395</v>
      </c>
      <c r="FU12" s="111">
        <f t="shared" ref="FU12" si="133">+FT40</f>
        <v>273483726</v>
      </c>
      <c r="FV12" s="111">
        <f t="shared" ref="FV12" si="134">+FU40</f>
        <v>271590057</v>
      </c>
      <c r="FW12" s="111">
        <f t="shared" ref="FW12" si="135">+FV40</f>
        <v>269696388</v>
      </c>
      <c r="FX12" s="111">
        <f t="shared" ref="FX12" si="136">+FW40</f>
        <v>267802719</v>
      </c>
      <c r="FY12" s="111">
        <f t="shared" ref="FY12" si="137">+FX40</f>
        <v>265909050</v>
      </c>
      <c r="FZ12" s="111">
        <f t="shared" ref="FZ12" si="138">+FY40</f>
        <v>264015381</v>
      </c>
      <c r="GA12" s="111">
        <f t="shared" ref="GA12" si="139">+FZ40</f>
        <v>262121712</v>
      </c>
      <c r="GB12" s="111">
        <f>+FO40</f>
        <v>260228043</v>
      </c>
      <c r="GC12" s="111">
        <f t="shared" ref="GC12" si="140">+GA40</f>
        <v>260228043</v>
      </c>
      <c r="GD12" s="111">
        <f t="shared" ref="GD12" si="141">+GC40</f>
        <v>258738547</v>
      </c>
      <c r="GE12" s="111">
        <f t="shared" ref="GE12" si="142">+GD40</f>
        <v>257249051</v>
      </c>
      <c r="GF12" s="111">
        <f t="shared" ref="GF12" si="143">+GE40</f>
        <v>255759555</v>
      </c>
      <c r="GG12" s="111">
        <f t="shared" ref="GG12" si="144">+GF40</f>
        <v>254270059</v>
      </c>
      <c r="GH12" s="111">
        <f t="shared" ref="GH12" si="145">+GG40</f>
        <v>252780563</v>
      </c>
      <c r="GI12" s="111">
        <f t="shared" ref="GI12" si="146">+GH40</f>
        <v>251291067</v>
      </c>
      <c r="GJ12" s="111">
        <f t="shared" ref="GJ12" si="147">+GI40</f>
        <v>249801571</v>
      </c>
      <c r="GK12" s="111">
        <f t="shared" ref="GK12" si="148">+GJ40</f>
        <v>248312075</v>
      </c>
      <c r="GL12" s="111">
        <f t="shared" ref="GL12" si="149">+GK40</f>
        <v>246822579</v>
      </c>
      <c r="GM12" s="111">
        <f t="shared" ref="GM12" si="150">+GL40</f>
        <v>245333083</v>
      </c>
      <c r="GN12" s="111">
        <f t="shared" ref="GN12" si="151">+GM40</f>
        <v>243843587</v>
      </c>
    </row>
    <row r="13" spans="1:196" ht="16.5" customHeight="1" x14ac:dyDescent="0.3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113"/>
      <c r="O13" s="113"/>
      <c r="P13" s="84"/>
      <c r="Q13" s="11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113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113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113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113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113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113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113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113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113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113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113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113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113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</row>
    <row r="14" spans="1:196" s="9" customFormat="1" ht="16.5" customHeight="1" x14ac:dyDescent="0.3">
      <c r="A14" s="114" t="s">
        <v>80</v>
      </c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6"/>
      <c r="O14" s="114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7"/>
      <c r="AB14" s="114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4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4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4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4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4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4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4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4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4"/>
      <c r="EP14" s="117"/>
      <c r="EQ14" s="117"/>
      <c r="ER14" s="117"/>
      <c r="ES14" s="117"/>
      <c r="ET14" s="117"/>
      <c r="EU14" s="117"/>
      <c r="EV14" s="117"/>
      <c r="EW14" s="117"/>
      <c r="EX14" s="117"/>
      <c r="EY14" s="117"/>
      <c r="EZ14" s="117"/>
      <c r="FA14" s="117"/>
      <c r="FB14" s="114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117"/>
      <c r="FN14" s="117"/>
      <c r="FO14" s="114"/>
      <c r="FP14" s="117"/>
      <c r="FQ14" s="117"/>
      <c r="FR14" s="117"/>
      <c r="FS14" s="117"/>
      <c r="FT14" s="117"/>
      <c r="FU14" s="117"/>
      <c r="FV14" s="117"/>
      <c r="FW14" s="117"/>
      <c r="FX14" s="117"/>
      <c r="FY14" s="117"/>
      <c r="FZ14" s="117"/>
      <c r="GA14" s="117"/>
      <c r="GB14" s="114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/>
    </row>
    <row r="15" spans="1:196" s="6" customFormat="1" ht="16.5" customHeight="1" x14ac:dyDescent="0.3">
      <c r="A15" s="128" t="s">
        <v>70</v>
      </c>
      <c r="B15" s="109">
        <f>+SUM(C15:N15)</f>
        <v>435860940</v>
      </c>
      <c r="C15" s="118">
        <f>+ROUND((INGRESOS!K5*(1-5%)),0)</f>
        <v>36321745</v>
      </c>
      <c r="D15" s="118">
        <f>+C15</f>
        <v>36321745</v>
      </c>
      <c r="E15" s="118">
        <f t="shared" ref="E15:N16" si="152">+D15</f>
        <v>36321745</v>
      </c>
      <c r="F15" s="118">
        <f t="shared" si="152"/>
        <v>36321745</v>
      </c>
      <c r="G15" s="118">
        <f t="shared" si="152"/>
        <v>36321745</v>
      </c>
      <c r="H15" s="118">
        <f>+G15</f>
        <v>36321745</v>
      </c>
      <c r="I15" s="118">
        <f t="shared" si="152"/>
        <v>36321745</v>
      </c>
      <c r="J15" s="118">
        <f t="shared" si="152"/>
        <v>36321745</v>
      </c>
      <c r="K15" s="118">
        <f t="shared" si="152"/>
        <v>36321745</v>
      </c>
      <c r="L15" s="118">
        <f t="shared" si="152"/>
        <v>36321745</v>
      </c>
      <c r="M15" s="118">
        <f t="shared" si="152"/>
        <v>36321745</v>
      </c>
      <c r="N15" s="118">
        <f t="shared" si="152"/>
        <v>36321745</v>
      </c>
      <c r="O15" s="109">
        <f>+SUM(P15:AA15)</f>
        <v>453295380</v>
      </c>
      <c r="P15" s="118">
        <f>+ROUND((N15*(1+P3)+(1*P4)),0)</f>
        <v>37774615</v>
      </c>
      <c r="Q15" s="118">
        <f>+P15</f>
        <v>37774615</v>
      </c>
      <c r="R15" s="118">
        <f>+Q15</f>
        <v>37774615</v>
      </c>
      <c r="S15" s="118">
        <f t="shared" ref="S15:AA16" si="153">+R15</f>
        <v>37774615</v>
      </c>
      <c r="T15" s="118">
        <f t="shared" si="153"/>
        <v>37774615</v>
      </c>
      <c r="U15" s="118">
        <f t="shared" si="153"/>
        <v>37774615</v>
      </c>
      <c r="V15" s="118">
        <f t="shared" si="153"/>
        <v>37774615</v>
      </c>
      <c r="W15" s="118">
        <f t="shared" si="153"/>
        <v>37774615</v>
      </c>
      <c r="X15" s="118">
        <f t="shared" si="153"/>
        <v>37774615</v>
      </c>
      <c r="Y15" s="118">
        <f t="shared" si="153"/>
        <v>37774615</v>
      </c>
      <c r="Z15" s="118">
        <f t="shared" si="153"/>
        <v>37774615</v>
      </c>
      <c r="AA15" s="118">
        <f t="shared" si="153"/>
        <v>37774615</v>
      </c>
      <c r="AB15" s="109">
        <f>+SUM(AC15:AN15)</f>
        <v>471427200</v>
      </c>
      <c r="AC15" s="118">
        <f>+ROUND((AA15*(1+AC3)+(1*AC4)),0)</f>
        <v>39285600</v>
      </c>
      <c r="AD15" s="118">
        <f>+AC15</f>
        <v>39285600</v>
      </c>
      <c r="AE15" s="118">
        <f t="shared" ref="AE15:AN16" si="154">+AD15</f>
        <v>39285600</v>
      </c>
      <c r="AF15" s="118">
        <f t="shared" si="154"/>
        <v>39285600</v>
      </c>
      <c r="AG15" s="118">
        <f t="shared" si="154"/>
        <v>39285600</v>
      </c>
      <c r="AH15" s="118">
        <f t="shared" si="154"/>
        <v>39285600</v>
      </c>
      <c r="AI15" s="118">
        <f t="shared" si="154"/>
        <v>39285600</v>
      </c>
      <c r="AJ15" s="118">
        <f t="shared" si="154"/>
        <v>39285600</v>
      </c>
      <c r="AK15" s="118">
        <f t="shared" si="154"/>
        <v>39285600</v>
      </c>
      <c r="AL15" s="118">
        <f t="shared" si="154"/>
        <v>39285600</v>
      </c>
      <c r="AM15" s="118">
        <f t="shared" si="154"/>
        <v>39285600</v>
      </c>
      <c r="AN15" s="118">
        <f t="shared" si="154"/>
        <v>39285600</v>
      </c>
      <c r="AO15" s="109">
        <f>+SUM(AP15:BA15)</f>
        <v>490284288</v>
      </c>
      <c r="AP15" s="118">
        <f>+ROUND((AN15*(1+AP3)+(1*AP4)),0)</f>
        <v>40857024</v>
      </c>
      <c r="AQ15" s="118">
        <f>+AP15</f>
        <v>40857024</v>
      </c>
      <c r="AR15" s="118">
        <f t="shared" ref="AR15:BA16" si="155">+AQ15</f>
        <v>40857024</v>
      </c>
      <c r="AS15" s="118">
        <f t="shared" si="155"/>
        <v>40857024</v>
      </c>
      <c r="AT15" s="118">
        <f t="shared" si="155"/>
        <v>40857024</v>
      </c>
      <c r="AU15" s="118">
        <f t="shared" si="155"/>
        <v>40857024</v>
      </c>
      <c r="AV15" s="118">
        <f t="shared" si="155"/>
        <v>40857024</v>
      </c>
      <c r="AW15" s="118">
        <f t="shared" si="155"/>
        <v>40857024</v>
      </c>
      <c r="AX15" s="118">
        <f t="shared" si="155"/>
        <v>40857024</v>
      </c>
      <c r="AY15" s="118">
        <f t="shared" si="155"/>
        <v>40857024</v>
      </c>
      <c r="AZ15" s="118">
        <f t="shared" si="155"/>
        <v>40857024</v>
      </c>
      <c r="BA15" s="118">
        <f t="shared" si="155"/>
        <v>40857024</v>
      </c>
      <c r="BB15" s="109">
        <f>+SUM(BC15:BN15)</f>
        <v>509895660</v>
      </c>
      <c r="BC15" s="118">
        <f>+ROUND((BA15*(1+BC3)+(1*BC4)),0)</f>
        <v>42491305</v>
      </c>
      <c r="BD15" s="118">
        <f>+BC15</f>
        <v>42491305</v>
      </c>
      <c r="BE15" s="118">
        <f t="shared" ref="BE15:BN16" si="156">+BD15</f>
        <v>42491305</v>
      </c>
      <c r="BF15" s="118">
        <f t="shared" si="156"/>
        <v>42491305</v>
      </c>
      <c r="BG15" s="118">
        <f t="shared" si="156"/>
        <v>42491305</v>
      </c>
      <c r="BH15" s="118">
        <f t="shared" si="156"/>
        <v>42491305</v>
      </c>
      <c r="BI15" s="118">
        <f t="shared" si="156"/>
        <v>42491305</v>
      </c>
      <c r="BJ15" s="118">
        <f t="shared" si="156"/>
        <v>42491305</v>
      </c>
      <c r="BK15" s="118">
        <f t="shared" si="156"/>
        <v>42491305</v>
      </c>
      <c r="BL15" s="118">
        <f t="shared" si="156"/>
        <v>42491305</v>
      </c>
      <c r="BM15" s="118">
        <f t="shared" si="156"/>
        <v>42491305</v>
      </c>
      <c r="BN15" s="118">
        <f t="shared" si="156"/>
        <v>42491305</v>
      </c>
      <c r="BO15" s="109">
        <f>+SUM(BP15:CA15)</f>
        <v>530291484</v>
      </c>
      <c r="BP15" s="118">
        <f>+ROUND((BN15*(1+BP3)+(1*BP4)),0)</f>
        <v>44190957</v>
      </c>
      <c r="BQ15" s="118">
        <f>+BP15</f>
        <v>44190957</v>
      </c>
      <c r="BR15" s="118">
        <f t="shared" ref="BR15:CA16" si="157">+BQ15</f>
        <v>44190957</v>
      </c>
      <c r="BS15" s="118">
        <f t="shared" si="157"/>
        <v>44190957</v>
      </c>
      <c r="BT15" s="118">
        <f t="shared" si="157"/>
        <v>44190957</v>
      </c>
      <c r="BU15" s="118">
        <f t="shared" si="157"/>
        <v>44190957</v>
      </c>
      <c r="BV15" s="118">
        <f t="shared" si="157"/>
        <v>44190957</v>
      </c>
      <c r="BW15" s="118">
        <f t="shared" si="157"/>
        <v>44190957</v>
      </c>
      <c r="BX15" s="118">
        <f t="shared" si="157"/>
        <v>44190957</v>
      </c>
      <c r="BY15" s="118">
        <f t="shared" si="157"/>
        <v>44190957</v>
      </c>
      <c r="BZ15" s="118">
        <f t="shared" si="157"/>
        <v>44190957</v>
      </c>
      <c r="CA15" s="118">
        <f t="shared" si="157"/>
        <v>44190957</v>
      </c>
      <c r="CB15" s="109">
        <f>+SUM(CC15:CN15)</f>
        <v>551503140</v>
      </c>
      <c r="CC15" s="118">
        <f>+ROUND((CA15*(1+CC3)+(1*CC4)),0)</f>
        <v>45958595</v>
      </c>
      <c r="CD15" s="118">
        <f>+CC15</f>
        <v>45958595</v>
      </c>
      <c r="CE15" s="118">
        <f t="shared" ref="CE15:CN16" si="158">+CD15</f>
        <v>45958595</v>
      </c>
      <c r="CF15" s="118">
        <f t="shared" si="158"/>
        <v>45958595</v>
      </c>
      <c r="CG15" s="118">
        <f t="shared" si="158"/>
        <v>45958595</v>
      </c>
      <c r="CH15" s="118">
        <f t="shared" si="158"/>
        <v>45958595</v>
      </c>
      <c r="CI15" s="118">
        <f t="shared" si="158"/>
        <v>45958595</v>
      </c>
      <c r="CJ15" s="118">
        <f t="shared" si="158"/>
        <v>45958595</v>
      </c>
      <c r="CK15" s="118">
        <f t="shared" si="158"/>
        <v>45958595</v>
      </c>
      <c r="CL15" s="118">
        <f t="shared" si="158"/>
        <v>45958595</v>
      </c>
      <c r="CM15" s="118">
        <f t="shared" si="158"/>
        <v>45958595</v>
      </c>
      <c r="CN15" s="118">
        <f t="shared" si="158"/>
        <v>45958595</v>
      </c>
      <c r="CO15" s="109">
        <f>+SUM(CP15:DA15)</f>
        <v>573563268</v>
      </c>
      <c r="CP15" s="118">
        <f>+ROUND((CN15*(1+CP3)+(1*CP4)),0)</f>
        <v>47796939</v>
      </c>
      <c r="CQ15" s="118">
        <f>+CP15</f>
        <v>47796939</v>
      </c>
      <c r="CR15" s="118">
        <f t="shared" ref="CR15:DA16" si="159">+CQ15</f>
        <v>47796939</v>
      </c>
      <c r="CS15" s="118">
        <f t="shared" si="159"/>
        <v>47796939</v>
      </c>
      <c r="CT15" s="118">
        <f t="shared" si="159"/>
        <v>47796939</v>
      </c>
      <c r="CU15" s="118">
        <f t="shared" si="159"/>
        <v>47796939</v>
      </c>
      <c r="CV15" s="118">
        <f t="shared" si="159"/>
        <v>47796939</v>
      </c>
      <c r="CW15" s="118">
        <f t="shared" si="159"/>
        <v>47796939</v>
      </c>
      <c r="CX15" s="118">
        <f t="shared" si="159"/>
        <v>47796939</v>
      </c>
      <c r="CY15" s="118">
        <f t="shared" si="159"/>
        <v>47796939</v>
      </c>
      <c r="CZ15" s="118">
        <f t="shared" si="159"/>
        <v>47796939</v>
      </c>
      <c r="DA15" s="118">
        <f t="shared" si="159"/>
        <v>47796939</v>
      </c>
      <c r="DB15" s="109">
        <f>+SUM(DC15:DN15)</f>
        <v>596505804</v>
      </c>
      <c r="DC15" s="118">
        <f>+ROUND((DA15*(1+DC3)+(1*DC4)),0)</f>
        <v>49708817</v>
      </c>
      <c r="DD15" s="118">
        <f>+DC15</f>
        <v>49708817</v>
      </c>
      <c r="DE15" s="118">
        <f t="shared" ref="DE15:DN16" si="160">+DD15</f>
        <v>49708817</v>
      </c>
      <c r="DF15" s="118">
        <f t="shared" si="160"/>
        <v>49708817</v>
      </c>
      <c r="DG15" s="118">
        <f t="shared" si="160"/>
        <v>49708817</v>
      </c>
      <c r="DH15" s="118">
        <f t="shared" si="160"/>
        <v>49708817</v>
      </c>
      <c r="DI15" s="118">
        <f t="shared" si="160"/>
        <v>49708817</v>
      </c>
      <c r="DJ15" s="118">
        <f t="shared" si="160"/>
        <v>49708817</v>
      </c>
      <c r="DK15" s="118">
        <f t="shared" si="160"/>
        <v>49708817</v>
      </c>
      <c r="DL15" s="118">
        <f t="shared" si="160"/>
        <v>49708817</v>
      </c>
      <c r="DM15" s="118">
        <f t="shared" si="160"/>
        <v>49708817</v>
      </c>
      <c r="DN15" s="118">
        <f t="shared" si="160"/>
        <v>49708817</v>
      </c>
      <c r="DO15" s="109">
        <f>+SUM(DP15:EA15)</f>
        <v>620366040</v>
      </c>
      <c r="DP15" s="118">
        <f>+ROUND((DN15*(1+DP3)+(1*DP4)),0)</f>
        <v>51697170</v>
      </c>
      <c r="DQ15" s="118">
        <f>+DP15</f>
        <v>51697170</v>
      </c>
      <c r="DR15" s="118">
        <f t="shared" ref="DR15:EA16" si="161">+DQ15</f>
        <v>51697170</v>
      </c>
      <c r="DS15" s="118">
        <f t="shared" si="161"/>
        <v>51697170</v>
      </c>
      <c r="DT15" s="118">
        <f t="shared" si="161"/>
        <v>51697170</v>
      </c>
      <c r="DU15" s="118">
        <f t="shared" si="161"/>
        <v>51697170</v>
      </c>
      <c r="DV15" s="118">
        <f t="shared" si="161"/>
        <v>51697170</v>
      </c>
      <c r="DW15" s="118">
        <f t="shared" si="161"/>
        <v>51697170</v>
      </c>
      <c r="DX15" s="118">
        <f t="shared" si="161"/>
        <v>51697170</v>
      </c>
      <c r="DY15" s="118">
        <f t="shared" si="161"/>
        <v>51697170</v>
      </c>
      <c r="DZ15" s="118">
        <f t="shared" si="161"/>
        <v>51697170</v>
      </c>
      <c r="EA15" s="118">
        <f t="shared" si="161"/>
        <v>51697170</v>
      </c>
      <c r="EB15" s="109">
        <f>+SUM(EC15:EN15)</f>
        <v>645180684</v>
      </c>
      <c r="EC15" s="118">
        <f>+ROUND((EA15*(1+EC3)+(1*EC4)),0)</f>
        <v>53765057</v>
      </c>
      <c r="ED15" s="118">
        <f>+EC15</f>
        <v>53765057</v>
      </c>
      <c r="EE15" s="118">
        <f t="shared" ref="EE15:EN16" si="162">+ED15</f>
        <v>53765057</v>
      </c>
      <c r="EF15" s="118">
        <f t="shared" si="162"/>
        <v>53765057</v>
      </c>
      <c r="EG15" s="118">
        <f t="shared" si="162"/>
        <v>53765057</v>
      </c>
      <c r="EH15" s="118">
        <f t="shared" si="162"/>
        <v>53765057</v>
      </c>
      <c r="EI15" s="118">
        <f t="shared" si="162"/>
        <v>53765057</v>
      </c>
      <c r="EJ15" s="118">
        <f t="shared" si="162"/>
        <v>53765057</v>
      </c>
      <c r="EK15" s="118">
        <f t="shared" si="162"/>
        <v>53765057</v>
      </c>
      <c r="EL15" s="118">
        <f t="shared" si="162"/>
        <v>53765057</v>
      </c>
      <c r="EM15" s="118">
        <f t="shared" si="162"/>
        <v>53765057</v>
      </c>
      <c r="EN15" s="118">
        <f t="shared" si="162"/>
        <v>53765057</v>
      </c>
      <c r="EO15" s="109">
        <f>+SUM(EP15:FA15)</f>
        <v>670987908</v>
      </c>
      <c r="EP15" s="118">
        <f>+ROUND((EN15*(1+EP3)+(1*EP4)),0)</f>
        <v>55915659</v>
      </c>
      <c r="EQ15" s="118">
        <f>+EP15</f>
        <v>55915659</v>
      </c>
      <c r="ER15" s="118">
        <f t="shared" ref="ER15:FA16" si="163">+EQ15</f>
        <v>55915659</v>
      </c>
      <c r="ES15" s="118">
        <f t="shared" si="163"/>
        <v>55915659</v>
      </c>
      <c r="ET15" s="118">
        <f t="shared" si="163"/>
        <v>55915659</v>
      </c>
      <c r="EU15" s="118">
        <f t="shared" si="163"/>
        <v>55915659</v>
      </c>
      <c r="EV15" s="118">
        <f t="shared" si="163"/>
        <v>55915659</v>
      </c>
      <c r="EW15" s="118">
        <f t="shared" si="163"/>
        <v>55915659</v>
      </c>
      <c r="EX15" s="118">
        <f t="shared" si="163"/>
        <v>55915659</v>
      </c>
      <c r="EY15" s="118">
        <f t="shared" si="163"/>
        <v>55915659</v>
      </c>
      <c r="EZ15" s="118">
        <f t="shared" si="163"/>
        <v>55915659</v>
      </c>
      <c r="FA15" s="118">
        <f t="shared" si="163"/>
        <v>55915659</v>
      </c>
      <c r="FB15" s="109">
        <f>+SUM(FC15:FN15)</f>
        <v>697827420</v>
      </c>
      <c r="FC15" s="118">
        <f>+ROUND((FA15*(1+FC3)+(1*FC4)),0)</f>
        <v>58152285</v>
      </c>
      <c r="FD15" s="118">
        <f>+FC15</f>
        <v>58152285</v>
      </c>
      <c r="FE15" s="118">
        <f t="shared" ref="FE15:FN16" si="164">+FD15</f>
        <v>58152285</v>
      </c>
      <c r="FF15" s="118">
        <f t="shared" si="164"/>
        <v>58152285</v>
      </c>
      <c r="FG15" s="118">
        <f t="shared" si="164"/>
        <v>58152285</v>
      </c>
      <c r="FH15" s="118">
        <f t="shared" si="164"/>
        <v>58152285</v>
      </c>
      <c r="FI15" s="118">
        <f t="shared" si="164"/>
        <v>58152285</v>
      </c>
      <c r="FJ15" s="118">
        <f t="shared" si="164"/>
        <v>58152285</v>
      </c>
      <c r="FK15" s="118">
        <f t="shared" si="164"/>
        <v>58152285</v>
      </c>
      <c r="FL15" s="118">
        <f t="shared" si="164"/>
        <v>58152285</v>
      </c>
      <c r="FM15" s="118">
        <f t="shared" si="164"/>
        <v>58152285</v>
      </c>
      <c r="FN15" s="118">
        <f t="shared" si="164"/>
        <v>58152285</v>
      </c>
      <c r="FO15" s="109">
        <f>+SUM(FP15:GA15)</f>
        <v>725740512</v>
      </c>
      <c r="FP15" s="118">
        <f>+ROUND((FN15*(1+FP3)+(1*FP4)),0)</f>
        <v>60478376</v>
      </c>
      <c r="FQ15" s="118">
        <f>+FP15</f>
        <v>60478376</v>
      </c>
      <c r="FR15" s="118">
        <f t="shared" ref="FR15:GA16" si="165">+FQ15</f>
        <v>60478376</v>
      </c>
      <c r="FS15" s="118">
        <f t="shared" si="165"/>
        <v>60478376</v>
      </c>
      <c r="FT15" s="118">
        <f t="shared" si="165"/>
        <v>60478376</v>
      </c>
      <c r="FU15" s="118">
        <f t="shared" si="165"/>
        <v>60478376</v>
      </c>
      <c r="FV15" s="118">
        <f t="shared" si="165"/>
        <v>60478376</v>
      </c>
      <c r="FW15" s="118">
        <f t="shared" si="165"/>
        <v>60478376</v>
      </c>
      <c r="FX15" s="118">
        <f t="shared" si="165"/>
        <v>60478376</v>
      </c>
      <c r="FY15" s="118">
        <f t="shared" si="165"/>
        <v>60478376</v>
      </c>
      <c r="FZ15" s="118">
        <f t="shared" si="165"/>
        <v>60478376</v>
      </c>
      <c r="GA15" s="118">
        <f t="shared" si="165"/>
        <v>60478376</v>
      </c>
      <c r="GB15" s="109">
        <f>+SUM(GC15:GN15)</f>
        <v>754770132</v>
      </c>
      <c r="GC15" s="118">
        <f>+ROUND((GA15*(1+GC3)+(1*GC4)),0)</f>
        <v>62897511</v>
      </c>
      <c r="GD15" s="118">
        <f>+GC15</f>
        <v>62897511</v>
      </c>
      <c r="GE15" s="118">
        <f t="shared" ref="GE15:GN16" si="166">+GD15</f>
        <v>62897511</v>
      </c>
      <c r="GF15" s="118">
        <f t="shared" si="166"/>
        <v>62897511</v>
      </c>
      <c r="GG15" s="118">
        <f t="shared" si="166"/>
        <v>62897511</v>
      </c>
      <c r="GH15" s="118">
        <f t="shared" si="166"/>
        <v>62897511</v>
      </c>
      <c r="GI15" s="118">
        <f t="shared" si="166"/>
        <v>62897511</v>
      </c>
      <c r="GJ15" s="118">
        <f t="shared" si="166"/>
        <v>62897511</v>
      </c>
      <c r="GK15" s="118">
        <f t="shared" si="166"/>
        <v>62897511</v>
      </c>
      <c r="GL15" s="118">
        <f t="shared" si="166"/>
        <v>62897511</v>
      </c>
      <c r="GM15" s="118">
        <f t="shared" si="166"/>
        <v>62897511</v>
      </c>
      <c r="GN15" s="118">
        <f>+GM15</f>
        <v>62897511</v>
      </c>
    </row>
    <row r="16" spans="1:196" s="6" customFormat="1" ht="16.5" customHeight="1" x14ac:dyDescent="0.3">
      <c r="A16" s="128" t="s">
        <v>120</v>
      </c>
      <c r="B16" s="109">
        <f t="shared" ref="B16:B17" si="167">+SUM(C16:N16)</f>
        <v>154591023</v>
      </c>
      <c r="C16" s="118">
        <f>+ROUND(12755035.2075217,0)</f>
        <v>12755035</v>
      </c>
      <c r="D16" s="118">
        <f>+C16</f>
        <v>12755035</v>
      </c>
      <c r="E16" s="118">
        <f t="shared" si="152"/>
        <v>12755035</v>
      </c>
      <c r="F16" s="118">
        <f t="shared" si="152"/>
        <v>12755035</v>
      </c>
      <c r="G16" s="118">
        <f t="shared" si="152"/>
        <v>12755035</v>
      </c>
      <c r="H16" s="118">
        <f t="shared" ref="H16" si="168">+G16</f>
        <v>12755035</v>
      </c>
      <c r="I16" s="118">
        <f t="shared" si="152"/>
        <v>12755035</v>
      </c>
      <c r="J16" s="118">
        <f t="shared" si="152"/>
        <v>12755035</v>
      </c>
      <c r="K16" s="118">
        <f t="shared" si="152"/>
        <v>12755035</v>
      </c>
      <c r="L16" s="118">
        <f>+ROUND((K16*(1+L3)),0)</f>
        <v>13265236</v>
      </c>
      <c r="M16" s="118">
        <f>+L16</f>
        <v>13265236</v>
      </c>
      <c r="N16" s="118">
        <f t="shared" si="152"/>
        <v>13265236</v>
      </c>
      <c r="O16" s="109">
        <f t="shared" ref="O16:O17" si="169">+SUM(P16:AA16)</f>
        <v>167205642</v>
      </c>
      <c r="P16" s="118">
        <f>+ROUND((N16*(1+P3)),0)</f>
        <v>13795845</v>
      </c>
      <c r="Q16" s="118">
        <f>+P16</f>
        <v>13795845</v>
      </c>
      <c r="R16" s="118">
        <f t="shared" ref="R16" si="170">+Q16</f>
        <v>13795845</v>
      </c>
      <c r="S16" s="118">
        <f t="shared" si="153"/>
        <v>13795845</v>
      </c>
      <c r="T16" s="118">
        <f t="shared" si="153"/>
        <v>13795845</v>
      </c>
      <c r="U16" s="118">
        <f t="shared" si="153"/>
        <v>13795845</v>
      </c>
      <c r="V16" s="118">
        <f t="shared" si="153"/>
        <v>13795845</v>
      </c>
      <c r="W16" s="118">
        <f t="shared" si="153"/>
        <v>13795845</v>
      </c>
      <c r="X16" s="118">
        <f t="shared" si="153"/>
        <v>13795845</v>
      </c>
      <c r="Y16" s="118">
        <f>+ROUND((X16*(1+Y3)),0)</f>
        <v>14347679</v>
      </c>
      <c r="Z16" s="118">
        <f t="shared" si="153"/>
        <v>14347679</v>
      </c>
      <c r="AA16" s="118">
        <f t="shared" si="153"/>
        <v>14347679</v>
      </c>
      <c r="AB16" s="109">
        <f t="shared" ref="AB16:AB17" si="171">+SUM(AC16:AN16)</f>
        <v>180849621</v>
      </c>
      <c r="AC16" s="118">
        <f>+ROUND((AA16*(1+AC3)),0)</f>
        <v>14921586</v>
      </c>
      <c r="AD16" s="118">
        <f>+AC16</f>
        <v>14921586</v>
      </c>
      <c r="AE16" s="118">
        <f t="shared" si="154"/>
        <v>14921586</v>
      </c>
      <c r="AF16" s="118">
        <f t="shared" si="154"/>
        <v>14921586</v>
      </c>
      <c r="AG16" s="118">
        <f t="shared" si="154"/>
        <v>14921586</v>
      </c>
      <c r="AH16" s="118">
        <f t="shared" si="154"/>
        <v>14921586</v>
      </c>
      <c r="AI16" s="118">
        <f t="shared" si="154"/>
        <v>14921586</v>
      </c>
      <c r="AJ16" s="118">
        <f t="shared" si="154"/>
        <v>14921586</v>
      </c>
      <c r="AK16" s="118">
        <f t="shared" si="154"/>
        <v>14921586</v>
      </c>
      <c r="AL16" s="118">
        <f>+ROUND((AK16*(1+AL3)),0)</f>
        <v>15518449</v>
      </c>
      <c r="AM16" s="118">
        <f t="shared" si="154"/>
        <v>15518449</v>
      </c>
      <c r="AN16" s="118">
        <f t="shared" si="154"/>
        <v>15518449</v>
      </c>
      <c r="AO16" s="109">
        <f t="shared" ref="AO16:AO17" si="172">+SUM(AP16:BA16)</f>
        <v>195606945</v>
      </c>
      <c r="AP16" s="118">
        <f>+ROUND((AN16*(1+AP3)),0)</f>
        <v>16139187</v>
      </c>
      <c r="AQ16" s="118">
        <f>+AP16</f>
        <v>16139187</v>
      </c>
      <c r="AR16" s="118">
        <f t="shared" si="155"/>
        <v>16139187</v>
      </c>
      <c r="AS16" s="118">
        <f t="shared" si="155"/>
        <v>16139187</v>
      </c>
      <c r="AT16" s="118">
        <f t="shared" si="155"/>
        <v>16139187</v>
      </c>
      <c r="AU16" s="118">
        <f t="shared" si="155"/>
        <v>16139187</v>
      </c>
      <c r="AV16" s="118">
        <f t="shared" si="155"/>
        <v>16139187</v>
      </c>
      <c r="AW16" s="118">
        <f t="shared" si="155"/>
        <v>16139187</v>
      </c>
      <c r="AX16" s="118">
        <f t="shared" si="155"/>
        <v>16139187</v>
      </c>
      <c r="AY16" s="118">
        <f>+ROUND((AX16*(1+AY3)),0)</f>
        <v>16784754</v>
      </c>
      <c r="AZ16" s="118">
        <f t="shared" si="155"/>
        <v>16784754</v>
      </c>
      <c r="BA16" s="118">
        <f t="shared" si="155"/>
        <v>16784754</v>
      </c>
      <c r="BB16" s="109">
        <f t="shared" ref="BB16:BB17" si="173">+SUM(BC16:BN16)</f>
        <v>211568466</v>
      </c>
      <c r="BC16" s="118">
        <f>+ROUND((BA16*(1+BC3)),0)</f>
        <v>17456144</v>
      </c>
      <c r="BD16" s="118">
        <f>+BC16</f>
        <v>17456144</v>
      </c>
      <c r="BE16" s="118">
        <f t="shared" si="156"/>
        <v>17456144</v>
      </c>
      <c r="BF16" s="118">
        <f t="shared" si="156"/>
        <v>17456144</v>
      </c>
      <c r="BG16" s="118">
        <f t="shared" si="156"/>
        <v>17456144</v>
      </c>
      <c r="BH16" s="118">
        <f t="shared" si="156"/>
        <v>17456144</v>
      </c>
      <c r="BI16" s="118">
        <f t="shared" si="156"/>
        <v>17456144</v>
      </c>
      <c r="BJ16" s="118">
        <f t="shared" si="156"/>
        <v>17456144</v>
      </c>
      <c r="BK16" s="118">
        <f t="shared" si="156"/>
        <v>17456144</v>
      </c>
      <c r="BL16" s="118">
        <f>+ROUND((BK16*(1+BL3)),0)</f>
        <v>18154390</v>
      </c>
      <c r="BM16" s="118">
        <f t="shared" si="156"/>
        <v>18154390</v>
      </c>
      <c r="BN16" s="118">
        <f>+BM16</f>
        <v>18154390</v>
      </c>
      <c r="BO16" s="109">
        <f t="shared" ref="BO16:BO17" si="174">+SUM(BP16:CA16)</f>
        <v>0</v>
      </c>
      <c r="BP16" s="118">
        <v>0</v>
      </c>
      <c r="BQ16" s="118">
        <f>+BP16</f>
        <v>0</v>
      </c>
      <c r="BR16" s="118">
        <f t="shared" si="157"/>
        <v>0</v>
      </c>
      <c r="BS16" s="118">
        <f t="shared" si="157"/>
        <v>0</v>
      </c>
      <c r="BT16" s="118">
        <f t="shared" si="157"/>
        <v>0</v>
      </c>
      <c r="BU16" s="118">
        <f t="shared" si="157"/>
        <v>0</v>
      </c>
      <c r="BV16" s="118">
        <f t="shared" si="157"/>
        <v>0</v>
      </c>
      <c r="BW16" s="118">
        <f t="shared" si="157"/>
        <v>0</v>
      </c>
      <c r="BX16" s="118">
        <f t="shared" si="157"/>
        <v>0</v>
      </c>
      <c r="BY16" s="118">
        <f t="shared" si="157"/>
        <v>0</v>
      </c>
      <c r="BZ16" s="118">
        <f>+BY16</f>
        <v>0</v>
      </c>
      <c r="CA16" s="118">
        <f t="shared" si="157"/>
        <v>0</v>
      </c>
      <c r="CB16" s="109">
        <f t="shared" ref="CB16:CB17" si="175">+SUM(CC16:CN16)</f>
        <v>0</v>
      </c>
      <c r="CC16" s="118">
        <f>+ROUND((CA16*(1+CC3)),0)</f>
        <v>0</v>
      </c>
      <c r="CD16" s="118">
        <f>+CC16</f>
        <v>0</v>
      </c>
      <c r="CE16" s="118">
        <f t="shared" si="158"/>
        <v>0</v>
      </c>
      <c r="CF16" s="118">
        <f t="shared" si="158"/>
        <v>0</v>
      </c>
      <c r="CG16" s="118">
        <f t="shared" si="158"/>
        <v>0</v>
      </c>
      <c r="CH16" s="118">
        <f t="shared" si="158"/>
        <v>0</v>
      </c>
      <c r="CI16" s="118">
        <f t="shared" si="158"/>
        <v>0</v>
      </c>
      <c r="CJ16" s="118">
        <f t="shared" si="158"/>
        <v>0</v>
      </c>
      <c r="CK16" s="118">
        <f t="shared" si="158"/>
        <v>0</v>
      </c>
      <c r="CL16" s="118">
        <f t="shared" si="158"/>
        <v>0</v>
      </c>
      <c r="CM16" s="118">
        <f t="shared" si="158"/>
        <v>0</v>
      </c>
      <c r="CN16" s="118">
        <f t="shared" si="158"/>
        <v>0</v>
      </c>
      <c r="CO16" s="109">
        <f t="shared" ref="CO16:CO17" si="176">+SUM(CP16:DA16)</f>
        <v>0</v>
      </c>
      <c r="CP16" s="118">
        <f>+ROUND((CN16*(1+CP3)),0)</f>
        <v>0</v>
      </c>
      <c r="CQ16" s="118">
        <f>+CP16</f>
        <v>0</v>
      </c>
      <c r="CR16" s="118">
        <f t="shared" si="159"/>
        <v>0</v>
      </c>
      <c r="CS16" s="118">
        <f t="shared" si="159"/>
        <v>0</v>
      </c>
      <c r="CT16" s="118">
        <f t="shared" si="159"/>
        <v>0</v>
      </c>
      <c r="CU16" s="118">
        <f t="shared" si="159"/>
        <v>0</v>
      </c>
      <c r="CV16" s="118">
        <f t="shared" si="159"/>
        <v>0</v>
      </c>
      <c r="CW16" s="118">
        <f t="shared" si="159"/>
        <v>0</v>
      </c>
      <c r="CX16" s="118">
        <f t="shared" si="159"/>
        <v>0</v>
      </c>
      <c r="CY16" s="118">
        <f t="shared" si="159"/>
        <v>0</v>
      </c>
      <c r="CZ16" s="118">
        <f t="shared" si="159"/>
        <v>0</v>
      </c>
      <c r="DA16" s="118">
        <f t="shared" si="159"/>
        <v>0</v>
      </c>
      <c r="DB16" s="109">
        <f t="shared" ref="DB16:DB17" si="177">+SUM(DC16:DN16)</f>
        <v>0</v>
      </c>
      <c r="DC16" s="118">
        <f>+ROUND((DA16*(1+DC3)),0)</f>
        <v>0</v>
      </c>
      <c r="DD16" s="118">
        <f>+DC16</f>
        <v>0</v>
      </c>
      <c r="DE16" s="118">
        <f t="shared" si="160"/>
        <v>0</v>
      </c>
      <c r="DF16" s="118">
        <f t="shared" si="160"/>
        <v>0</v>
      </c>
      <c r="DG16" s="118">
        <f t="shared" si="160"/>
        <v>0</v>
      </c>
      <c r="DH16" s="118">
        <f t="shared" si="160"/>
        <v>0</v>
      </c>
      <c r="DI16" s="118">
        <f t="shared" si="160"/>
        <v>0</v>
      </c>
      <c r="DJ16" s="118">
        <f t="shared" si="160"/>
        <v>0</v>
      </c>
      <c r="DK16" s="118">
        <f t="shared" si="160"/>
        <v>0</v>
      </c>
      <c r="DL16" s="118">
        <f t="shared" si="160"/>
        <v>0</v>
      </c>
      <c r="DM16" s="118">
        <f t="shared" si="160"/>
        <v>0</v>
      </c>
      <c r="DN16" s="118">
        <f t="shared" si="160"/>
        <v>0</v>
      </c>
      <c r="DO16" s="109">
        <f t="shared" ref="DO16:DO17" si="178">+SUM(DP16:EA16)</f>
        <v>0</v>
      </c>
      <c r="DP16" s="118">
        <f>+ROUND((DN16*(1+DP3)),0)</f>
        <v>0</v>
      </c>
      <c r="DQ16" s="118">
        <f>+DP16</f>
        <v>0</v>
      </c>
      <c r="DR16" s="118">
        <f t="shared" si="161"/>
        <v>0</v>
      </c>
      <c r="DS16" s="118">
        <f t="shared" si="161"/>
        <v>0</v>
      </c>
      <c r="DT16" s="118">
        <f t="shared" si="161"/>
        <v>0</v>
      </c>
      <c r="DU16" s="118">
        <f t="shared" si="161"/>
        <v>0</v>
      </c>
      <c r="DV16" s="118">
        <f t="shared" si="161"/>
        <v>0</v>
      </c>
      <c r="DW16" s="118">
        <f t="shared" si="161"/>
        <v>0</v>
      </c>
      <c r="DX16" s="118">
        <f t="shared" si="161"/>
        <v>0</v>
      </c>
      <c r="DY16" s="118">
        <f t="shared" si="161"/>
        <v>0</v>
      </c>
      <c r="DZ16" s="118">
        <f t="shared" si="161"/>
        <v>0</v>
      </c>
      <c r="EA16" s="118">
        <f t="shared" si="161"/>
        <v>0</v>
      </c>
      <c r="EB16" s="109">
        <f t="shared" ref="EB16:EB17" si="179">+SUM(EC16:EN16)</f>
        <v>0</v>
      </c>
      <c r="EC16" s="118">
        <f>+ROUND((EA16*(1+EC3)),0)</f>
        <v>0</v>
      </c>
      <c r="ED16" s="118">
        <f>+EC16</f>
        <v>0</v>
      </c>
      <c r="EE16" s="118">
        <f t="shared" si="162"/>
        <v>0</v>
      </c>
      <c r="EF16" s="118">
        <f t="shared" si="162"/>
        <v>0</v>
      </c>
      <c r="EG16" s="118">
        <f t="shared" si="162"/>
        <v>0</v>
      </c>
      <c r="EH16" s="118">
        <f t="shared" si="162"/>
        <v>0</v>
      </c>
      <c r="EI16" s="118">
        <f t="shared" si="162"/>
        <v>0</v>
      </c>
      <c r="EJ16" s="118">
        <f t="shared" si="162"/>
        <v>0</v>
      </c>
      <c r="EK16" s="118">
        <f t="shared" si="162"/>
        <v>0</v>
      </c>
      <c r="EL16" s="118">
        <f t="shared" si="162"/>
        <v>0</v>
      </c>
      <c r="EM16" s="118">
        <f t="shared" si="162"/>
        <v>0</v>
      </c>
      <c r="EN16" s="118">
        <f t="shared" si="162"/>
        <v>0</v>
      </c>
      <c r="EO16" s="109">
        <f t="shared" ref="EO16:EO17" si="180">+SUM(EP16:FA16)</f>
        <v>0</v>
      </c>
      <c r="EP16" s="118">
        <f>+ROUND((EN16*(1+EP3)),0)</f>
        <v>0</v>
      </c>
      <c r="EQ16" s="118">
        <f>+EP16</f>
        <v>0</v>
      </c>
      <c r="ER16" s="118">
        <f t="shared" si="163"/>
        <v>0</v>
      </c>
      <c r="ES16" s="118">
        <f t="shared" si="163"/>
        <v>0</v>
      </c>
      <c r="ET16" s="118">
        <f t="shared" si="163"/>
        <v>0</v>
      </c>
      <c r="EU16" s="118">
        <f t="shared" si="163"/>
        <v>0</v>
      </c>
      <c r="EV16" s="118">
        <f t="shared" si="163"/>
        <v>0</v>
      </c>
      <c r="EW16" s="118">
        <f t="shared" si="163"/>
        <v>0</v>
      </c>
      <c r="EX16" s="118">
        <f t="shared" si="163"/>
        <v>0</v>
      </c>
      <c r="EY16" s="118">
        <f t="shared" si="163"/>
        <v>0</v>
      </c>
      <c r="EZ16" s="118">
        <f t="shared" si="163"/>
        <v>0</v>
      </c>
      <c r="FA16" s="118">
        <f t="shared" si="163"/>
        <v>0</v>
      </c>
      <c r="FB16" s="109">
        <f t="shared" ref="FB16:FB17" si="181">+SUM(FC16:FN16)</f>
        <v>0</v>
      </c>
      <c r="FC16" s="118">
        <f>+ROUND((FA16*(1+FC3)),0)</f>
        <v>0</v>
      </c>
      <c r="FD16" s="118">
        <f>+FC16</f>
        <v>0</v>
      </c>
      <c r="FE16" s="118">
        <f t="shared" si="164"/>
        <v>0</v>
      </c>
      <c r="FF16" s="118">
        <f t="shared" si="164"/>
        <v>0</v>
      </c>
      <c r="FG16" s="118">
        <f t="shared" si="164"/>
        <v>0</v>
      </c>
      <c r="FH16" s="118">
        <f t="shared" si="164"/>
        <v>0</v>
      </c>
      <c r="FI16" s="118">
        <f t="shared" si="164"/>
        <v>0</v>
      </c>
      <c r="FJ16" s="118">
        <f t="shared" si="164"/>
        <v>0</v>
      </c>
      <c r="FK16" s="118">
        <f t="shared" si="164"/>
        <v>0</v>
      </c>
      <c r="FL16" s="118">
        <f t="shared" si="164"/>
        <v>0</v>
      </c>
      <c r="FM16" s="118">
        <f t="shared" si="164"/>
        <v>0</v>
      </c>
      <c r="FN16" s="118">
        <f t="shared" si="164"/>
        <v>0</v>
      </c>
      <c r="FO16" s="109">
        <f t="shared" ref="FO16:FO17" si="182">+SUM(FP16:GA16)</f>
        <v>0</v>
      </c>
      <c r="FP16" s="118">
        <f>+ROUND((FN16*(1+FP3)),0)</f>
        <v>0</v>
      </c>
      <c r="FQ16" s="118">
        <f>+FP16</f>
        <v>0</v>
      </c>
      <c r="FR16" s="118">
        <f t="shared" si="165"/>
        <v>0</v>
      </c>
      <c r="FS16" s="118">
        <f t="shared" si="165"/>
        <v>0</v>
      </c>
      <c r="FT16" s="118">
        <f t="shared" si="165"/>
        <v>0</v>
      </c>
      <c r="FU16" s="118">
        <f t="shared" si="165"/>
        <v>0</v>
      </c>
      <c r="FV16" s="118">
        <f t="shared" si="165"/>
        <v>0</v>
      </c>
      <c r="FW16" s="118">
        <f t="shared" si="165"/>
        <v>0</v>
      </c>
      <c r="FX16" s="118">
        <f t="shared" si="165"/>
        <v>0</v>
      </c>
      <c r="FY16" s="118">
        <f t="shared" si="165"/>
        <v>0</v>
      </c>
      <c r="FZ16" s="118">
        <f t="shared" si="165"/>
        <v>0</v>
      </c>
      <c r="GA16" s="118">
        <f t="shared" si="165"/>
        <v>0</v>
      </c>
      <c r="GB16" s="109">
        <f t="shared" ref="GB16:GB17" si="183">+SUM(GC16:GN16)</f>
        <v>0</v>
      </c>
      <c r="GC16" s="118">
        <f>+ROUND((GA16*(1+GC3)),0)</f>
        <v>0</v>
      </c>
      <c r="GD16" s="118">
        <f>+GC16</f>
        <v>0</v>
      </c>
      <c r="GE16" s="118">
        <f t="shared" si="166"/>
        <v>0</v>
      </c>
      <c r="GF16" s="118">
        <f t="shared" si="166"/>
        <v>0</v>
      </c>
      <c r="GG16" s="118">
        <f t="shared" si="166"/>
        <v>0</v>
      </c>
      <c r="GH16" s="118">
        <f t="shared" si="166"/>
        <v>0</v>
      </c>
      <c r="GI16" s="118">
        <f t="shared" si="166"/>
        <v>0</v>
      </c>
      <c r="GJ16" s="118">
        <f t="shared" si="166"/>
        <v>0</v>
      </c>
      <c r="GK16" s="118">
        <f t="shared" si="166"/>
        <v>0</v>
      </c>
      <c r="GL16" s="118">
        <f t="shared" si="166"/>
        <v>0</v>
      </c>
      <c r="GM16" s="118">
        <f t="shared" si="166"/>
        <v>0</v>
      </c>
      <c r="GN16" s="118">
        <f t="shared" si="166"/>
        <v>0</v>
      </c>
    </row>
    <row r="17" spans="1:196" ht="16.5" customHeight="1" x14ac:dyDescent="0.3">
      <c r="A17" s="84" t="s">
        <v>62</v>
      </c>
      <c r="B17" s="109">
        <f t="shared" si="167"/>
        <v>541908</v>
      </c>
      <c r="C17" s="110">
        <f>+ROUND(((C15-C22)*'DATOS ENTRADA'!$B$38),0)</f>
        <v>45159</v>
      </c>
      <c r="D17" s="110">
        <f>+ROUND(((D15-D22)*'DATOS ENTRADA'!$B$38),0)</f>
        <v>45159</v>
      </c>
      <c r="E17" s="110">
        <f>+ROUND(((E15-E22)*'DATOS ENTRADA'!$B$38),0)</f>
        <v>45159</v>
      </c>
      <c r="F17" s="110">
        <f>+ROUND(((F15-F22)*'DATOS ENTRADA'!$B$38),0)</f>
        <v>45159</v>
      </c>
      <c r="G17" s="110">
        <f>+ROUND(((G15-G22)*'DATOS ENTRADA'!$B$38),0)</f>
        <v>45159</v>
      </c>
      <c r="H17" s="110">
        <f>+ROUND(((H15-H22)*'DATOS ENTRADA'!$B$38),0)</f>
        <v>45159</v>
      </c>
      <c r="I17" s="110">
        <f>+ROUND(((I15-I22)*'DATOS ENTRADA'!$B$38),0)</f>
        <v>45159</v>
      </c>
      <c r="J17" s="110">
        <f>+ROUND(((J15-J22)*'DATOS ENTRADA'!$B$38),0)</f>
        <v>45159</v>
      </c>
      <c r="K17" s="110">
        <f>+ROUND(((K15-K22)*'DATOS ENTRADA'!$B$38),0)</f>
        <v>45159</v>
      </c>
      <c r="L17" s="110">
        <f>+ROUND(((L15-L22)*'DATOS ENTRADA'!$B$38),0)</f>
        <v>45159</v>
      </c>
      <c r="M17" s="110">
        <f>+ROUND(((M15-M22)*'DATOS ENTRADA'!$B$38),0)</f>
        <v>45159</v>
      </c>
      <c r="N17" s="110">
        <f>+ROUND(((N15-N22)*'DATOS ENTRADA'!$B$38),0)</f>
        <v>45159</v>
      </c>
      <c r="O17" s="109">
        <f t="shared" si="169"/>
        <v>644232</v>
      </c>
      <c r="P17" s="110">
        <f>+ROUND(((P15-P22)*'DATOS ENTRADA'!$B$38),0)</f>
        <v>53686</v>
      </c>
      <c r="Q17" s="110">
        <f>+ROUND(((Q15-Q22)*'DATOS ENTRADA'!$B$38),0)</f>
        <v>53686</v>
      </c>
      <c r="R17" s="110">
        <f>+ROUND(((R15-R22)*'DATOS ENTRADA'!$B$38),0)</f>
        <v>53686</v>
      </c>
      <c r="S17" s="110">
        <f>+ROUND(((S15-S22)*'DATOS ENTRADA'!$B$38),0)</f>
        <v>53686</v>
      </c>
      <c r="T17" s="110">
        <f>+ROUND(((T15-T22)*'DATOS ENTRADA'!$B$38),0)</f>
        <v>53686</v>
      </c>
      <c r="U17" s="110">
        <f>+ROUND(((U15-U22)*'DATOS ENTRADA'!$B$38),0)</f>
        <v>53686</v>
      </c>
      <c r="V17" s="110">
        <f>+ROUND(((V15-V22)*'DATOS ENTRADA'!$B$38),0)</f>
        <v>53686</v>
      </c>
      <c r="W17" s="110">
        <f>+ROUND(((W15-W22)*'DATOS ENTRADA'!$B$38),0)</f>
        <v>53686</v>
      </c>
      <c r="X17" s="110">
        <f>+ROUND(((X15-X22)*'DATOS ENTRADA'!$B$38),0)</f>
        <v>53686</v>
      </c>
      <c r="Y17" s="110">
        <f>+ROUND(((Y15-Y22)*'DATOS ENTRADA'!$B$38),0)</f>
        <v>53686</v>
      </c>
      <c r="Z17" s="110">
        <f>+ROUND(((Z15-Z22)*'DATOS ENTRADA'!$B$38),0)</f>
        <v>53686</v>
      </c>
      <c r="AA17" s="110">
        <f>+ROUND(((AA15-AA22)*'DATOS ENTRADA'!$B$38),0)</f>
        <v>53686</v>
      </c>
      <c r="AB17" s="109">
        <f t="shared" si="171"/>
        <v>672624</v>
      </c>
      <c r="AC17" s="110">
        <f>+ROUND(((AC15-AC22)*'DATOS ENTRADA'!$B$38),0)</f>
        <v>56052</v>
      </c>
      <c r="AD17" s="110">
        <f>+ROUND(((AD15-AD22)*'DATOS ENTRADA'!$B$38),0)</f>
        <v>56052</v>
      </c>
      <c r="AE17" s="110">
        <f>+ROUND(((AE15-AE22)*'DATOS ENTRADA'!$B$38),0)</f>
        <v>56052</v>
      </c>
      <c r="AF17" s="110">
        <f>+ROUND(((AF15-AF22)*'DATOS ENTRADA'!$B$38),0)</f>
        <v>56052</v>
      </c>
      <c r="AG17" s="110">
        <f>+ROUND(((AG15-AG22)*'DATOS ENTRADA'!$B$38),0)</f>
        <v>56052</v>
      </c>
      <c r="AH17" s="110">
        <f>+ROUND(((AH15-AH22)*'DATOS ENTRADA'!$B$38),0)</f>
        <v>56052</v>
      </c>
      <c r="AI17" s="110">
        <f>+ROUND(((AI15-AI22)*'DATOS ENTRADA'!$B$38),0)</f>
        <v>56052</v>
      </c>
      <c r="AJ17" s="110">
        <f>+ROUND(((AJ15-AJ22)*'DATOS ENTRADA'!$B$38),0)</f>
        <v>56052</v>
      </c>
      <c r="AK17" s="110">
        <f>+ROUND(((AK15-AK22)*'DATOS ENTRADA'!$B$38),0)</f>
        <v>56052</v>
      </c>
      <c r="AL17" s="110">
        <f>+ROUND(((AL15-AL22)*'DATOS ENTRADA'!$B$38),0)</f>
        <v>56052</v>
      </c>
      <c r="AM17" s="110">
        <f>+ROUND(((AM15-AM22)*'DATOS ENTRADA'!$B$38),0)</f>
        <v>56052</v>
      </c>
      <c r="AN17" s="110">
        <f>+ROUND(((AN15-AN22)*'DATOS ENTRADA'!$B$38),0)</f>
        <v>56052</v>
      </c>
      <c r="AO17" s="109">
        <f t="shared" si="172"/>
        <v>702228</v>
      </c>
      <c r="AP17" s="110">
        <f>+ROUND(((AP15-AP22)*'DATOS ENTRADA'!$B$38),0)</f>
        <v>58519</v>
      </c>
      <c r="AQ17" s="110">
        <f>+ROUND(((AQ15-AQ22)*'DATOS ENTRADA'!$B$38),0)</f>
        <v>58519</v>
      </c>
      <c r="AR17" s="110">
        <f>+ROUND(((AR15-AR22)*'DATOS ENTRADA'!$B$38),0)</f>
        <v>58519</v>
      </c>
      <c r="AS17" s="110">
        <f>+ROUND(((AS15-AS22)*'DATOS ENTRADA'!$B$38),0)</f>
        <v>58519</v>
      </c>
      <c r="AT17" s="110">
        <f>+ROUND(((AT15-AT22)*'DATOS ENTRADA'!$B$38),0)</f>
        <v>58519</v>
      </c>
      <c r="AU17" s="110">
        <f>+ROUND(((AU15-AU22)*'DATOS ENTRADA'!$B$38),0)</f>
        <v>58519</v>
      </c>
      <c r="AV17" s="110">
        <f>+ROUND(((AV15-AV22)*'DATOS ENTRADA'!$B$38),0)</f>
        <v>58519</v>
      </c>
      <c r="AW17" s="110">
        <f>+ROUND(((AW15-AW22)*'DATOS ENTRADA'!$B$38),0)</f>
        <v>58519</v>
      </c>
      <c r="AX17" s="110">
        <f>+ROUND(((AX15-AX22)*'DATOS ENTRADA'!$B$38),0)</f>
        <v>58519</v>
      </c>
      <c r="AY17" s="110">
        <f>+ROUND(((AY15-AY22)*'DATOS ENTRADA'!$B$38),0)</f>
        <v>58519</v>
      </c>
      <c r="AZ17" s="110">
        <f>+ROUND(((AZ15-AZ22)*'DATOS ENTRADA'!$B$38),0)</f>
        <v>58519</v>
      </c>
      <c r="BA17" s="110">
        <f>+ROUND(((BA15-BA22)*'DATOS ENTRADA'!$B$38),0)</f>
        <v>58519</v>
      </c>
      <c r="BB17" s="109">
        <f t="shared" si="173"/>
        <v>733104</v>
      </c>
      <c r="BC17" s="110">
        <f>+ROUND(((BC15-BC22)*'DATOS ENTRADA'!$B$38),0)</f>
        <v>61092</v>
      </c>
      <c r="BD17" s="110">
        <f>+ROUND(((BD15-BD22)*'DATOS ENTRADA'!$B$38),0)</f>
        <v>61092</v>
      </c>
      <c r="BE17" s="110">
        <f>+ROUND(((BE15-BE22)*'DATOS ENTRADA'!$B$38),0)</f>
        <v>61092</v>
      </c>
      <c r="BF17" s="110">
        <f>+ROUND(((BF15-BF22)*'DATOS ENTRADA'!$B$38),0)</f>
        <v>61092</v>
      </c>
      <c r="BG17" s="110">
        <f>+ROUND(((BG15-BG22)*'DATOS ENTRADA'!$B$38),0)</f>
        <v>61092</v>
      </c>
      <c r="BH17" s="110">
        <f>+ROUND(((BH15-BH22)*'DATOS ENTRADA'!$B$38),0)</f>
        <v>61092</v>
      </c>
      <c r="BI17" s="110">
        <f>+ROUND(((BI15-BI22)*'DATOS ENTRADA'!$B$38),0)</f>
        <v>61092</v>
      </c>
      <c r="BJ17" s="110">
        <f>+ROUND(((BJ15-BJ22)*'DATOS ENTRADA'!$B$38),0)</f>
        <v>61092</v>
      </c>
      <c r="BK17" s="110">
        <f>+ROUND(((BK15-BK22)*'DATOS ENTRADA'!$B$38),0)</f>
        <v>61092</v>
      </c>
      <c r="BL17" s="110">
        <f>+ROUND(((BL15-BL22)*'DATOS ENTRADA'!$B$38),0)</f>
        <v>61092</v>
      </c>
      <c r="BM17" s="110">
        <f>+ROUND(((BM15-BM22)*'DATOS ENTRADA'!$B$38),0)</f>
        <v>61092</v>
      </c>
      <c r="BN17" s="110">
        <f>+ROUND(((BN15-BN22)*'DATOS ENTRADA'!$B$38),0)</f>
        <v>61092</v>
      </c>
      <c r="BO17" s="109">
        <f t="shared" si="174"/>
        <v>765288</v>
      </c>
      <c r="BP17" s="110">
        <f>+ROUND(((BP15-BP22)*'DATOS ENTRADA'!$B$38),0)</f>
        <v>63774</v>
      </c>
      <c r="BQ17" s="110">
        <f>+ROUND(((BQ15-BQ22)*'DATOS ENTRADA'!$B$38),0)</f>
        <v>63774</v>
      </c>
      <c r="BR17" s="110">
        <f>+ROUND(((BR15-BR22)*'DATOS ENTRADA'!$B$38),0)</f>
        <v>63774</v>
      </c>
      <c r="BS17" s="110">
        <f>+ROUND(((BS15-BS22)*'DATOS ENTRADA'!$B$38),0)</f>
        <v>63774</v>
      </c>
      <c r="BT17" s="110">
        <f>+ROUND(((BT15-BT22)*'DATOS ENTRADA'!$B$38),0)</f>
        <v>63774</v>
      </c>
      <c r="BU17" s="110">
        <f>+ROUND(((BU15-BU22)*'DATOS ENTRADA'!$B$38),0)</f>
        <v>63774</v>
      </c>
      <c r="BV17" s="110">
        <f>+ROUND(((BV15-BV22)*'DATOS ENTRADA'!$B$38),0)</f>
        <v>63774</v>
      </c>
      <c r="BW17" s="110">
        <f>+ROUND(((BW15-BW22)*'DATOS ENTRADA'!$B$38),0)</f>
        <v>63774</v>
      </c>
      <c r="BX17" s="110">
        <f>+ROUND(((BX15-BX22)*'DATOS ENTRADA'!$B$38),0)</f>
        <v>63774</v>
      </c>
      <c r="BY17" s="110">
        <f>+ROUND(((BY15-BY22)*'DATOS ENTRADA'!$B$38),0)</f>
        <v>63774</v>
      </c>
      <c r="BZ17" s="110">
        <f>+ROUND(((BZ15-BZ22)*'DATOS ENTRADA'!$B$38),0)</f>
        <v>63774</v>
      </c>
      <c r="CA17" s="110">
        <f>+ROUND(((CA15-CA22)*'DATOS ENTRADA'!$B$38),0)</f>
        <v>63774</v>
      </c>
      <c r="CB17" s="109">
        <f t="shared" si="175"/>
        <v>798852</v>
      </c>
      <c r="CC17" s="110">
        <f>+ROUND(((CC15-CC22)*'DATOS ENTRADA'!$B$38),0)</f>
        <v>66571</v>
      </c>
      <c r="CD17" s="110">
        <f>+ROUND(((CD15-CD22)*'DATOS ENTRADA'!$B$38),0)</f>
        <v>66571</v>
      </c>
      <c r="CE17" s="110">
        <f>+ROUND(((CE15-CE22)*'DATOS ENTRADA'!$B$38),0)</f>
        <v>66571</v>
      </c>
      <c r="CF17" s="110">
        <f>+ROUND(((CF15-CF22)*'DATOS ENTRADA'!$B$38),0)</f>
        <v>66571</v>
      </c>
      <c r="CG17" s="110">
        <f>+ROUND(((CG15-CG22)*'DATOS ENTRADA'!$B$38),0)</f>
        <v>66571</v>
      </c>
      <c r="CH17" s="110">
        <f>+ROUND(((CH15-CH22)*'DATOS ENTRADA'!$B$38),0)</f>
        <v>66571</v>
      </c>
      <c r="CI17" s="110">
        <f>+ROUND(((CI15-CI22)*'DATOS ENTRADA'!$B$38),0)</f>
        <v>66571</v>
      </c>
      <c r="CJ17" s="110">
        <f>+ROUND(((CJ15-CJ22)*'DATOS ENTRADA'!$B$38),0)</f>
        <v>66571</v>
      </c>
      <c r="CK17" s="110">
        <f>+ROUND(((CK15-CK22)*'DATOS ENTRADA'!$B$38),0)</f>
        <v>66571</v>
      </c>
      <c r="CL17" s="110">
        <f>+ROUND(((CL15-CL22)*'DATOS ENTRADA'!$B$38),0)</f>
        <v>66571</v>
      </c>
      <c r="CM17" s="110">
        <f>+ROUND(((CM15-CM22)*'DATOS ENTRADA'!$B$38),0)</f>
        <v>66571</v>
      </c>
      <c r="CN17" s="110">
        <f>+ROUND(((CN15-CN22)*'DATOS ENTRADA'!$B$38),0)</f>
        <v>66571</v>
      </c>
      <c r="CO17" s="109">
        <f t="shared" si="176"/>
        <v>833856</v>
      </c>
      <c r="CP17" s="110">
        <f>+ROUND(((CP15-CP22)*'DATOS ENTRADA'!$B$38),0)</f>
        <v>69488</v>
      </c>
      <c r="CQ17" s="110">
        <f>+ROUND(((CQ15-CQ22)*'DATOS ENTRADA'!$B$38),0)</f>
        <v>69488</v>
      </c>
      <c r="CR17" s="110">
        <f>+ROUND(((CR15-CR22)*'DATOS ENTRADA'!$B$38),0)</f>
        <v>69488</v>
      </c>
      <c r="CS17" s="110">
        <f>+ROUND(((CS15-CS22)*'DATOS ENTRADA'!$B$38),0)</f>
        <v>69488</v>
      </c>
      <c r="CT17" s="110">
        <f>+ROUND(((CT15-CT22)*'DATOS ENTRADA'!$B$38),0)</f>
        <v>69488</v>
      </c>
      <c r="CU17" s="110">
        <f>+ROUND(((CU15-CU22)*'DATOS ENTRADA'!$B$38),0)</f>
        <v>69488</v>
      </c>
      <c r="CV17" s="110">
        <f>+ROUND(((CV15-CV22)*'DATOS ENTRADA'!$B$38),0)</f>
        <v>69488</v>
      </c>
      <c r="CW17" s="110">
        <f>+ROUND(((CW15-CW22)*'DATOS ENTRADA'!$B$38),0)</f>
        <v>69488</v>
      </c>
      <c r="CX17" s="110">
        <f>+ROUND(((CX15-CX22)*'DATOS ENTRADA'!$B$38),0)</f>
        <v>69488</v>
      </c>
      <c r="CY17" s="110">
        <f>+ROUND(((CY15-CY22)*'DATOS ENTRADA'!$B$38),0)</f>
        <v>69488</v>
      </c>
      <c r="CZ17" s="110">
        <f>+ROUND(((CZ15-CZ22)*'DATOS ENTRADA'!$B$38),0)</f>
        <v>69488</v>
      </c>
      <c r="DA17" s="110">
        <f>+ROUND(((DA15-DA22)*'DATOS ENTRADA'!$B$38),0)</f>
        <v>69488</v>
      </c>
      <c r="DB17" s="109">
        <f t="shared" si="177"/>
        <v>870336</v>
      </c>
      <c r="DC17" s="110">
        <f>+ROUND(((DC15-DC22)*'DATOS ENTRADA'!$B$38),0)</f>
        <v>72528</v>
      </c>
      <c r="DD17" s="110">
        <f>+ROUND(((DD15-DD22)*'DATOS ENTRADA'!$B$38),0)</f>
        <v>72528</v>
      </c>
      <c r="DE17" s="110">
        <f>+ROUND(((DE15-DE22)*'DATOS ENTRADA'!$B$38),0)</f>
        <v>72528</v>
      </c>
      <c r="DF17" s="110">
        <f>+ROUND(((DF15-DF22)*'DATOS ENTRADA'!$B$38),0)</f>
        <v>72528</v>
      </c>
      <c r="DG17" s="110">
        <f>+ROUND(((DG15-DG22)*'DATOS ENTRADA'!$B$38),0)</f>
        <v>72528</v>
      </c>
      <c r="DH17" s="110">
        <f>+ROUND(((DH15-DH22)*'DATOS ENTRADA'!$B$38),0)</f>
        <v>72528</v>
      </c>
      <c r="DI17" s="110">
        <f>+ROUND(((DI15-DI22)*'DATOS ENTRADA'!$B$38),0)</f>
        <v>72528</v>
      </c>
      <c r="DJ17" s="110">
        <f>+ROUND(((DJ15-DJ22)*'DATOS ENTRADA'!$B$38),0)</f>
        <v>72528</v>
      </c>
      <c r="DK17" s="110">
        <f>+ROUND(((DK15-DK22)*'DATOS ENTRADA'!$B$38),0)</f>
        <v>72528</v>
      </c>
      <c r="DL17" s="110">
        <f>+ROUND(((DL15-DL22)*'DATOS ENTRADA'!$B$38),0)</f>
        <v>72528</v>
      </c>
      <c r="DM17" s="110">
        <f>+ROUND(((DM15-DM22)*'DATOS ENTRADA'!$B$38),0)</f>
        <v>72528</v>
      </c>
      <c r="DN17" s="110">
        <f>+ROUND(((DN15-DN22)*'DATOS ENTRADA'!$B$38),0)</f>
        <v>72528</v>
      </c>
      <c r="DO17" s="109">
        <f t="shared" si="178"/>
        <v>908376</v>
      </c>
      <c r="DP17" s="110">
        <f>+ROUND(((DP15-DP22)*'DATOS ENTRADA'!$B$38),0)</f>
        <v>75698</v>
      </c>
      <c r="DQ17" s="110">
        <f>+ROUND(((DQ15-DQ22)*'DATOS ENTRADA'!$B$38),0)</f>
        <v>75698</v>
      </c>
      <c r="DR17" s="110">
        <f>+ROUND(((DR15-DR22)*'DATOS ENTRADA'!$B$38),0)</f>
        <v>75698</v>
      </c>
      <c r="DS17" s="110">
        <f>+ROUND(((DS15-DS22)*'DATOS ENTRADA'!$B$38),0)</f>
        <v>75698</v>
      </c>
      <c r="DT17" s="110">
        <f>+ROUND(((DT15-DT22)*'DATOS ENTRADA'!$B$38),0)</f>
        <v>75698</v>
      </c>
      <c r="DU17" s="110">
        <f>+ROUND(((DU15-DU22)*'DATOS ENTRADA'!$B$38),0)</f>
        <v>75698</v>
      </c>
      <c r="DV17" s="110">
        <f>+ROUND(((DV15-DV22)*'DATOS ENTRADA'!$B$38),0)</f>
        <v>75698</v>
      </c>
      <c r="DW17" s="110">
        <f>+ROUND(((DW15-DW22)*'DATOS ENTRADA'!$B$38),0)</f>
        <v>75698</v>
      </c>
      <c r="DX17" s="110">
        <f>+ROUND(((DX15-DX22)*'DATOS ENTRADA'!$B$38),0)</f>
        <v>75698</v>
      </c>
      <c r="DY17" s="110">
        <f>+ROUND(((DY15-DY22)*'DATOS ENTRADA'!$B$38),0)</f>
        <v>75698</v>
      </c>
      <c r="DZ17" s="110">
        <f>+ROUND(((DZ15-DZ22)*'DATOS ENTRADA'!$B$38),0)</f>
        <v>75698</v>
      </c>
      <c r="EA17" s="110">
        <f>+ROUND(((EA15-EA22)*'DATOS ENTRADA'!$B$38),0)</f>
        <v>75698</v>
      </c>
      <c r="EB17" s="109">
        <f t="shared" si="179"/>
        <v>948036</v>
      </c>
      <c r="EC17" s="110">
        <f>+ROUND(((EC15-EC22)*'DATOS ENTRADA'!$B$38),0)</f>
        <v>79003</v>
      </c>
      <c r="ED17" s="110">
        <f>+ROUND(((ED15-ED22)*'DATOS ENTRADA'!$B$38),0)</f>
        <v>79003</v>
      </c>
      <c r="EE17" s="110">
        <f>+ROUND(((EE15-EE22)*'DATOS ENTRADA'!$B$38),0)</f>
        <v>79003</v>
      </c>
      <c r="EF17" s="110">
        <f>+ROUND(((EF15-EF22)*'DATOS ENTRADA'!$B$38),0)</f>
        <v>79003</v>
      </c>
      <c r="EG17" s="110">
        <f>+ROUND(((EG15-EG22)*'DATOS ENTRADA'!$B$38),0)</f>
        <v>79003</v>
      </c>
      <c r="EH17" s="110">
        <f>+ROUND(((EH15-EH22)*'DATOS ENTRADA'!$B$38),0)</f>
        <v>79003</v>
      </c>
      <c r="EI17" s="110">
        <f>+ROUND(((EI15-EI22)*'DATOS ENTRADA'!$B$38),0)</f>
        <v>79003</v>
      </c>
      <c r="EJ17" s="110">
        <f>+ROUND(((EJ15-EJ22)*'DATOS ENTRADA'!$B$38),0)</f>
        <v>79003</v>
      </c>
      <c r="EK17" s="110">
        <f>+ROUND(((EK15-EK22)*'DATOS ENTRADA'!$B$38),0)</f>
        <v>79003</v>
      </c>
      <c r="EL17" s="110">
        <f>+ROUND(((EL15-EL22)*'DATOS ENTRADA'!$B$38),0)</f>
        <v>79003</v>
      </c>
      <c r="EM17" s="110">
        <f>+ROUND(((EM15-EM22)*'DATOS ENTRADA'!$B$38),0)</f>
        <v>79003</v>
      </c>
      <c r="EN17" s="110">
        <f>+ROUND(((EN15-EN22)*'DATOS ENTRADA'!$B$38),0)</f>
        <v>79003</v>
      </c>
      <c r="EO17" s="109">
        <f t="shared" si="180"/>
        <v>989388</v>
      </c>
      <c r="EP17" s="110">
        <f>+ROUND(((EP15-EP22)*'DATOS ENTRADA'!$B$38),0)</f>
        <v>82449</v>
      </c>
      <c r="EQ17" s="110">
        <f>+ROUND(((EQ15-EQ22)*'DATOS ENTRADA'!$B$38),0)</f>
        <v>82449</v>
      </c>
      <c r="ER17" s="110">
        <f>+ROUND(((ER15-ER22)*'DATOS ENTRADA'!$B$38),0)</f>
        <v>82449</v>
      </c>
      <c r="ES17" s="110">
        <f>+ROUND(((ES15-ES22)*'DATOS ENTRADA'!$B$38),0)</f>
        <v>82449</v>
      </c>
      <c r="ET17" s="110">
        <f>+ROUND(((ET15-ET22)*'DATOS ENTRADA'!$B$38),0)</f>
        <v>82449</v>
      </c>
      <c r="EU17" s="110">
        <f>+ROUND(((EU15-EU22)*'DATOS ENTRADA'!$B$38),0)</f>
        <v>82449</v>
      </c>
      <c r="EV17" s="110">
        <f>+ROUND(((EV15-EV22)*'DATOS ENTRADA'!$B$38),0)</f>
        <v>82449</v>
      </c>
      <c r="EW17" s="110">
        <f>+ROUND(((EW15-EW22)*'DATOS ENTRADA'!$B$38),0)</f>
        <v>82449</v>
      </c>
      <c r="EX17" s="110">
        <f>+ROUND(((EX15-EX22)*'DATOS ENTRADA'!$B$38),0)</f>
        <v>82449</v>
      </c>
      <c r="EY17" s="110">
        <f>+ROUND(((EY15-EY22)*'DATOS ENTRADA'!$B$38),0)</f>
        <v>82449</v>
      </c>
      <c r="EZ17" s="110">
        <f>+ROUND(((EZ15-EZ22)*'DATOS ENTRADA'!$B$38),0)</f>
        <v>82449</v>
      </c>
      <c r="FA17" s="110">
        <f>+ROUND(((FA15-FA22)*'DATOS ENTRADA'!$B$38),0)</f>
        <v>82449</v>
      </c>
      <c r="FB17" s="109">
        <f t="shared" si="181"/>
        <v>1032480</v>
      </c>
      <c r="FC17" s="110">
        <f>+ROUND(((FC15-FC22)*'DATOS ENTRADA'!$B$38),0)</f>
        <v>86040</v>
      </c>
      <c r="FD17" s="110">
        <f>+ROUND(((FD15-FD22)*'DATOS ENTRADA'!$B$38),0)</f>
        <v>86040</v>
      </c>
      <c r="FE17" s="110">
        <f>+ROUND(((FE15-FE22)*'DATOS ENTRADA'!$B$38),0)</f>
        <v>86040</v>
      </c>
      <c r="FF17" s="110">
        <f>+ROUND(((FF15-FF22)*'DATOS ENTRADA'!$B$38),0)</f>
        <v>86040</v>
      </c>
      <c r="FG17" s="110">
        <f>+ROUND(((FG15-FG22)*'DATOS ENTRADA'!$B$38),0)</f>
        <v>86040</v>
      </c>
      <c r="FH17" s="110">
        <f>+ROUND(((FH15-FH22)*'DATOS ENTRADA'!$B$38),0)</f>
        <v>86040</v>
      </c>
      <c r="FI17" s="110">
        <f>+ROUND(((FI15-FI22)*'DATOS ENTRADA'!$B$38),0)</f>
        <v>86040</v>
      </c>
      <c r="FJ17" s="110">
        <f>+ROUND(((FJ15-FJ22)*'DATOS ENTRADA'!$B$38),0)</f>
        <v>86040</v>
      </c>
      <c r="FK17" s="110">
        <f>+ROUND(((FK15-FK22)*'DATOS ENTRADA'!$B$38),0)</f>
        <v>86040</v>
      </c>
      <c r="FL17" s="110">
        <f>+ROUND(((FL15-FL22)*'DATOS ENTRADA'!$B$38),0)</f>
        <v>86040</v>
      </c>
      <c r="FM17" s="110">
        <f>+ROUND(((FM15-FM22)*'DATOS ENTRADA'!$B$38),0)</f>
        <v>86040</v>
      </c>
      <c r="FN17" s="110">
        <f>+ROUND(((FN15-FN22)*'DATOS ENTRADA'!$B$38),0)</f>
        <v>86040</v>
      </c>
      <c r="FO17" s="109">
        <f t="shared" si="182"/>
        <v>1077420</v>
      </c>
      <c r="FP17" s="110">
        <f>+ROUND(((FP15-FP22)*'DATOS ENTRADA'!$B$38),0)</f>
        <v>89785</v>
      </c>
      <c r="FQ17" s="110">
        <f>+ROUND(((FQ15-FQ22)*'DATOS ENTRADA'!$B$38),0)</f>
        <v>89785</v>
      </c>
      <c r="FR17" s="110">
        <f>+ROUND(((FR15-FR22)*'DATOS ENTRADA'!$B$38),0)</f>
        <v>89785</v>
      </c>
      <c r="FS17" s="110">
        <f>+ROUND(((FS15-FS22)*'DATOS ENTRADA'!$B$38),0)</f>
        <v>89785</v>
      </c>
      <c r="FT17" s="110">
        <f>+ROUND(((FT15-FT22)*'DATOS ENTRADA'!$B$38),0)</f>
        <v>89785</v>
      </c>
      <c r="FU17" s="110">
        <f>+ROUND(((FU15-FU22)*'DATOS ENTRADA'!$B$38),0)</f>
        <v>89785</v>
      </c>
      <c r="FV17" s="110">
        <f>+ROUND(((FV15-FV22)*'DATOS ENTRADA'!$B$38),0)</f>
        <v>89785</v>
      </c>
      <c r="FW17" s="110">
        <f>+ROUND(((FW15-FW22)*'DATOS ENTRADA'!$B$38),0)</f>
        <v>89785</v>
      </c>
      <c r="FX17" s="110">
        <f>+ROUND(((FX15-FX22)*'DATOS ENTRADA'!$B$38),0)</f>
        <v>89785</v>
      </c>
      <c r="FY17" s="110">
        <f>+ROUND(((FY15-FY22)*'DATOS ENTRADA'!$B$38),0)</f>
        <v>89785</v>
      </c>
      <c r="FZ17" s="110">
        <f>+ROUND(((FZ15-FZ22)*'DATOS ENTRADA'!$B$38),0)</f>
        <v>89785</v>
      </c>
      <c r="GA17" s="110">
        <f>+ROUND(((GA15-GA22)*'DATOS ENTRADA'!$B$38),0)</f>
        <v>89785</v>
      </c>
      <c r="GB17" s="109">
        <f t="shared" si="183"/>
        <v>1124256</v>
      </c>
      <c r="GC17" s="110">
        <f>+ROUND(((GC15-GC22)*'DATOS ENTRADA'!$B$38),0)</f>
        <v>93688</v>
      </c>
      <c r="GD17" s="110">
        <f>+ROUND(((GD15-GD22)*'DATOS ENTRADA'!$B$38),0)</f>
        <v>93688</v>
      </c>
      <c r="GE17" s="110">
        <f>+ROUND(((GE15-GE22)*'DATOS ENTRADA'!$B$38),0)</f>
        <v>93688</v>
      </c>
      <c r="GF17" s="110">
        <f>+ROUND(((GF15-GF22)*'DATOS ENTRADA'!$B$38),0)</f>
        <v>93688</v>
      </c>
      <c r="GG17" s="110">
        <f>+ROUND(((GG15-GG22)*'DATOS ENTRADA'!$B$38),0)</f>
        <v>93688</v>
      </c>
      <c r="GH17" s="110">
        <f>+ROUND(((GH15-GH22)*'DATOS ENTRADA'!$B$38),0)</f>
        <v>93688</v>
      </c>
      <c r="GI17" s="110">
        <f>+ROUND(((GI15-GI22)*'DATOS ENTRADA'!$B$38),0)</f>
        <v>93688</v>
      </c>
      <c r="GJ17" s="110">
        <f>+ROUND(((GJ15-GJ22)*'DATOS ENTRADA'!$B$38),0)</f>
        <v>93688</v>
      </c>
      <c r="GK17" s="110">
        <f>+ROUND(((GK15-GK22)*'DATOS ENTRADA'!$B$38),0)</f>
        <v>93688</v>
      </c>
      <c r="GL17" s="110">
        <f>+ROUND(((GL15-GL22)*'DATOS ENTRADA'!$B$38),0)</f>
        <v>93688</v>
      </c>
      <c r="GM17" s="110">
        <f>+ROUND(((GM15-GM22)*'DATOS ENTRADA'!$B$38),0)</f>
        <v>93688</v>
      </c>
      <c r="GN17" s="110">
        <f>+ROUND(((GN15-GN22)*'DATOS ENTRADA'!$B$38),0)</f>
        <v>93688</v>
      </c>
    </row>
    <row r="18" spans="1:196" s="11" customFormat="1" ht="16.5" customHeight="1" x14ac:dyDescent="0.3">
      <c r="A18" s="129" t="s">
        <v>65</v>
      </c>
      <c r="B18" s="119">
        <f t="shared" ref="B18:BM18" si="184">+SUM(B15:B17)</f>
        <v>590993871</v>
      </c>
      <c r="C18" s="119">
        <f t="shared" si="184"/>
        <v>49121939</v>
      </c>
      <c r="D18" s="119">
        <f t="shared" si="184"/>
        <v>49121939</v>
      </c>
      <c r="E18" s="119">
        <f t="shared" si="184"/>
        <v>49121939</v>
      </c>
      <c r="F18" s="119">
        <f t="shared" si="184"/>
        <v>49121939</v>
      </c>
      <c r="G18" s="119">
        <f t="shared" si="184"/>
        <v>49121939</v>
      </c>
      <c r="H18" s="119">
        <f t="shared" si="184"/>
        <v>49121939</v>
      </c>
      <c r="I18" s="119">
        <f t="shared" si="184"/>
        <v>49121939</v>
      </c>
      <c r="J18" s="119">
        <f t="shared" si="184"/>
        <v>49121939</v>
      </c>
      <c r="K18" s="119">
        <f t="shared" si="184"/>
        <v>49121939</v>
      </c>
      <c r="L18" s="119">
        <f t="shared" si="184"/>
        <v>49632140</v>
      </c>
      <c r="M18" s="119">
        <f t="shared" si="184"/>
        <v>49632140</v>
      </c>
      <c r="N18" s="119">
        <f t="shared" si="184"/>
        <v>49632140</v>
      </c>
      <c r="O18" s="119">
        <f t="shared" ref="O18" si="185">+SUM(O15:O17)</f>
        <v>621145254</v>
      </c>
      <c r="P18" s="119">
        <f t="shared" si="184"/>
        <v>51624146</v>
      </c>
      <c r="Q18" s="119">
        <f t="shared" si="184"/>
        <v>51624146</v>
      </c>
      <c r="R18" s="119">
        <f t="shared" si="184"/>
        <v>51624146</v>
      </c>
      <c r="S18" s="119">
        <f t="shared" si="184"/>
        <v>51624146</v>
      </c>
      <c r="T18" s="119">
        <f t="shared" si="184"/>
        <v>51624146</v>
      </c>
      <c r="U18" s="119">
        <f t="shared" si="184"/>
        <v>51624146</v>
      </c>
      <c r="V18" s="119">
        <f t="shared" si="184"/>
        <v>51624146</v>
      </c>
      <c r="W18" s="119">
        <f t="shared" si="184"/>
        <v>51624146</v>
      </c>
      <c r="X18" s="119">
        <f t="shared" si="184"/>
        <v>51624146</v>
      </c>
      <c r="Y18" s="119">
        <f t="shared" si="184"/>
        <v>52175980</v>
      </c>
      <c r="Z18" s="119">
        <f t="shared" si="184"/>
        <v>52175980</v>
      </c>
      <c r="AA18" s="119">
        <f t="shared" si="184"/>
        <v>52175980</v>
      </c>
      <c r="AB18" s="119">
        <f t="shared" si="184"/>
        <v>652949445</v>
      </c>
      <c r="AC18" s="119">
        <f t="shared" si="184"/>
        <v>54263238</v>
      </c>
      <c r="AD18" s="119">
        <f t="shared" si="184"/>
        <v>54263238</v>
      </c>
      <c r="AE18" s="119">
        <f t="shared" si="184"/>
        <v>54263238</v>
      </c>
      <c r="AF18" s="119">
        <f t="shared" si="184"/>
        <v>54263238</v>
      </c>
      <c r="AG18" s="119">
        <f t="shared" si="184"/>
        <v>54263238</v>
      </c>
      <c r="AH18" s="119">
        <f t="shared" si="184"/>
        <v>54263238</v>
      </c>
      <c r="AI18" s="119">
        <f t="shared" si="184"/>
        <v>54263238</v>
      </c>
      <c r="AJ18" s="119">
        <f t="shared" si="184"/>
        <v>54263238</v>
      </c>
      <c r="AK18" s="119">
        <f t="shared" si="184"/>
        <v>54263238</v>
      </c>
      <c r="AL18" s="119">
        <f t="shared" si="184"/>
        <v>54860101</v>
      </c>
      <c r="AM18" s="119">
        <f t="shared" si="184"/>
        <v>54860101</v>
      </c>
      <c r="AN18" s="119">
        <f t="shared" si="184"/>
        <v>54860101</v>
      </c>
      <c r="AO18" s="119">
        <f t="shared" si="184"/>
        <v>686593461</v>
      </c>
      <c r="AP18" s="119">
        <f t="shared" si="184"/>
        <v>57054730</v>
      </c>
      <c r="AQ18" s="119">
        <f t="shared" si="184"/>
        <v>57054730</v>
      </c>
      <c r="AR18" s="119">
        <f t="shared" si="184"/>
        <v>57054730</v>
      </c>
      <c r="AS18" s="119">
        <f t="shared" si="184"/>
        <v>57054730</v>
      </c>
      <c r="AT18" s="119">
        <f t="shared" si="184"/>
        <v>57054730</v>
      </c>
      <c r="AU18" s="119">
        <f t="shared" si="184"/>
        <v>57054730</v>
      </c>
      <c r="AV18" s="119">
        <f t="shared" si="184"/>
        <v>57054730</v>
      </c>
      <c r="AW18" s="119">
        <f t="shared" si="184"/>
        <v>57054730</v>
      </c>
      <c r="AX18" s="119">
        <f t="shared" si="184"/>
        <v>57054730</v>
      </c>
      <c r="AY18" s="119">
        <f t="shared" si="184"/>
        <v>57700297</v>
      </c>
      <c r="AZ18" s="119">
        <f t="shared" si="184"/>
        <v>57700297</v>
      </c>
      <c r="BA18" s="119">
        <f t="shared" si="184"/>
        <v>57700297</v>
      </c>
      <c r="BB18" s="119">
        <f t="shared" si="184"/>
        <v>722197230</v>
      </c>
      <c r="BC18" s="119">
        <f t="shared" si="184"/>
        <v>60008541</v>
      </c>
      <c r="BD18" s="119">
        <f t="shared" si="184"/>
        <v>60008541</v>
      </c>
      <c r="BE18" s="119">
        <f t="shared" si="184"/>
        <v>60008541</v>
      </c>
      <c r="BF18" s="119">
        <f t="shared" si="184"/>
        <v>60008541</v>
      </c>
      <c r="BG18" s="119">
        <f t="shared" si="184"/>
        <v>60008541</v>
      </c>
      <c r="BH18" s="119">
        <f t="shared" si="184"/>
        <v>60008541</v>
      </c>
      <c r="BI18" s="119">
        <f t="shared" si="184"/>
        <v>60008541</v>
      </c>
      <c r="BJ18" s="119">
        <f t="shared" si="184"/>
        <v>60008541</v>
      </c>
      <c r="BK18" s="119">
        <f t="shared" si="184"/>
        <v>60008541</v>
      </c>
      <c r="BL18" s="119">
        <f t="shared" si="184"/>
        <v>60706787</v>
      </c>
      <c r="BM18" s="119">
        <f t="shared" si="184"/>
        <v>60706787</v>
      </c>
      <c r="BN18" s="119">
        <f t="shared" ref="BN18:DY18" si="186">+SUM(BN15:BN17)</f>
        <v>60706787</v>
      </c>
      <c r="BO18" s="119">
        <f t="shared" ref="BO18" si="187">+SUM(BO15:BO17)</f>
        <v>531056772</v>
      </c>
      <c r="BP18" s="119">
        <f t="shared" si="186"/>
        <v>44254731</v>
      </c>
      <c r="BQ18" s="119">
        <f t="shared" si="186"/>
        <v>44254731</v>
      </c>
      <c r="BR18" s="119">
        <f t="shared" si="186"/>
        <v>44254731</v>
      </c>
      <c r="BS18" s="119">
        <f t="shared" si="186"/>
        <v>44254731</v>
      </c>
      <c r="BT18" s="119">
        <f t="shared" si="186"/>
        <v>44254731</v>
      </c>
      <c r="BU18" s="119">
        <f t="shared" si="186"/>
        <v>44254731</v>
      </c>
      <c r="BV18" s="119">
        <f t="shared" si="186"/>
        <v>44254731</v>
      </c>
      <c r="BW18" s="119">
        <f t="shared" si="186"/>
        <v>44254731</v>
      </c>
      <c r="BX18" s="119">
        <f t="shared" si="186"/>
        <v>44254731</v>
      </c>
      <c r="BY18" s="119">
        <f t="shared" si="186"/>
        <v>44254731</v>
      </c>
      <c r="BZ18" s="119">
        <f t="shared" si="186"/>
        <v>44254731</v>
      </c>
      <c r="CA18" s="119">
        <f t="shared" si="186"/>
        <v>44254731</v>
      </c>
      <c r="CB18" s="119">
        <f t="shared" ref="CB18" si="188">+SUM(CB15:CB17)</f>
        <v>552301992</v>
      </c>
      <c r="CC18" s="119">
        <f>+SUM(CC15:CC17)</f>
        <v>46025166</v>
      </c>
      <c r="CD18" s="119">
        <f t="shared" si="186"/>
        <v>46025166</v>
      </c>
      <c r="CE18" s="119">
        <f t="shared" si="186"/>
        <v>46025166</v>
      </c>
      <c r="CF18" s="119">
        <f t="shared" si="186"/>
        <v>46025166</v>
      </c>
      <c r="CG18" s="119">
        <f t="shared" si="186"/>
        <v>46025166</v>
      </c>
      <c r="CH18" s="119">
        <f t="shared" si="186"/>
        <v>46025166</v>
      </c>
      <c r="CI18" s="119">
        <f t="shared" si="186"/>
        <v>46025166</v>
      </c>
      <c r="CJ18" s="119">
        <f t="shared" si="186"/>
        <v>46025166</v>
      </c>
      <c r="CK18" s="119">
        <f t="shared" si="186"/>
        <v>46025166</v>
      </c>
      <c r="CL18" s="119">
        <f t="shared" si="186"/>
        <v>46025166</v>
      </c>
      <c r="CM18" s="119">
        <f t="shared" si="186"/>
        <v>46025166</v>
      </c>
      <c r="CN18" s="119">
        <f t="shared" si="186"/>
        <v>46025166</v>
      </c>
      <c r="CO18" s="119">
        <f t="shared" ref="CO18" si="189">+SUM(CO15:CO17)</f>
        <v>574397124</v>
      </c>
      <c r="CP18" s="119">
        <f t="shared" si="186"/>
        <v>47866427</v>
      </c>
      <c r="CQ18" s="119">
        <f t="shared" si="186"/>
        <v>47866427</v>
      </c>
      <c r="CR18" s="119">
        <f t="shared" si="186"/>
        <v>47866427</v>
      </c>
      <c r="CS18" s="119">
        <f t="shared" si="186"/>
        <v>47866427</v>
      </c>
      <c r="CT18" s="119">
        <f t="shared" si="186"/>
        <v>47866427</v>
      </c>
      <c r="CU18" s="119">
        <f t="shared" si="186"/>
        <v>47866427</v>
      </c>
      <c r="CV18" s="119">
        <f t="shared" si="186"/>
        <v>47866427</v>
      </c>
      <c r="CW18" s="119">
        <f t="shared" si="186"/>
        <v>47866427</v>
      </c>
      <c r="CX18" s="119">
        <f t="shared" si="186"/>
        <v>47866427</v>
      </c>
      <c r="CY18" s="119">
        <f t="shared" si="186"/>
        <v>47866427</v>
      </c>
      <c r="CZ18" s="119">
        <f t="shared" si="186"/>
        <v>47866427</v>
      </c>
      <c r="DA18" s="119">
        <f t="shared" si="186"/>
        <v>47866427</v>
      </c>
      <c r="DB18" s="119">
        <f t="shared" ref="DB18" si="190">+SUM(DB15:DB17)</f>
        <v>597376140</v>
      </c>
      <c r="DC18" s="119">
        <f t="shared" si="186"/>
        <v>49781345</v>
      </c>
      <c r="DD18" s="119">
        <f t="shared" si="186"/>
        <v>49781345</v>
      </c>
      <c r="DE18" s="119">
        <f t="shared" si="186"/>
        <v>49781345</v>
      </c>
      <c r="DF18" s="119">
        <f t="shared" si="186"/>
        <v>49781345</v>
      </c>
      <c r="DG18" s="119">
        <f t="shared" si="186"/>
        <v>49781345</v>
      </c>
      <c r="DH18" s="119">
        <f t="shared" si="186"/>
        <v>49781345</v>
      </c>
      <c r="DI18" s="119">
        <f t="shared" si="186"/>
        <v>49781345</v>
      </c>
      <c r="DJ18" s="119">
        <f t="shared" si="186"/>
        <v>49781345</v>
      </c>
      <c r="DK18" s="119">
        <f t="shared" si="186"/>
        <v>49781345</v>
      </c>
      <c r="DL18" s="119">
        <f t="shared" si="186"/>
        <v>49781345</v>
      </c>
      <c r="DM18" s="119">
        <f t="shared" si="186"/>
        <v>49781345</v>
      </c>
      <c r="DN18" s="119">
        <f t="shared" si="186"/>
        <v>49781345</v>
      </c>
      <c r="DO18" s="119">
        <f t="shared" ref="DO18" si="191">+SUM(DO15:DO17)</f>
        <v>621274416</v>
      </c>
      <c r="DP18" s="119">
        <f t="shared" si="186"/>
        <v>51772868</v>
      </c>
      <c r="DQ18" s="119">
        <f t="shared" si="186"/>
        <v>51772868</v>
      </c>
      <c r="DR18" s="119">
        <f t="shared" si="186"/>
        <v>51772868</v>
      </c>
      <c r="DS18" s="119">
        <f t="shared" si="186"/>
        <v>51772868</v>
      </c>
      <c r="DT18" s="119">
        <f t="shared" si="186"/>
        <v>51772868</v>
      </c>
      <c r="DU18" s="119">
        <f t="shared" si="186"/>
        <v>51772868</v>
      </c>
      <c r="DV18" s="119">
        <f t="shared" si="186"/>
        <v>51772868</v>
      </c>
      <c r="DW18" s="119">
        <f t="shared" si="186"/>
        <v>51772868</v>
      </c>
      <c r="DX18" s="119">
        <f t="shared" si="186"/>
        <v>51772868</v>
      </c>
      <c r="DY18" s="119">
        <f t="shared" si="186"/>
        <v>51772868</v>
      </c>
      <c r="DZ18" s="119">
        <f t="shared" ref="DZ18:GK18" si="192">+SUM(DZ15:DZ17)</f>
        <v>51772868</v>
      </c>
      <c r="EA18" s="119">
        <f t="shared" si="192"/>
        <v>51772868</v>
      </c>
      <c r="EB18" s="119">
        <f t="shared" ref="EB18" si="193">+SUM(EB15:EB17)</f>
        <v>646128720</v>
      </c>
      <c r="EC18" s="119">
        <f t="shared" si="192"/>
        <v>53844060</v>
      </c>
      <c r="ED18" s="119">
        <f t="shared" si="192"/>
        <v>53844060</v>
      </c>
      <c r="EE18" s="119">
        <f t="shared" si="192"/>
        <v>53844060</v>
      </c>
      <c r="EF18" s="119">
        <f t="shared" si="192"/>
        <v>53844060</v>
      </c>
      <c r="EG18" s="119">
        <f t="shared" si="192"/>
        <v>53844060</v>
      </c>
      <c r="EH18" s="119">
        <f t="shared" si="192"/>
        <v>53844060</v>
      </c>
      <c r="EI18" s="119">
        <f t="shared" si="192"/>
        <v>53844060</v>
      </c>
      <c r="EJ18" s="119">
        <f t="shared" si="192"/>
        <v>53844060</v>
      </c>
      <c r="EK18" s="119">
        <f t="shared" si="192"/>
        <v>53844060</v>
      </c>
      <c r="EL18" s="119">
        <f t="shared" si="192"/>
        <v>53844060</v>
      </c>
      <c r="EM18" s="119">
        <f t="shared" si="192"/>
        <v>53844060</v>
      </c>
      <c r="EN18" s="119">
        <f t="shared" si="192"/>
        <v>53844060</v>
      </c>
      <c r="EO18" s="119">
        <f t="shared" ref="EO18" si="194">+SUM(EO15:EO17)</f>
        <v>671977296</v>
      </c>
      <c r="EP18" s="119">
        <f t="shared" si="192"/>
        <v>55998108</v>
      </c>
      <c r="EQ18" s="119">
        <f t="shared" si="192"/>
        <v>55998108</v>
      </c>
      <c r="ER18" s="119">
        <f t="shared" si="192"/>
        <v>55998108</v>
      </c>
      <c r="ES18" s="119">
        <f t="shared" si="192"/>
        <v>55998108</v>
      </c>
      <c r="ET18" s="119">
        <f t="shared" si="192"/>
        <v>55998108</v>
      </c>
      <c r="EU18" s="119">
        <f t="shared" si="192"/>
        <v>55998108</v>
      </c>
      <c r="EV18" s="119">
        <f t="shared" si="192"/>
        <v>55998108</v>
      </c>
      <c r="EW18" s="119">
        <f t="shared" si="192"/>
        <v>55998108</v>
      </c>
      <c r="EX18" s="119">
        <f t="shared" si="192"/>
        <v>55998108</v>
      </c>
      <c r="EY18" s="119">
        <f t="shared" si="192"/>
        <v>55998108</v>
      </c>
      <c r="EZ18" s="119">
        <f t="shared" si="192"/>
        <v>55998108</v>
      </c>
      <c r="FA18" s="119">
        <f t="shared" si="192"/>
        <v>55998108</v>
      </c>
      <c r="FB18" s="119">
        <f t="shared" ref="FB18" si="195">+SUM(FB15:FB17)</f>
        <v>698859900</v>
      </c>
      <c r="FC18" s="119">
        <f t="shared" si="192"/>
        <v>58238325</v>
      </c>
      <c r="FD18" s="119">
        <f t="shared" si="192"/>
        <v>58238325</v>
      </c>
      <c r="FE18" s="119">
        <f t="shared" si="192"/>
        <v>58238325</v>
      </c>
      <c r="FF18" s="119">
        <f t="shared" si="192"/>
        <v>58238325</v>
      </c>
      <c r="FG18" s="119">
        <f t="shared" si="192"/>
        <v>58238325</v>
      </c>
      <c r="FH18" s="119">
        <f t="shared" si="192"/>
        <v>58238325</v>
      </c>
      <c r="FI18" s="119">
        <f t="shared" si="192"/>
        <v>58238325</v>
      </c>
      <c r="FJ18" s="119">
        <f t="shared" si="192"/>
        <v>58238325</v>
      </c>
      <c r="FK18" s="119">
        <f t="shared" si="192"/>
        <v>58238325</v>
      </c>
      <c r="FL18" s="119">
        <f t="shared" si="192"/>
        <v>58238325</v>
      </c>
      <c r="FM18" s="119">
        <f t="shared" si="192"/>
        <v>58238325</v>
      </c>
      <c r="FN18" s="119">
        <f t="shared" si="192"/>
        <v>58238325</v>
      </c>
      <c r="FO18" s="119">
        <f t="shared" ref="FO18" si="196">+SUM(FO15:FO17)</f>
        <v>726817932</v>
      </c>
      <c r="FP18" s="119">
        <f t="shared" si="192"/>
        <v>60568161</v>
      </c>
      <c r="FQ18" s="119">
        <f t="shared" si="192"/>
        <v>60568161</v>
      </c>
      <c r="FR18" s="119">
        <f t="shared" si="192"/>
        <v>60568161</v>
      </c>
      <c r="FS18" s="119">
        <f t="shared" si="192"/>
        <v>60568161</v>
      </c>
      <c r="FT18" s="119">
        <f t="shared" si="192"/>
        <v>60568161</v>
      </c>
      <c r="FU18" s="119">
        <f t="shared" si="192"/>
        <v>60568161</v>
      </c>
      <c r="FV18" s="119">
        <f t="shared" si="192"/>
        <v>60568161</v>
      </c>
      <c r="FW18" s="119">
        <f t="shared" si="192"/>
        <v>60568161</v>
      </c>
      <c r="FX18" s="119">
        <f t="shared" si="192"/>
        <v>60568161</v>
      </c>
      <c r="FY18" s="119">
        <f t="shared" si="192"/>
        <v>60568161</v>
      </c>
      <c r="FZ18" s="119">
        <f t="shared" si="192"/>
        <v>60568161</v>
      </c>
      <c r="GA18" s="119">
        <f t="shared" si="192"/>
        <v>60568161</v>
      </c>
      <c r="GB18" s="119">
        <f t="shared" ref="GB18" si="197">+SUM(GB15:GB17)</f>
        <v>755894388</v>
      </c>
      <c r="GC18" s="119">
        <f t="shared" si="192"/>
        <v>62991199</v>
      </c>
      <c r="GD18" s="119">
        <f t="shared" si="192"/>
        <v>62991199</v>
      </c>
      <c r="GE18" s="119">
        <f t="shared" si="192"/>
        <v>62991199</v>
      </c>
      <c r="GF18" s="119">
        <f t="shared" si="192"/>
        <v>62991199</v>
      </c>
      <c r="GG18" s="119">
        <f t="shared" si="192"/>
        <v>62991199</v>
      </c>
      <c r="GH18" s="119">
        <f t="shared" si="192"/>
        <v>62991199</v>
      </c>
      <c r="GI18" s="119">
        <f t="shared" si="192"/>
        <v>62991199</v>
      </c>
      <c r="GJ18" s="119">
        <f t="shared" si="192"/>
        <v>62991199</v>
      </c>
      <c r="GK18" s="119">
        <f t="shared" si="192"/>
        <v>62991199</v>
      </c>
      <c r="GL18" s="119">
        <f t="shared" ref="GL18:GN18" si="198">+SUM(GL15:GL17)</f>
        <v>62991199</v>
      </c>
      <c r="GM18" s="119">
        <f t="shared" si="198"/>
        <v>62991199</v>
      </c>
      <c r="GN18" s="119">
        <f t="shared" si="198"/>
        <v>62991199</v>
      </c>
    </row>
    <row r="19" spans="1:196" ht="16.5" customHeight="1" x14ac:dyDescent="0.3">
      <c r="A19" s="84"/>
      <c r="B19" s="84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84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84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84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84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84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84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84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84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84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84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84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120"/>
      <c r="FB19" s="84"/>
      <c r="FC19" s="120"/>
      <c r="FD19" s="120"/>
      <c r="FE19" s="120"/>
      <c r="FF19" s="120"/>
      <c r="FG19" s="120"/>
      <c r="FH19" s="120"/>
      <c r="FI19" s="120"/>
      <c r="FJ19" s="120"/>
      <c r="FK19" s="120"/>
      <c r="FL19" s="120"/>
      <c r="FM19" s="120"/>
      <c r="FN19" s="120"/>
      <c r="FO19" s="84"/>
      <c r="FP19" s="120"/>
      <c r="FQ19" s="120"/>
      <c r="FR19" s="120"/>
      <c r="FS19" s="120"/>
      <c r="FT19" s="120"/>
      <c r="FU19" s="120"/>
      <c r="FV19" s="120"/>
      <c r="FW19" s="120"/>
      <c r="FX19" s="120"/>
      <c r="FY19" s="120"/>
      <c r="FZ19" s="120"/>
      <c r="GA19" s="120"/>
      <c r="GB19" s="84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</row>
    <row r="20" spans="1:196" ht="16.5" customHeight="1" x14ac:dyDescent="0.3">
      <c r="A20" s="114" t="s">
        <v>81</v>
      </c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4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4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4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4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4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4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4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4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4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4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4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4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4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4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</row>
    <row r="21" spans="1:196" ht="16.5" customHeight="1" x14ac:dyDescent="0.3">
      <c r="A21" s="130" t="s">
        <v>71</v>
      </c>
      <c r="B21" s="121">
        <f t="shared" ref="B21:BM21" si="199">+SUM(B22:B23)</f>
        <v>181931304</v>
      </c>
      <c r="C21" s="121">
        <f t="shared" si="199"/>
        <v>15155840</v>
      </c>
      <c r="D21" s="121">
        <f t="shared" si="199"/>
        <v>15155840</v>
      </c>
      <c r="E21" s="121">
        <f t="shared" si="199"/>
        <v>15155840</v>
      </c>
      <c r="F21" s="121">
        <f t="shared" si="199"/>
        <v>15155840</v>
      </c>
      <c r="G21" s="121">
        <f t="shared" si="199"/>
        <v>15155840</v>
      </c>
      <c r="H21" s="121">
        <f t="shared" si="199"/>
        <v>15155840</v>
      </c>
      <c r="I21" s="121">
        <f t="shared" si="199"/>
        <v>15155840</v>
      </c>
      <c r="J21" s="121">
        <f t="shared" si="199"/>
        <v>15155840</v>
      </c>
      <c r="K21" s="121">
        <f t="shared" si="199"/>
        <v>15155840</v>
      </c>
      <c r="L21" s="121">
        <f t="shared" si="199"/>
        <v>15176248</v>
      </c>
      <c r="M21" s="121">
        <f t="shared" si="199"/>
        <v>15176248</v>
      </c>
      <c r="N21" s="121">
        <f t="shared" si="199"/>
        <v>15176248</v>
      </c>
      <c r="O21" s="121">
        <f t="shared" ref="O21" si="200">+SUM(O22:O23)</f>
        <v>150753915</v>
      </c>
      <c r="P21" s="121">
        <f t="shared" si="199"/>
        <v>12557308</v>
      </c>
      <c r="Q21" s="121">
        <f t="shared" si="199"/>
        <v>12557308</v>
      </c>
      <c r="R21" s="121">
        <f t="shared" si="199"/>
        <v>12557308</v>
      </c>
      <c r="S21" s="121">
        <f t="shared" si="199"/>
        <v>12557308</v>
      </c>
      <c r="T21" s="121">
        <f t="shared" si="199"/>
        <v>12557308</v>
      </c>
      <c r="U21" s="121">
        <f t="shared" si="199"/>
        <v>12557308</v>
      </c>
      <c r="V21" s="121">
        <f t="shared" si="199"/>
        <v>12557308</v>
      </c>
      <c r="W21" s="121">
        <f t="shared" si="199"/>
        <v>12557308</v>
      </c>
      <c r="X21" s="121">
        <f t="shared" si="199"/>
        <v>12557308</v>
      </c>
      <c r="Y21" s="121">
        <f t="shared" si="199"/>
        <v>12579381</v>
      </c>
      <c r="Z21" s="121">
        <f t="shared" si="199"/>
        <v>12579381</v>
      </c>
      <c r="AA21" s="121">
        <f t="shared" si="199"/>
        <v>12579381</v>
      </c>
      <c r="AB21" s="121">
        <f t="shared" si="199"/>
        <v>155802966</v>
      </c>
      <c r="AC21" s="121">
        <f t="shared" si="199"/>
        <v>12977612</v>
      </c>
      <c r="AD21" s="121">
        <f t="shared" si="199"/>
        <v>12977612</v>
      </c>
      <c r="AE21" s="121">
        <f t="shared" si="199"/>
        <v>12977612</v>
      </c>
      <c r="AF21" s="121">
        <f t="shared" si="199"/>
        <v>12977612</v>
      </c>
      <c r="AG21" s="121">
        <f t="shared" si="199"/>
        <v>12977612</v>
      </c>
      <c r="AH21" s="121">
        <f t="shared" si="199"/>
        <v>12977612</v>
      </c>
      <c r="AI21" s="121">
        <f t="shared" si="199"/>
        <v>12977612</v>
      </c>
      <c r="AJ21" s="121">
        <f t="shared" si="199"/>
        <v>12977612</v>
      </c>
      <c r="AK21" s="121">
        <f t="shared" si="199"/>
        <v>12977612</v>
      </c>
      <c r="AL21" s="121">
        <f t="shared" si="199"/>
        <v>13001486</v>
      </c>
      <c r="AM21" s="121">
        <f t="shared" si="199"/>
        <v>13001486</v>
      </c>
      <c r="AN21" s="121">
        <f t="shared" si="199"/>
        <v>13001486</v>
      </c>
      <c r="AO21" s="121">
        <f t="shared" si="199"/>
        <v>161038893</v>
      </c>
      <c r="AP21" s="121">
        <f t="shared" si="199"/>
        <v>13413452</v>
      </c>
      <c r="AQ21" s="121">
        <f t="shared" si="199"/>
        <v>13413452</v>
      </c>
      <c r="AR21" s="121">
        <f t="shared" si="199"/>
        <v>13413452</v>
      </c>
      <c r="AS21" s="121">
        <f t="shared" si="199"/>
        <v>13413452</v>
      </c>
      <c r="AT21" s="121">
        <f t="shared" si="199"/>
        <v>13413452</v>
      </c>
      <c r="AU21" s="121">
        <f t="shared" si="199"/>
        <v>13413452</v>
      </c>
      <c r="AV21" s="121">
        <f t="shared" si="199"/>
        <v>13413452</v>
      </c>
      <c r="AW21" s="121">
        <f t="shared" si="199"/>
        <v>13413452</v>
      </c>
      <c r="AX21" s="121">
        <f t="shared" si="199"/>
        <v>13413452</v>
      </c>
      <c r="AY21" s="121">
        <f t="shared" si="199"/>
        <v>13439275</v>
      </c>
      <c r="AZ21" s="121">
        <f t="shared" si="199"/>
        <v>13439275</v>
      </c>
      <c r="BA21" s="121">
        <f t="shared" si="199"/>
        <v>13439275</v>
      </c>
      <c r="BB21" s="121">
        <f t="shared" si="199"/>
        <v>166469910</v>
      </c>
      <c r="BC21" s="121">
        <f t="shared" si="199"/>
        <v>13865510</v>
      </c>
      <c r="BD21" s="121">
        <f t="shared" si="199"/>
        <v>13865510</v>
      </c>
      <c r="BE21" s="121">
        <f t="shared" si="199"/>
        <v>13865510</v>
      </c>
      <c r="BF21" s="121">
        <f t="shared" si="199"/>
        <v>13865510</v>
      </c>
      <c r="BG21" s="121">
        <f t="shared" si="199"/>
        <v>13865510</v>
      </c>
      <c r="BH21" s="121">
        <f t="shared" si="199"/>
        <v>13865510</v>
      </c>
      <c r="BI21" s="121">
        <f t="shared" si="199"/>
        <v>13865510</v>
      </c>
      <c r="BJ21" s="121">
        <f t="shared" si="199"/>
        <v>13865510</v>
      </c>
      <c r="BK21" s="121">
        <f t="shared" si="199"/>
        <v>13865510</v>
      </c>
      <c r="BL21" s="121">
        <f t="shared" si="199"/>
        <v>13893440</v>
      </c>
      <c r="BM21" s="121">
        <f t="shared" si="199"/>
        <v>13893440</v>
      </c>
      <c r="BN21" s="121">
        <f t="shared" ref="BN21:DY21" si="201">+SUM(BN22:BN23)</f>
        <v>13893440</v>
      </c>
      <c r="BO21" s="121">
        <f t="shared" si="201"/>
        <v>162951348</v>
      </c>
      <c r="BP21" s="121">
        <f t="shared" si="201"/>
        <v>13579279</v>
      </c>
      <c r="BQ21" s="121">
        <f t="shared" si="201"/>
        <v>13579279</v>
      </c>
      <c r="BR21" s="121">
        <f t="shared" si="201"/>
        <v>13579279</v>
      </c>
      <c r="BS21" s="121">
        <f t="shared" si="201"/>
        <v>13579279</v>
      </c>
      <c r="BT21" s="121">
        <f t="shared" si="201"/>
        <v>13579279</v>
      </c>
      <c r="BU21" s="121">
        <f t="shared" si="201"/>
        <v>13579279</v>
      </c>
      <c r="BV21" s="121">
        <f t="shared" si="201"/>
        <v>13579279</v>
      </c>
      <c r="BW21" s="121">
        <f t="shared" si="201"/>
        <v>13579279</v>
      </c>
      <c r="BX21" s="121">
        <f t="shared" si="201"/>
        <v>13579279</v>
      </c>
      <c r="BY21" s="121">
        <f t="shared" si="201"/>
        <v>13579279</v>
      </c>
      <c r="BZ21" s="121">
        <f t="shared" si="201"/>
        <v>13579279</v>
      </c>
      <c r="CA21" s="121">
        <f t="shared" si="201"/>
        <v>13579279</v>
      </c>
      <c r="CB21" s="121">
        <f t="shared" si="201"/>
        <v>168052008</v>
      </c>
      <c r="CC21" s="121">
        <f t="shared" si="201"/>
        <v>14004334</v>
      </c>
      <c r="CD21" s="121">
        <f t="shared" si="201"/>
        <v>14004334</v>
      </c>
      <c r="CE21" s="121">
        <f t="shared" si="201"/>
        <v>14004334</v>
      </c>
      <c r="CF21" s="121">
        <f t="shared" si="201"/>
        <v>14004334</v>
      </c>
      <c r="CG21" s="121">
        <f t="shared" si="201"/>
        <v>14004334</v>
      </c>
      <c r="CH21" s="121">
        <f t="shared" si="201"/>
        <v>14004334</v>
      </c>
      <c r="CI21" s="121">
        <f t="shared" si="201"/>
        <v>14004334</v>
      </c>
      <c r="CJ21" s="121">
        <f t="shared" si="201"/>
        <v>14004334</v>
      </c>
      <c r="CK21" s="121">
        <f t="shared" si="201"/>
        <v>14004334</v>
      </c>
      <c r="CL21" s="121">
        <f t="shared" si="201"/>
        <v>14004334</v>
      </c>
      <c r="CM21" s="121">
        <f t="shared" si="201"/>
        <v>14004334</v>
      </c>
      <c r="CN21" s="121">
        <f t="shared" si="201"/>
        <v>14004334</v>
      </c>
      <c r="CO21" s="121">
        <f t="shared" si="201"/>
        <v>173314164</v>
      </c>
      <c r="CP21" s="121">
        <f t="shared" si="201"/>
        <v>14442847</v>
      </c>
      <c r="CQ21" s="121">
        <f t="shared" si="201"/>
        <v>14442847</v>
      </c>
      <c r="CR21" s="121">
        <f t="shared" si="201"/>
        <v>14442847</v>
      </c>
      <c r="CS21" s="121">
        <f t="shared" si="201"/>
        <v>14442847</v>
      </c>
      <c r="CT21" s="121">
        <f t="shared" si="201"/>
        <v>14442847</v>
      </c>
      <c r="CU21" s="121">
        <f t="shared" si="201"/>
        <v>14442847</v>
      </c>
      <c r="CV21" s="121">
        <f t="shared" si="201"/>
        <v>14442847</v>
      </c>
      <c r="CW21" s="121">
        <f t="shared" si="201"/>
        <v>14442847</v>
      </c>
      <c r="CX21" s="121">
        <f t="shared" si="201"/>
        <v>14442847</v>
      </c>
      <c r="CY21" s="121">
        <f t="shared" si="201"/>
        <v>14442847</v>
      </c>
      <c r="CZ21" s="121">
        <f t="shared" si="201"/>
        <v>14442847</v>
      </c>
      <c r="DA21" s="121">
        <f t="shared" si="201"/>
        <v>14442847</v>
      </c>
      <c r="DB21" s="121">
        <f t="shared" si="201"/>
        <v>178743012</v>
      </c>
      <c r="DC21" s="121">
        <f t="shared" si="201"/>
        <v>14895251</v>
      </c>
      <c r="DD21" s="121">
        <f t="shared" si="201"/>
        <v>14895251</v>
      </c>
      <c r="DE21" s="121">
        <f t="shared" si="201"/>
        <v>14895251</v>
      </c>
      <c r="DF21" s="121">
        <f t="shared" si="201"/>
        <v>14895251</v>
      </c>
      <c r="DG21" s="121">
        <f t="shared" si="201"/>
        <v>14895251</v>
      </c>
      <c r="DH21" s="121">
        <f t="shared" si="201"/>
        <v>14895251</v>
      </c>
      <c r="DI21" s="121">
        <f t="shared" si="201"/>
        <v>14895251</v>
      </c>
      <c r="DJ21" s="121">
        <f t="shared" si="201"/>
        <v>14895251</v>
      </c>
      <c r="DK21" s="121">
        <f t="shared" si="201"/>
        <v>14895251</v>
      </c>
      <c r="DL21" s="121">
        <f t="shared" si="201"/>
        <v>14895251</v>
      </c>
      <c r="DM21" s="121">
        <f t="shared" si="201"/>
        <v>14895251</v>
      </c>
      <c r="DN21" s="121">
        <f t="shared" si="201"/>
        <v>14895251</v>
      </c>
      <c r="DO21" s="121">
        <f t="shared" si="201"/>
        <v>184343916</v>
      </c>
      <c r="DP21" s="121">
        <f t="shared" si="201"/>
        <v>15361993</v>
      </c>
      <c r="DQ21" s="121">
        <f t="shared" si="201"/>
        <v>15361993</v>
      </c>
      <c r="DR21" s="121">
        <f t="shared" si="201"/>
        <v>15361993</v>
      </c>
      <c r="DS21" s="121">
        <f t="shared" si="201"/>
        <v>15361993</v>
      </c>
      <c r="DT21" s="121">
        <f t="shared" si="201"/>
        <v>15361993</v>
      </c>
      <c r="DU21" s="121">
        <f t="shared" si="201"/>
        <v>15361993</v>
      </c>
      <c r="DV21" s="121">
        <f t="shared" si="201"/>
        <v>15361993</v>
      </c>
      <c r="DW21" s="121">
        <f t="shared" si="201"/>
        <v>15361993</v>
      </c>
      <c r="DX21" s="121">
        <f t="shared" si="201"/>
        <v>15361993</v>
      </c>
      <c r="DY21" s="121">
        <f t="shared" si="201"/>
        <v>15361993</v>
      </c>
      <c r="DZ21" s="121">
        <f t="shared" ref="DZ21:GK21" si="202">+SUM(DZ22:DZ23)</f>
        <v>15361993</v>
      </c>
      <c r="EA21" s="121">
        <f t="shared" si="202"/>
        <v>15361993</v>
      </c>
      <c r="EB21" s="121">
        <f t="shared" si="202"/>
        <v>190122384</v>
      </c>
      <c r="EC21" s="121">
        <f t="shared" si="202"/>
        <v>15843532</v>
      </c>
      <c r="ED21" s="121">
        <f t="shared" si="202"/>
        <v>15843532</v>
      </c>
      <c r="EE21" s="121">
        <f t="shared" si="202"/>
        <v>15843532</v>
      </c>
      <c r="EF21" s="121">
        <f t="shared" si="202"/>
        <v>15843532</v>
      </c>
      <c r="EG21" s="121">
        <f t="shared" si="202"/>
        <v>15843532</v>
      </c>
      <c r="EH21" s="121">
        <f t="shared" si="202"/>
        <v>15843532</v>
      </c>
      <c r="EI21" s="121">
        <f t="shared" si="202"/>
        <v>15843532</v>
      </c>
      <c r="EJ21" s="121">
        <f t="shared" si="202"/>
        <v>15843532</v>
      </c>
      <c r="EK21" s="121">
        <f t="shared" si="202"/>
        <v>15843532</v>
      </c>
      <c r="EL21" s="121">
        <f t="shared" si="202"/>
        <v>15843532</v>
      </c>
      <c r="EM21" s="121">
        <f t="shared" si="202"/>
        <v>15843532</v>
      </c>
      <c r="EN21" s="121">
        <f t="shared" si="202"/>
        <v>15843532</v>
      </c>
      <c r="EO21" s="121">
        <f t="shared" si="202"/>
        <v>196084116</v>
      </c>
      <c r="EP21" s="121">
        <f t="shared" si="202"/>
        <v>16340343</v>
      </c>
      <c r="EQ21" s="121">
        <f t="shared" si="202"/>
        <v>16340343</v>
      </c>
      <c r="ER21" s="121">
        <f t="shared" si="202"/>
        <v>16340343</v>
      </c>
      <c r="ES21" s="121">
        <f t="shared" si="202"/>
        <v>16340343</v>
      </c>
      <c r="ET21" s="121">
        <f t="shared" si="202"/>
        <v>16340343</v>
      </c>
      <c r="EU21" s="121">
        <f t="shared" si="202"/>
        <v>16340343</v>
      </c>
      <c r="EV21" s="121">
        <f t="shared" si="202"/>
        <v>16340343</v>
      </c>
      <c r="EW21" s="121">
        <f t="shared" si="202"/>
        <v>16340343</v>
      </c>
      <c r="EX21" s="121">
        <f t="shared" si="202"/>
        <v>16340343</v>
      </c>
      <c r="EY21" s="121">
        <f t="shared" si="202"/>
        <v>16340343</v>
      </c>
      <c r="EZ21" s="121">
        <f t="shared" si="202"/>
        <v>16340343</v>
      </c>
      <c r="FA21" s="121">
        <f t="shared" si="202"/>
        <v>16340343</v>
      </c>
      <c r="FB21" s="121">
        <f t="shared" si="202"/>
        <v>202235040</v>
      </c>
      <c r="FC21" s="121">
        <f t="shared" si="202"/>
        <v>16852920</v>
      </c>
      <c r="FD21" s="121">
        <f t="shared" si="202"/>
        <v>16852920</v>
      </c>
      <c r="FE21" s="121">
        <f t="shared" si="202"/>
        <v>16852920</v>
      </c>
      <c r="FF21" s="121">
        <f t="shared" si="202"/>
        <v>16852920</v>
      </c>
      <c r="FG21" s="121">
        <f t="shared" si="202"/>
        <v>16852920</v>
      </c>
      <c r="FH21" s="121">
        <f t="shared" si="202"/>
        <v>16852920</v>
      </c>
      <c r="FI21" s="121">
        <f t="shared" si="202"/>
        <v>16852920</v>
      </c>
      <c r="FJ21" s="121">
        <f t="shared" si="202"/>
        <v>16852920</v>
      </c>
      <c r="FK21" s="121">
        <f t="shared" si="202"/>
        <v>16852920</v>
      </c>
      <c r="FL21" s="121">
        <f t="shared" si="202"/>
        <v>16852920</v>
      </c>
      <c r="FM21" s="121">
        <f t="shared" si="202"/>
        <v>16852920</v>
      </c>
      <c r="FN21" s="121">
        <f t="shared" si="202"/>
        <v>16852920</v>
      </c>
      <c r="FO21" s="121">
        <f t="shared" si="202"/>
        <v>208581216</v>
      </c>
      <c r="FP21" s="121">
        <f t="shared" si="202"/>
        <v>17381768</v>
      </c>
      <c r="FQ21" s="121">
        <f t="shared" si="202"/>
        <v>17381768</v>
      </c>
      <c r="FR21" s="121">
        <f t="shared" si="202"/>
        <v>17381768</v>
      </c>
      <c r="FS21" s="121">
        <f t="shared" si="202"/>
        <v>17381768</v>
      </c>
      <c r="FT21" s="121">
        <f t="shared" si="202"/>
        <v>17381768</v>
      </c>
      <c r="FU21" s="121">
        <f t="shared" si="202"/>
        <v>17381768</v>
      </c>
      <c r="FV21" s="121">
        <f t="shared" si="202"/>
        <v>17381768</v>
      </c>
      <c r="FW21" s="121">
        <f t="shared" si="202"/>
        <v>17381768</v>
      </c>
      <c r="FX21" s="121">
        <f t="shared" si="202"/>
        <v>17381768</v>
      </c>
      <c r="FY21" s="121">
        <f t="shared" si="202"/>
        <v>17381768</v>
      </c>
      <c r="FZ21" s="121">
        <f t="shared" si="202"/>
        <v>17381768</v>
      </c>
      <c r="GA21" s="121">
        <f t="shared" si="202"/>
        <v>17381768</v>
      </c>
      <c r="GB21" s="121">
        <f t="shared" si="202"/>
        <v>215128944</v>
      </c>
      <c r="GC21" s="121">
        <f t="shared" si="202"/>
        <v>17927412</v>
      </c>
      <c r="GD21" s="121">
        <f t="shared" si="202"/>
        <v>17927412</v>
      </c>
      <c r="GE21" s="121">
        <f t="shared" si="202"/>
        <v>17927412</v>
      </c>
      <c r="GF21" s="121">
        <f t="shared" si="202"/>
        <v>17927412</v>
      </c>
      <c r="GG21" s="121">
        <f t="shared" si="202"/>
        <v>17927412</v>
      </c>
      <c r="GH21" s="121">
        <f t="shared" si="202"/>
        <v>17927412</v>
      </c>
      <c r="GI21" s="121">
        <f t="shared" si="202"/>
        <v>17927412</v>
      </c>
      <c r="GJ21" s="121">
        <f t="shared" si="202"/>
        <v>17927412</v>
      </c>
      <c r="GK21" s="121">
        <f t="shared" si="202"/>
        <v>17927412</v>
      </c>
      <c r="GL21" s="121">
        <f t="shared" ref="GL21:GM21" si="203">+SUM(GL22:GL23)</f>
        <v>17927412</v>
      </c>
      <c r="GM21" s="121">
        <f t="shared" si="203"/>
        <v>17927412</v>
      </c>
      <c r="GN21" s="121">
        <f>+SUM(GN22:GN23)</f>
        <v>17927412</v>
      </c>
    </row>
    <row r="22" spans="1:196" ht="16.5" customHeight="1" x14ac:dyDescent="0.3">
      <c r="A22" s="123" t="s">
        <v>73</v>
      </c>
      <c r="B22" s="122">
        <f>+SUM(C22:N22)</f>
        <v>164909604</v>
      </c>
      <c r="C22" s="110">
        <f>+'CENSO ACTUAL'!F16</f>
        <v>13742467</v>
      </c>
      <c r="D22" s="110">
        <f>+C22</f>
        <v>13742467</v>
      </c>
      <c r="E22" s="110">
        <f t="shared" ref="E22:N22" si="204">+D22</f>
        <v>13742467</v>
      </c>
      <c r="F22" s="110">
        <f t="shared" si="204"/>
        <v>13742467</v>
      </c>
      <c r="G22" s="110">
        <f t="shared" si="204"/>
        <v>13742467</v>
      </c>
      <c r="H22" s="110">
        <f t="shared" si="204"/>
        <v>13742467</v>
      </c>
      <c r="I22" s="110">
        <f>+H22</f>
        <v>13742467</v>
      </c>
      <c r="J22" s="110">
        <f t="shared" si="204"/>
        <v>13742467</v>
      </c>
      <c r="K22" s="110">
        <f t="shared" si="204"/>
        <v>13742467</v>
      </c>
      <c r="L22" s="110">
        <f t="shared" si="204"/>
        <v>13742467</v>
      </c>
      <c r="M22" s="110">
        <f t="shared" si="204"/>
        <v>13742467</v>
      </c>
      <c r="N22" s="110">
        <f t="shared" si="204"/>
        <v>13742467</v>
      </c>
      <c r="O22" s="122">
        <f>+SUM(P22:AA22)</f>
        <v>131181120</v>
      </c>
      <c r="P22" s="110">
        <f>+'CENSO FUTURO '!F11</f>
        <v>10931760</v>
      </c>
      <c r="Q22" s="110">
        <f>+P22</f>
        <v>10931760</v>
      </c>
      <c r="R22" s="110">
        <f t="shared" ref="R22:AA22" si="205">+Q22</f>
        <v>10931760</v>
      </c>
      <c r="S22" s="110">
        <f t="shared" si="205"/>
        <v>10931760</v>
      </c>
      <c r="T22" s="110">
        <f t="shared" si="205"/>
        <v>10931760</v>
      </c>
      <c r="U22" s="110">
        <f t="shared" si="205"/>
        <v>10931760</v>
      </c>
      <c r="V22" s="110">
        <f t="shared" si="205"/>
        <v>10931760</v>
      </c>
      <c r="W22" s="110">
        <f t="shared" si="205"/>
        <v>10931760</v>
      </c>
      <c r="X22" s="110">
        <f t="shared" si="205"/>
        <v>10931760</v>
      </c>
      <c r="Y22" s="110">
        <f t="shared" si="205"/>
        <v>10931760</v>
      </c>
      <c r="Z22" s="110">
        <f t="shared" si="205"/>
        <v>10931760</v>
      </c>
      <c r="AA22" s="110">
        <f t="shared" si="205"/>
        <v>10931760</v>
      </c>
      <c r="AB22" s="122">
        <f>+SUM(AC22:AN22)</f>
        <v>135116556</v>
      </c>
      <c r="AC22" s="110">
        <f>+ROUND((AA22*(1+AC5)),0)</f>
        <v>11259713</v>
      </c>
      <c r="AD22" s="110">
        <f>+AC22</f>
        <v>11259713</v>
      </c>
      <c r="AE22" s="110">
        <f t="shared" ref="AE22:AN22" si="206">+AD22</f>
        <v>11259713</v>
      </c>
      <c r="AF22" s="110">
        <f t="shared" si="206"/>
        <v>11259713</v>
      </c>
      <c r="AG22" s="110">
        <f t="shared" si="206"/>
        <v>11259713</v>
      </c>
      <c r="AH22" s="110">
        <f t="shared" si="206"/>
        <v>11259713</v>
      </c>
      <c r="AI22" s="110">
        <f t="shared" si="206"/>
        <v>11259713</v>
      </c>
      <c r="AJ22" s="110">
        <f t="shared" si="206"/>
        <v>11259713</v>
      </c>
      <c r="AK22" s="110">
        <f t="shared" si="206"/>
        <v>11259713</v>
      </c>
      <c r="AL22" s="110">
        <f t="shared" si="206"/>
        <v>11259713</v>
      </c>
      <c r="AM22" s="110">
        <f t="shared" si="206"/>
        <v>11259713</v>
      </c>
      <c r="AN22" s="110">
        <f t="shared" si="206"/>
        <v>11259713</v>
      </c>
      <c r="AO22" s="122">
        <f>+SUM(AP22:BA22)</f>
        <v>139170048</v>
      </c>
      <c r="AP22" s="110">
        <f>+ROUND((AN22*(1+AP5)),0)</f>
        <v>11597504</v>
      </c>
      <c r="AQ22" s="110">
        <f>+AP22</f>
        <v>11597504</v>
      </c>
      <c r="AR22" s="110">
        <f t="shared" ref="AR22:BA22" si="207">+AQ22</f>
        <v>11597504</v>
      </c>
      <c r="AS22" s="110">
        <f t="shared" si="207"/>
        <v>11597504</v>
      </c>
      <c r="AT22" s="110">
        <f t="shared" si="207"/>
        <v>11597504</v>
      </c>
      <c r="AU22" s="110">
        <f t="shared" si="207"/>
        <v>11597504</v>
      </c>
      <c r="AV22" s="110">
        <f t="shared" si="207"/>
        <v>11597504</v>
      </c>
      <c r="AW22" s="110">
        <f t="shared" si="207"/>
        <v>11597504</v>
      </c>
      <c r="AX22" s="110">
        <f t="shared" si="207"/>
        <v>11597504</v>
      </c>
      <c r="AY22" s="110">
        <f t="shared" si="207"/>
        <v>11597504</v>
      </c>
      <c r="AZ22" s="110">
        <f t="shared" si="207"/>
        <v>11597504</v>
      </c>
      <c r="BA22" s="110">
        <f t="shared" si="207"/>
        <v>11597504</v>
      </c>
      <c r="BB22" s="122">
        <f>+SUM(BC22:BN22)</f>
        <v>143345148</v>
      </c>
      <c r="BC22" s="110">
        <f>+ROUND((BA22*(1+BC5)),0)</f>
        <v>11945429</v>
      </c>
      <c r="BD22" s="110">
        <f>+BC22</f>
        <v>11945429</v>
      </c>
      <c r="BE22" s="110">
        <f t="shared" ref="BE22:BN22" si="208">+BD22</f>
        <v>11945429</v>
      </c>
      <c r="BF22" s="110">
        <f t="shared" si="208"/>
        <v>11945429</v>
      </c>
      <c r="BG22" s="110">
        <f t="shared" si="208"/>
        <v>11945429</v>
      </c>
      <c r="BH22" s="110">
        <f t="shared" si="208"/>
        <v>11945429</v>
      </c>
      <c r="BI22" s="110">
        <f t="shared" si="208"/>
        <v>11945429</v>
      </c>
      <c r="BJ22" s="110">
        <f t="shared" si="208"/>
        <v>11945429</v>
      </c>
      <c r="BK22" s="110">
        <f t="shared" si="208"/>
        <v>11945429</v>
      </c>
      <c r="BL22" s="110">
        <f t="shared" si="208"/>
        <v>11945429</v>
      </c>
      <c r="BM22" s="110">
        <f t="shared" si="208"/>
        <v>11945429</v>
      </c>
      <c r="BN22" s="110">
        <f t="shared" si="208"/>
        <v>11945429</v>
      </c>
      <c r="BO22" s="122">
        <f>+SUM(BP22:CA22)</f>
        <v>147645504</v>
      </c>
      <c r="BP22" s="110">
        <f>+ROUND((BN22*(1+BP5)),0)</f>
        <v>12303792</v>
      </c>
      <c r="BQ22" s="110">
        <f>+BP22</f>
        <v>12303792</v>
      </c>
      <c r="BR22" s="110">
        <f t="shared" ref="BR22:CA22" si="209">+BQ22</f>
        <v>12303792</v>
      </c>
      <c r="BS22" s="110">
        <f t="shared" si="209"/>
        <v>12303792</v>
      </c>
      <c r="BT22" s="110">
        <f t="shared" si="209"/>
        <v>12303792</v>
      </c>
      <c r="BU22" s="110">
        <f t="shared" si="209"/>
        <v>12303792</v>
      </c>
      <c r="BV22" s="110">
        <f t="shared" si="209"/>
        <v>12303792</v>
      </c>
      <c r="BW22" s="110">
        <f t="shared" si="209"/>
        <v>12303792</v>
      </c>
      <c r="BX22" s="110">
        <f t="shared" si="209"/>
        <v>12303792</v>
      </c>
      <c r="BY22" s="110">
        <f t="shared" si="209"/>
        <v>12303792</v>
      </c>
      <c r="BZ22" s="110">
        <f t="shared" si="209"/>
        <v>12303792</v>
      </c>
      <c r="CA22" s="110">
        <f t="shared" si="209"/>
        <v>12303792</v>
      </c>
      <c r="CB22" s="122">
        <f>+SUM(CC22:CN22)</f>
        <v>152074872</v>
      </c>
      <c r="CC22" s="110">
        <f>+ROUND((CA22*(1+CC5)),0)</f>
        <v>12672906</v>
      </c>
      <c r="CD22" s="110">
        <f>+CC22</f>
        <v>12672906</v>
      </c>
      <c r="CE22" s="110">
        <f t="shared" ref="CE22:CN22" si="210">+CD22</f>
        <v>12672906</v>
      </c>
      <c r="CF22" s="110">
        <f t="shared" si="210"/>
        <v>12672906</v>
      </c>
      <c r="CG22" s="110">
        <f t="shared" si="210"/>
        <v>12672906</v>
      </c>
      <c r="CH22" s="110">
        <f t="shared" si="210"/>
        <v>12672906</v>
      </c>
      <c r="CI22" s="110">
        <f t="shared" si="210"/>
        <v>12672906</v>
      </c>
      <c r="CJ22" s="110">
        <f t="shared" si="210"/>
        <v>12672906</v>
      </c>
      <c r="CK22" s="110">
        <f t="shared" si="210"/>
        <v>12672906</v>
      </c>
      <c r="CL22" s="110">
        <f t="shared" si="210"/>
        <v>12672906</v>
      </c>
      <c r="CM22" s="110">
        <f t="shared" si="210"/>
        <v>12672906</v>
      </c>
      <c r="CN22" s="110">
        <f t="shared" si="210"/>
        <v>12672906</v>
      </c>
      <c r="CO22" s="122">
        <f>+SUM(CP22:DA22)</f>
        <v>156637116</v>
      </c>
      <c r="CP22" s="110">
        <f>+ROUND((CN22*(1+CP5)),0)</f>
        <v>13053093</v>
      </c>
      <c r="CQ22" s="110">
        <f>+CP22</f>
        <v>13053093</v>
      </c>
      <c r="CR22" s="110">
        <f t="shared" ref="CR22:DA22" si="211">+CQ22</f>
        <v>13053093</v>
      </c>
      <c r="CS22" s="110">
        <f t="shared" si="211"/>
        <v>13053093</v>
      </c>
      <c r="CT22" s="110">
        <f t="shared" si="211"/>
        <v>13053093</v>
      </c>
      <c r="CU22" s="110">
        <f t="shared" si="211"/>
        <v>13053093</v>
      </c>
      <c r="CV22" s="110">
        <f t="shared" si="211"/>
        <v>13053093</v>
      </c>
      <c r="CW22" s="110">
        <f t="shared" si="211"/>
        <v>13053093</v>
      </c>
      <c r="CX22" s="110">
        <f t="shared" si="211"/>
        <v>13053093</v>
      </c>
      <c r="CY22" s="110">
        <f t="shared" si="211"/>
        <v>13053093</v>
      </c>
      <c r="CZ22" s="110">
        <f t="shared" si="211"/>
        <v>13053093</v>
      </c>
      <c r="DA22" s="110">
        <f t="shared" si="211"/>
        <v>13053093</v>
      </c>
      <c r="DB22" s="122">
        <f>+SUM(DC22:DN22)</f>
        <v>161336232</v>
      </c>
      <c r="DC22" s="110">
        <f>+ROUND((DA22*(1+DC5)),0)</f>
        <v>13444686</v>
      </c>
      <c r="DD22" s="110">
        <f>+DC22</f>
        <v>13444686</v>
      </c>
      <c r="DE22" s="110">
        <f t="shared" ref="DE22:DN22" si="212">+DD22</f>
        <v>13444686</v>
      </c>
      <c r="DF22" s="110">
        <f t="shared" si="212"/>
        <v>13444686</v>
      </c>
      <c r="DG22" s="110">
        <f t="shared" si="212"/>
        <v>13444686</v>
      </c>
      <c r="DH22" s="110">
        <f t="shared" si="212"/>
        <v>13444686</v>
      </c>
      <c r="DI22" s="110">
        <f t="shared" si="212"/>
        <v>13444686</v>
      </c>
      <c r="DJ22" s="110">
        <f t="shared" si="212"/>
        <v>13444686</v>
      </c>
      <c r="DK22" s="110">
        <f t="shared" si="212"/>
        <v>13444686</v>
      </c>
      <c r="DL22" s="110">
        <f t="shared" si="212"/>
        <v>13444686</v>
      </c>
      <c r="DM22" s="110">
        <f t="shared" si="212"/>
        <v>13444686</v>
      </c>
      <c r="DN22" s="110">
        <f t="shared" si="212"/>
        <v>13444686</v>
      </c>
      <c r="DO22" s="122">
        <f>+SUM(DP22:EA22)</f>
        <v>166176324</v>
      </c>
      <c r="DP22" s="110">
        <f>+ROUND((DN22*(1+DP5)),0)</f>
        <v>13848027</v>
      </c>
      <c r="DQ22" s="110">
        <f>+DP22</f>
        <v>13848027</v>
      </c>
      <c r="DR22" s="110">
        <f t="shared" ref="DR22:EA22" si="213">+DQ22</f>
        <v>13848027</v>
      </c>
      <c r="DS22" s="110">
        <f t="shared" si="213"/>
        <v>13848027</v>
      </c>
      <c r="DT22" s="110">
        <f t="shared" si="213"/>
        <v>13848027</v>
      </c>
      <c r="DU22" s="110">
        <f t="shared" si="213"/>
        <v>13848027</v>
      </c>
      <c r="DV22" s="110">
        <f t="shared" si="213"/>
        <v>13848027</v>
      </c>
      <c r="DW22" s="110">
        <f t="shared" si="213"/>
        <v>13848027</v>
      </c>
      <c r="DX22" s="110">
        <f t="shared" si="213"/>
        <v>13848027</v>
      </c>
      <c r="DY22" s="110">
        <f t="shared" si="213"/>
        <v>13848027</v>
      </c>
      <c r="DZ22" s="110">
        <f t="shared" si="213"/>
        <v>13848027</v>
      </c>
      <c r="EA22" s="110">
        <f t="shared" si="213"/>
        <v>13848027</v>
      </c>
      <c r="EB22" s="122">
        <f>+SUM(EC22:EN22)</f>
        <v>171161616</v>
      </c>
      <c r="EC22" s="110">
        <f>+ROUND((EA22*(1+EC5)),0)</f>
        <v>14263468</v>
      </c>
      <c r="ED22" s="110">
        <f>+EC22</f>
        <v>14263468</v>
      </c>
      <c r="EE22" s="110">
        <f t="shared" ref="EE22:EN22" si="214">+ED22</f>
        <v>14263468</v>
      </c>
      <c r="EF22" s="110">
        <f t="shared" si="214"/>
        <v>14263468</v>
      </c>
      <c r="EG22" s="110">
        <f t="shared" si="214"/>
        <v>14263468</v>
      </c>
      <c r="EH22" s="110">
        <f t="shared" si="214"/>
        <v>14263468</v>
      </c>
      <c r="EI22" s="110">
        <f t="shared" si="214"/>
        <v>14263468</v>
      </c>
      <c r="EJ22" s="110">
        <f t="shared" si="214"/>
        <v>14263468</v>
      </c>
      <c r="EK22" s="110">
        <f t="shared" si="214"/>
        <v>14263468</v>
      </c>
      <c r="EL22" s="110">
        <f t="shared" si="214"/>
        <v>14263468</v>
      </c>
      <c r="EM22" s="110">
        <f t="shared" si="214"/>
        <v>14263468</v>
      </c>
      <c r="EN22" s="110">
        <f t="shared" si="214"/>
        <v>14263468</v>
      </c>
      <c r="EO22" s="122">
        <f>+SUM(EP22:FA22)</f>
        <v>176296464</v>
      </c>
      <c r="EP22" s="110">
        <f>+ROUND((EN22*(1+EP5)),0)</f>
        <v>14691372</v>
      </c>
      <c r="EQ22" s="110">
        <f>+EP22</f>
        <v>14691372</v>
      </c>
      <c r="ER22" s="110">
        <f t="shared" ref="ER22:FA22" si="215">+EQ22</f>
        <v>14691372</v>
      </c>
      <c r="ES22" s="110">
        <f t="shared" si="215"/>
        <v>14691372</v>
      </c>
      <c r="ET22" s="110">
        <f t="shared" si="215"/>
        <v>14691372</v>
      </c>
      <c r="EU22" s="110">
        <f t="shared" si="215"/>
        <v>14691372</v>
      </c>
      <c r="EV22" s="110">
        <f t="shared" si="215"/>
        <v>14691372</v>
      </c>
      <c r="EW22" s="110">
        <f t="shared" si="215"/>
        <v>14691372</v>
      </c>
      <c r="EX22" s="110">
        <f t="shared" si="215"/>
        <v>14691372</v>
      </c>
      <c r="EY22" s="110">
        <f t="shared" si="215"/>
        <v>14691372</v>
      </c>
      <c r="EZ22" s="110">
        <f t="shared" si="215"/>
        <v>14691372</v>
      </c>
      <c r="FA22" s="110">
        <f t="shared" si="215"/>
        <v>14691372</v>
      </c>
      <c r="FB22" s="122">
        <f>+SUM(FC22:FN22)</f>
        <v>181585356</v>
      </c>
      <c r="FC22" s="110">
        <f>+ROUND((FA22*(1+FC5)),0)</f>
        <v>15132113</v>
      </c>
      <c r="FD22" s="110">
        <f>+FC22</f>
        <v>15132113</v>
      </c>
      <c r="FE22" s="110">
        <f t="shared" ref="FE22:FN22" si="216">+FD22</f>
        <v>15132113</v>
      </c>
      <c r="FF22" s="110">
        <f t="shared" si="216"/>
        <v>15132113</v>
      </c>
      <c r="FG22" s="110">
        <f t="shared" si="216"/>
        <v>15132113</v>
      </c>
      <c r="FH22" s="110">
        <f t="shared" si="216"/>
        <v>15132113</v>
      </c>
      <c r="FI22" s="110">
        <f t="shared" si="216"/>
        <v>15132113</v>
      </c>
      <c r="FJ22" s="110">
        <f t="shared" si="216"/>
        <v>15132113</v>
      </c>
      <c r="FK22" s="110">
        <f t="shared" si="216"/>
        <v>15132113</v>
      </c>
      <c r="FL22" s="110">
        <f t="shared" si="216"/>
        <v>15132113</v>
      </c>
      <c r="FM22" s="110">
        <f t="shared" si="216"/>
        <v>15132113</v>
      </c>
      <c r="FN22" s="110">
        <f t="shared" si="216"/>
        <v>15132113</v>
      </c>
      <c r="FO22" s="122">
        <f>+SUM(FP22:GA22)</f>
        <v>187032912</v>
      </c>
      <c r="FP22" s="110">
        <f>+ROUND((FN22*(1+FP5)),0)</f>
        <v>15586076</v>
      </c>
      <c r="FQ22" s="110">
        <f>+FP22</f>
        <v>15586076</v>
      </c>
      <c r="FR22" s="110">
        <f t="shared" ref="FR22:GA22" si="217">+FQ22</f>
        <v>15586076</v>
      </c>
      <c r="FS22" s="110">
        <f t="shared" si="217"/>
        <v>15586076</v>
      </c>
      <c r="FT22" s="110">
        <f t="shared" si="217"/>
        <v>15586076</v>
      </c>
      <c r="FU22" s="110">
        <f t="shared" si="217"/>
        <v>15586076</v>
      </c>
      <c r="FV22" s="110">
        <f t="shared" si="217"/>
        <v>15586076</v>
      </c>
      <c r="FW22" s="110">
        <f t="shared" si="217"/>
        <v>15586076</v>
      </c>
      <c r="FX22" s="110">
        <f t="shared" si="217"/>
        <v>15586076</v>
      </c>
      <c r="FY22" s="110">
        <f t="shared" si="217"/>
        <v>15586076</v>
      </c>
      <c r="FZ22" s="110">
        <f t="shared" si="217"/>
        <v>15586076</v>
      </c>
      <c r="GA22" s="110">
        <f t="shared" si="217"/>
        <v>15586076</v>
      </c>
      <c r="GB22" s="122">
        <f>+SUM(GC22:GN22)</f>
        <v>192643896</v>
      </c>
      <c r="GC22" s="110">
        <f>+ROUND((GA22*(1+GC5)),0)</f>
        <v>16053658</v>
      </c>
      <c r="GD22" s="110">
        <f>+GC22</f>
        <v>16053658</v>
      </c>
      <c r="GE22" s="110">
        <f t="shared" ref="GE22:GN22" si="218">+GD22</f>
        <v>16053658</v>
      </c>
      <c r="GF22" s="110">
        <f t="shared" si="218"/>
        <v>16053658</v>
      </c>
      <c r="GG22" s="110">
        <f t="shared" si="218"/>
        <v>16053658</v>
      </c>
      <c r="GH22" s="110">
        <f t="shared" si="218"/>
        <v>16053658</v>
      </c>
      <c r="GI22" s="110">
        <f t="shared" si="218"/>
        <v>16053658</v>
      </c>
      <c r="GJ22" s="110">
        <f t="shared" si="218"/>
        <v>16053658</v>
      </c>
      <c r="GK22" s="110">
        <f t="shared" si="218"/>
        <v>16053658</v>
      </c>
      <c r="GL22" s="110">
        <f t="shared" si="218"/>
        <v>16053658</v>
      </c>
      <c r="GM22" s="110">
        <f t="shared" si="218"/>
        <v>16053658</v>
      </c>
      <c r="GN22" s="110">
        <f t="shared" si="218"/>
        <v>16053658</v>
      </c>
    </row>
    <row r="23" spans="1:196" ht="16.5" customHeight="1" x14ac:dyDescent="0.3">
      <c r="A23" s="123" t="s">
        <v>58</v>
      </c>
      <c r="B23" s="122">
        <f>+SUM(C23:N23)</f>
        <v>17021700</v>
      </c>
      <c r="C23" s="110">
        <f>+ROUND(((C15+C16-C22)*'DATOS ENTRADA'!$B$35),0)</f>
        <v>1413373</v>
      </c>
      <c r="D23" s="110">
        <f>+ROUND(((D15+D16-D22)*'DATOS ENTRADA'!$B$35),0)</f>
        <v>1413373</v>
      </c>
      <c r="E23" s="110">
        <f>+ROUND(((E15+E16-E22)*'DATOS ENTRADA'!$B$35),0)</f>
        <v>1413373</v>
      </c>
      <c r="F23" s="110">
        <f>+ROUND(((F15+F16-F22)*'DATOS ENTRADA'!$B$35),0)</f>
        <v>1413373</v>
      </c>
      <c r="G23" s="110">
        <f>+ROUND(((G15+G16-G22)*'DATOS ENTRADA'!$B$35),0)</f>
        <v>1413373</v>
      </c>
      <c r="H23" s="110">
        <f>+ROUND(((H15+H16-H22)*'DATOS ENTRADA'!$B$35),0)</f>
        <v>1413373</v>
      </c>
      <c r="I23" s="110">
        <f>+ROUND(((I15+I16-I22)*'DATOS ENTRADA'!$B$35),0)</f>
        <v>1413373</v>
      </c>
      <c r="J23" s="110">
        <f>+ROUND(((J15+J16-J22)*'DATOS ENTRADA'!$B$35),0)</f>
        <v>1413373</v>
      </c>
      <c r="K23" s="110">
        <f>+ROUND(((K15+K16-K22)*'DATOS ENTRADA'!$B$35),0)</f>
        <v>1413373</v>
      </c>
      <c r="L23" s="110">
        <f>+ROUND(((L15+L16-L22)*'DATOS ENTRADA'!$B$35),0)</f>
        <v>1433781</v>
      </c>
      <c r="M23" s="110">
        <f>+ROUND(((M15+M16-M22)*'DATOS ENTRADA'!$B$35),0)</f>
        <v>1433781</v>
      </c>
      <c r="N23" s="110">
        <f>+ROUND(((N15+N16-N22)*'DATOS ENTRADA'!$B$35),0)</f>
        <v>1433781</v>
      </c>
      <c r="O23" s="122">
        <f>+SUM(P23:AA23)</f>
        <v>19572795</v>
      </c>
      <c r="P23" s="110">
        <f>+ROUND(((P15+P16-P22)*'DATOS ENTRADA'!$B$35),0)</f>
        <v>1625548</v>
      </c>
      <c r="Q23" s="110">
        <f>+ROUND(((Q15+Q16-Q22)*'DATOS ENTRADA'!$B$35),0)</f>
        <v>1625548</v>
      </c>
      <c r="R23" s="110">
        <f>+ROUND(((R15+R16-R22)*'DATOS ENTRADA'!$B$35),0)</f>
        <v>1625548</v>
      </c>
      <c r="S23" s="110">
        <f>+ROUND(((S15+S16-S22)*'DATOS ENTRADA'!$B$35),0)</f>
        <v>1625548</v>
      </c>
      <c r="T23" s="110">
        <f>+ROUND(((T15+T16-T22)*'DATOS ENTRADA'!$B$35),0)</f>
        <v>1625548</v>
      </c>
      <c r="U23" s="110">
        <f>+ROUND(((U15+U16-U22)*'DATOS ENTRADA'!$B$35),0)</f>
        <v>1625548</v>
      </c>
      <c r="V23" s="110">
        <f>+ROUND(((V15+V16-V22)*'DATOS ENTRADA'!$B$35),0)</f>
        <v>1625548</v>
      </c>
      <c r="W23" s="110">
        <f>+ROUND(((W15+W16-W22)*'DATOS ENTRADA'!$B$35),0)</f>
        <v>1625548</v>
      </c>
      <c r="X23" s="110">
        <f>+ROUND(((X15+X16-X22)*'DATOS ENTRADA'!$B$35),0)</f>
        <v>1625548</v>
      </c>
      <c r="Y23" s="110">
        <f>+ROUND(((Y15+Y16-Y22)*'DATOS ENTRADA'!$B$35),0)</f>
        <v>1647621</v>
      </c>
      <c r="Z23" s="110">
        <f>+ROUND(((Z15+Z16-Z22)*'DATOS ENTRADA'!$B$35),0)</f>
        <v>1647621</v>
      </c>
      <c r="AA23" s="110">
        <f>+ROUND(((AA15+AA16-AA22)*'DATOS ENTRADA'!$B$35),0)</f>
        <v>1647621</v>
      </c>
      <c r="AB23" s="122">
        <f>+SUM(AC23:AN23)</f>
        <v>20686410</v>
      </c>
      <c r="AC23" s="110">
        <f>+ROUND(((AC15+AC16-AC22)*'DATOS ENTRADA'!$B$35),0)</f>
        <v>1717899</v>
      </c>
      <c r="AD23" s="110">
        <f>+ROUND(((AD15+AD16-AD22)*'DATOS ENTRADA'!$B$35),0)</f>
        <v>1717899</v>
      </c>
      <c r="AE23" s="110">
        <f>+ROUND(((AE15+AE16-AE22)*'DATOS ENTRADA'!$B$35),0)</f>
        <v>1717899</v>
      </c>
      <c r="AF23" s="110">
        <f>+ROUND(((AF15+AF16-AF22)*'DATOS ENTRADA'!$B$35),0)</f>
        <v>1717899</v>
      </c>
      <c r="AG23" s="110">
        <f>+ROUND(((AG15+AG16-AG22)*'DATOS ENTRADA'!$B$35),0)</f>
        <v>1717899</v>
      </c>
      <c r="AH23" s="110">
        <f>+ROUND(((AH15+AH16-AH22)*'DATOS ENTRADA'!$B$35),0)</f>
        <v>1717899</v>
      </c>
      <c r="AI23" s="110">
        <f>+ROUND(((AI15+AI16-AI22)*'DATOS ENTRADA'!$B$35),0)</f>
        <v>1717899</v>
      </c>
      <c r="AJ23" s="110">
        <f>+ROUND(((AJ15+AJ16-AJ22)*'DATOS ENTRADA'!$B$35),0)</f>
        <v>1717899</v>
      </c>
      <c r="AK23" s="110">
        <f>+ROUND(((AK15+AK16-AK22)*'DATOS ENTRADA'!$B$35),0)</f>
        <v>1717899</v>
      </c>
      <c r="AL23" s="110">
        <f>+ROUND(((AL15+AL16-AL22)*'DATOS ENTRADA'!$B$35),0)</f>
        <v>1741773</v>
      </c>
      <c r="AM23" s="110">
        <f>+ROUND(((AM15+AM16-AM22)*'DATOS ENTRADA'!$B$35),0)</f>
        <v>1741773</v>
      </c>
      <c r="AN23" s="110">
        <f>+ROUND(((AN15+AN16-AN22)*'DATOS ENTRADA'!$B$35),0)</f>
        <v>1741773</v>
      </c>
      <c r="AO23" s="122">
        <f>+SUM(AP23:BA23)</f>
        <v>21868845</v>
      </c>
      <c r="AP23" s="110">
        <f>+ROUND(((AP15+AP16-AP22)*'DATOS ENTRADA'!$B$35),0)</f>
        <v>1815948</v>
      </c>
      <c r="AQ23" s="110">
        <f>+ROUND(((AQ15+AQ16-AQ22)*'DATOS ENTRADA'!$B$35),0)</f>
        <v>1815948</v>
      </c>
      <c r="AR23" s="110">
        <f>+ROUND(((AR15+AR16-AR22)*'DATOS ENTRADA'!$B$35),0)</f>
        <v>1815948</v>
      </c>
      <c r="AS23" s="110">
        <f>+ROUND(((AS15+AS16-AS22)*'DATOS ENTRADA'!$B$35),0)</f>
        <v>1815948</v>
      </c>
      <c r="AT23" s="110">
        <f>+ROUND(((AT15+AT16-AT22)*'DATOS ENTRADA'!$B$35),0)</f>
        <v>1815948</v>
      </c>
      <c r="AU23" s="110">
        <f>+ROUND(((AU15+AU16-AU22)*'DATOS ENTRADA'!$B$35),0)</f>
        <v>1815948</v>
      </c>
      <c r="AV23" s="110">
        <f>+ROUND(((AV15+AV16-AV22)*'DATOS ENTRADA'!$B$35),0)</f>
        <v>1815948</v>
      </c>
      <c r="AW23" s="110">
        <f>+ROUND(((AW15+AW16-AW22)*'DATOS ENTRADA'!$B$35),0)</f>
        <v>1815948</v>
      </c>
      <c r="AX23" s="110">
        <f>+ROUND(((AX15+AX16-AX22)*'DATOS ENTRADA'!$B$35),0)</f>
        <v>1815948</v>
      </c>
      <c r="AY23" s="110">
        <f>+ROUND(((AY15+AY16-AY22)*'DATOS ENTRADA'!$B$35),0)</f>
        <v>1841771</v>
      </c>
      <c r="AZ23" s="110">
        <f>+ROUND(((AZ15+AZ16-AZ22)*'DATOS ENTRADA'!$B$35),0)</f>
        <v>1841771</v>
      </c>
      <c r="BA23" s="110">
        <f>+ROUND(((BA15+BA16-BA22)*'DATOS ENTRADA'!$B$35),0)</f>
        <v>1841771</v>
      </c>
      <c r="BB23" s="122">
        <f>+SUM(BC23:BN23)</f>
        <v>23124762</v>
      </c>
      <c r="BC23" s="110">
        <f>+ROUND(((BC15+BC16-BC22)*'DATOS ENTRADA'!$B$35),0)</f>
        <v>1920081</v>
      </c>
      <c r="BD23" s="110">
        <f>+ROUND(((BD15+BD16-BD22)*'DATOS ENTRADA'!$B$35),0)</f>
        <v>1920081</v>
      </c>
      <c r="BE23" s="110">
        <f>+ROUND(((BE15+BE16-BE22)*'DATOS ENTRADA'!$B$35),0)</f>
        <v>1920081</v>
      </c>
      <c r="BF23" s="110">
        <f>+ROUND(((BF15+BF16-BF22)*'DATOS ENTRADA'!$B$35),0)</f>
        <v>1920081</v>
      </c>
      <c r="BG23" s="110">
        <f>+ROUND(((BG15+BG16-BG22)*'DATOS ENTRADA'!$B$35),0)</f>
        <v>1920081</v>
      </c>
      <c r="BH23" s="110">
        <f>+ROUND(((BH15+BH16-BH22)*'DATOS ENTRADA'!$B$35),0)</f>
        <v>1920081</v>
      </c>
      <c r="BI23" s="110">
        <f>+ROUND(((BI15+BI16-BI22)*'DATOS ENTRADA'!$B$35),0)</f>
        <v>1920081</v>
      </c>
      <c r="BJ23" s="110">
        <f>+ROUND(((BJ15+BJ16-BJ22)*'DATOS ENTRADA'!$B$35),0)</f>
        <v>1920081</v>
      </c>
      <c r="BK23" s="110">
        <f>+ROUND(((BK15+BK16-BK22)*'DATOS ENTRADA'!$B$35),0)</f>
        <v>1920081</v>
      </c>
      <c r="BL23" s="110">
        <f>+ROUND(((BL15+BL16-BL22)*'DATOS ENTRADA'!$B$35),0)</f>
        <v>1948011</v>
      </c>
      <c r="BM23" s="110">
        <f>+ROUND(((BM15+BM16-BM22)*'DATOS ENTRADA'!$B$35),0)</f>
        <v>1948011</v>
      </c>
      <c r="BN23" s="110">
        <f>+ROUND(((BN15+BN16-BN22)*'DATOS ENTRADA'!$B$35),0)</f>
        <v>1948011</v>
      </c>
      <c r="BO23" s="122">
        <f>+SUM(BP23:CA23)</f>
        <v>15305844</v>
      </c>
      <c r="BP23" s="110">
        <f>+ROUND(((BP15+BP16-BP22)*'DATOS ENTRADA'!$B$35),0)</f>
        <v>1275487</v>
      </c>
      <c r="BQ23" s="110">
        <f>+ROUND(((BQ15+BQ16-BQ22)*'DATOS ENTRADA'!$B$35),0)</f>
        <v>1275487</v>
      </c>
      <c r="BR23" s="110">
        <f>+ROUND(((BR15+BR16-BR22)*'DATOS ENTRADA'!$B$35),0)</f>
        <v>1275487</v>
      </c>
      <c r="BS23" s="110">
        <f>+ROUND(((BS15+BS16-BS22)*'DATOS ENTRADA'!$B$35),0)</f>
        <v>1275487</v>
      </c>
      <c r="BT23" s="110">
        <f>+ROUND(((BT15+BT16-BT22)*'DATOS ENTRADA'!$B$35),0)</f>
        <v>1275487</v>
      </c>
      <c r="BU23" s="110">
        <f>+ROUND(((BU15+BU16-BU22)*'DATOS ENTRADA'!$B$35),0)</f>
        <v>1275487</v>
      </c>
      <c r="BV23" s="110">
        <f>+ROUND(((BV15+BV16-BV22)*'DATOS ENTRADA'!$B$35),0)</f>
        <v>1275487</v>
      </c>
      <c r="BW23" s="110">
        <f>+ROUND(((BW15+BW16-BW22)*'DATOS ENTRADA'!$B$35),0)</f>
        <v>1275487</v>
      </c>
      <c r="BX23" s="110">
        <f>+ROUND(((BX15+BX16-BX22)*'DATOS ENTRADA'!$B$35),0)</f>
        <v>1275487</v>
      </c>
      <c r="BY23" s="110">
        <f>+ROUND(((BY15+BY16-BY22)*'DATOS ENTRADA'!$B$35),0)</f>
        <v>1275487</v>
      </c>
      <c r="BZ23" s="110">
        <f>+ROUND(((BZ15+BZ16-BZ22)*'DATOS ENTRADA'!$B$35),0)</f>
        <v>1275487</v>
      </c>
      <c r="CA23" s="110">
        <f>+ROUND(((CA15+CA16-CA22)*'DATOS ENTRADA'!$B$35),0)</f>
        <v>1275487</v>
      </c>
      <c r="CB23" s="122">
        <f>+SUM(CC23:CN23)</f>
        <v>15977136</v>
      </c>
      <c r="CC23" s="110">
        <f>+ROUND(((CC15+CC16-CC22)*'DATOS ENTRADA'!$B$35),0)</f>
        <v>1331428</v>
      </c>
      <c r="CD23" s="110">
        <f>+ROUND(((CD15+CD16-CD22)*'DATOS ENTRADA'!$B$35),0)</f>
        <v>1331428</v>
      </c>
      <c r="CE23" s="110">
        <f>+ROUND(((CE15+CE16-CE22)*'DATOS ENTRADA'!$B$35),0)</f>
        <v>1331428</v>
      </c>
      <c r="CF23" s="110">
        <f>+ROUND(((CF15+CF16-CF22)*'DATOS ENTRADA'!$B$35),0)</f>
        <v>1331428</v>
      </c>
      <c r="CG23" s="110">
        <f>+ROUND(((CG15+CG16-CG22)*'DATOS ENTRADA'!$B$35),0)</f>
        <v>1331428</v>
      </c>
      <c r="CH23" s="110">
        <f>+ROUND(((CH15+CH16-CH22)*'DATOS ENTRADA'!$B$35),0)</f>
        <v>1331428</v>
      </c>
      <c r="CI23" s="110">
        <f>+ROUND(((CI15+CI16-CI22)*'DATOS ENTRADA'!$B$35),0)</f>
        <v>1331428</v>
      </c>
      <c r="CJ23" s="110">
        <f>+ROUND(((CJ15+CJ16-CJ22)*'DATOS ENTRADA'!$B$35),0)</f>
        <v>1331428</v>
      </c>
      <c r="CK23" s="110">
        <f>+ROUND(((CK15+CK16-CK22)*'DATOS ENTRADA'!$B$35),0)</f>
        <v>1331428</v>
      </c>
      <c r="CL23" s="110">
        <f>+ROUND(((CL15+CL16-CL22)*'DATOS ENTRADA'!$B$35),0)</f>
        <v>1331428</v>
      </c>
      <c r="CM23" s="110">
        <f>+ROUND(((CM15+CM16-CM22)*'DATOS ENTRADA'!$B$35),0)</f>
        <v>1331428</v>
      </c>
      <c r="CN23" s="110">
        <f>+ROUND(((CN15+CN16-CN22)*'DATOS ENTRADA'!$B$35),0)</f>
        <v>1331428</v>
      </c>
      <c r="CO23" s="122">
        <f>+SUM(CP23:DA23)</f>
        <v>16677048</v>
      </c>
      <c r="CP23" s="110">
        <f>+ROUND(((CP15+CP16-CP22)*'DATOS ENTRADA'!$B$35),0)</f>
        <v>1389754</v>
      </c>
      <c r="CQ23" s="110">
        <f>+ROUND(((CQ15+CQ16-CQ22)*'DATOS ENTRADA'!$B$35),0)</f>
        <v>1389754</v>
      </c>
      <c r="CR23" s="110">
        <f>+ROUND(((CR15+CR16-CR22)*'DATOS ENTRADA'!$B$35),0)</f>
        <v>1389754</v>
      </c>
      <c r="CS23" s="110">
        <f>+ROUND(((CS15+CS16-CS22)*'DATOS ENTRADA'!$B$35),0)</f>
        <v>1389754</v>
      </c>
      <c r="CT23" s="110">
        <f>+ROUND(((CT15+CT16-CT22)*'DATOS ENTRADA'!$B$35),0)</f>
        <v>1389754</v>
      </c>
      <c r="CU23" s="110">
        <f>+ROUND(((CU15+CU16-CU22)*'DATOS ENTRADA'!$B$35),0)</f>
        <v>1389754</v>
      </c>
      <c r="CV23" s="110">
        <f>+ROUND(((CV15+CV16-CV22)*'DATOS ENTRADA'!$B$35),0)</f>
        <v>1389754</v>
      </c>
      <c r="CW23" s="110">
        <f>+ROUND(((CW15+CW16-CW22)*'DATOS ENTRADA'!$B$35),0)</f>
        <v>1389754</v>
      </c>
      <c r="CX23" s="110">
        <f>+ROUND(((CX15+CX16-CX22)*'DATOS ENTRADA'!$B$35),0)</f>
        <v>1389754</v>
      </c>
      <c r="CY23" s="110">
        <f>+ROUND(((CY15+CY16-CY22)*'DATOS ENTRADA'!$B$35),0)</f>
        <v>1389754</v>
      </c>
      <c r="CZ23" s="110">
        <f>+ROUND(((CZ15+CZ16-CZ22)*'DATOS ENTRADA'!$B$35),0)</f>
        <v>1389754</v>
      </c>
      <c r="DA23" s="110">
        <f>+ROUND(((DA15+DA16-DA22)*'DATOS ENTRADA'!$B$35),0)</f>
        <v>1389754</v>
      </c>
      <c r="DB23" s="122">
        <f>+SUM(DC23:DN23)</f>
        <v>17406780</v>
      </c>
      <c r="DC23" s="110">
        <f>+ROUND(((DC15+DC16-DC22)*'DATOS ENTRADA'!$B$35),0)</f>
        <v>1450565</v>
      </c>
      <c r="DD23" s="110">
        <f>+ROUND(((DD15+DD16-DD22)*'DATOS ENTRADA'!$B$35),0)</f>
        <v>1450565</v>
      </c>
      <c r="DE23" s="110">
        <f>+ROUND(((DE15+DE16-DE22)*'DATOS ENTRADA'!$B$35),0)</f>
        <v>1450565</v>
      </c>
      <c r="DF23" s="110">
        <f>+ROUND(((DF15+DF16-DF22)*'DATOS ENTRADA'!$B$35),0)</f>
        <v>1450565</v>
      </c>
      <c r="DG23" s="110">
        <f>+ROUND(((DG15+DG16-DG22)*'DATOS ENTRADA'!$B$35),0)</f>
        <v>1450565</v>
      </c>
      <c r="DH23" s="110">
        <f>+ROUND(((DH15+DH16-DH22)*'DATOS ENTRADA'!$B$35),0)</f>
        <v>1450565</v>
      </c>
      <c r="DI23" s="110">
        <f>+ROUND(((DI15+DI16-DI22)*'DATOS ENTRADA'!$B$35),0)</f>
        <v>1450565</v>
      </c>
      <c r="DJ23" s="110">
        <f>+ROUND(((DJ15+DJ16-DJ22)*'DATOS ENTRADA'!$B$35),0)</f>
        <v>1450565</v>
      </c>
      <c r="DK23" s="110">
        <f>+ROUND(((DK15+DK16-DK22)*'DATOS ENTRADA'!$B$35),0)</f>
        <v>1450565</v>
      </c>
      <c r="DL23" s="110">
        <f>+ROUND(((DL15+DL16-DL22)*'DATOS ENTRADA'!$B$35),0)</f>
        <v>1450565</v>
      </c>
      <c r="DM23" s="110">
        <f>+ROUND(((DM15+DM16-DM22)*'DATOS ENTRADA'!$B$35),0)</f>
        <v>1450565</v>
      </c>
      <c r="DN23" s="110">
        <f>+ROUND(((DN15+DN16-DN22)*'DATOS ENTRADA'!$B$35),0)</f>
        <v>1450565</v>
      </c>
      <c r="DO23" s="122">
        <f>+SUM(DP23:EA23)</f>
        <v>18167592</v>
      </c>
      <c r="DP23" s="110">
        <f>+ROUND(((DP15+DP16-DP22)*'DATOS ENTRADA'!$B$35),0)</f>
        <v>1513966</v>
      </c>
      <c r="DQ23" s="110">
        <f>+ROUND(((DQ15+DQ16-DQ22)*'DATOS ENTRADA'!$B$35),0)</f>
        <v>1513966</v>
      </c>
      <c r="DR23" s="110">
        <f>+ROUND(((DR15+DR16-DR22)*'DATOS ENTRADA'!$B$35),0)</f>
        <v>1513966</v>
      </c>
      <c r="DS23" s="110">
        <f>+ROUND(((DS15+DS16-DS22)*'DATOS ENTRADA'!$B$35),0)</f>
        <v>1513966</v>
      </c>
      <c r="DT23" s="110">
        <f>+ROUND(((DT15+DT16-DT22)*'DATOS ENTRADA'!$B$35),0)</f>
        <v>1513966</v>
      </c>
      <c r="DU23" s="110">
        <f>+ROUND(((DU15+DU16-DU22)*'DATOS ENTRADA'!$B$35),0)</f>
        <v>1513966</v>
      </c>
      <c r="DV23" s="110">
        <f>+ROUND(((DV15+DV16-DV22)*'DATOS ENTRADA'!$B$35),0)</f>
        <v>1513966</v>
      </c>
      <c r="DW23" s="110">
        <f>+ROUND(((DW15+DW16-DW22)*'DATOS ENTRADA'!$B$35),0)</f>
        <v>1513966</v>
      </c>
      <c r="DX23" s="110">
        <f>+ROUND(((DX15+DX16-DX22)*'DATOS ENTRADA'!$B$35),0)</f>
        <v>1513966</v>
      </c>
      <c r="DY23" s="110">
        <f>+ROUND(((DY15+DY16-DY22)*'DATOS ENTRADA'!$B$35),0)</f>
        <v>1513966</v>
      </c>
      <c r="DZ23" s="110">
        <f>+ROUND(((DZ15+DZ16-DZ22)*'DATOS ENTRADA'!$B$35),0)</f>
        <v>1513966</v>
      </c>
      <c r="EA23" s="110">
        <f>+ROUND(((EA15+EA16-EA22)*'DATOS ENTRADA'!$B$35),0)</f>
        <v>1513966</v>
      </c>
      <c r="EB23" s="122">
        <f>+SUM(EC23:EN23)</f>
        <v>18960768</v>
      </c>
      <c r="EC23" s="110">
        <f>+ROUND(((EC15+EC16-EC22)*'DATOS ENTRADA'!$B$35),0)</f>
        <v>1580064</v>
      </c>
      <c r="ED23" s="110">
        <f>+ROUND(((ED15+ED16-ED22)*'DATOS ENTRADA'!$B$35),0)</f>
        <v>1580064</v>
      </c>
      <c r="EE23" s="110">
        <f>+ROUND(((EE15+EE16-EE22)*'DATOS ENTRADA'!$B$35),0)</f>
        <v>1580064</v>
      </c>
      <c r="EF23" s="110">
        <f>+ROUND(((EF15+EF16-EF22)*'DATOS ENTRADA'!$B$35),0)</f>
        <v>1580064</v>
      </c>
      <c r="EG23" s="110">
        <f>+ROUND(((EG15+EG16-EG22)*'DATOS ENTRADA'!$B$35),0)</f>
        <v>1580064</v>
      </c>
      <c r="EH23" s="110">
        <f>+ROUND(((EH15+EH16-EH22)*'DATOS ENTRADA'!$B$35),0)</f>
        <v>1580064</v>
      </c>
      <c r="EI23" s="110">
        <f>+ROUND(((EI15+EI16-EI22)*'DATOS ENTRADA'!$B$35),0)</f>
        <v>1580064</v>
      </c>
      <c r="EJ23" s="110">
        <f>+ROUND(((EJ15+EJ16-EJ22)*'DATOS ENTRADA'!$B$35),0)</f>
        <v>1580064</v>
      </c>
      <c r="EK23" s="110">
        <f>+ROUND(((EK15+EK16-EK22)*'DATOS ENTRADA'!$B$35),0)</f>
        <v>1580064</v>
      </c>
      <c r="EL23" s="110">
        <f>+ROUND(((EL15+EL16-EL22)*'DATOS ENTRADA'!$B$35),0)</f>
        <v>1580064</v>
      </c>
      <c r="EM23" s="110">
        <f>+ROUND(((EM15+EM16-EM22)*'DATOS ENTRADA'!$B$35),0)</f>
        <v>1580064</v>
      </c>
      <c r="EN23" s="110">
        <f>+ROUND(((EN15+EN16-EN22)*'DATOS ENTRADA'!$B$35),0)</f>
        <v>1580064</v>
      </c>
      <c r="EO23" s="122">
        <f>+SUM(EP23:FA23)</f>
        <v>19787652</v>
      </c>
      <c r="EP23" s="110">
        <f>+ROUND(((EP15+EP16-EP22)*'DATOS ENTRADA'!$B$35),0)</f>
        <v>1648971</v>
      </c>
      <c r="EQ23" s="110">
        <f>+ROUND(((EQ15+EQ16-EQ22)*'DATOS ENTRADA'!$B$35),0)</f>
        <v>1648971</v>
      </c>
      <c r="ER23" s="110">
        <f>+ROUND(((ER15+ER16-ER22)*'DATOS ENTRADA'!$B$35),0)</f>
        <v>1648971</v>
      </c>
      <c r="ES23" s="110">
        <f>+ROUND(((ES15+ES16-ES22)*'DATOS ENTRADA'!$B$35),0)</f>
        <v>1648971</v>
      </c>
      <c r="ET23" s="110">
        <f>+ROUND(((ET15+ET16-ET22)*'DATOS ENTRADA'!$B$35),0)</f>
        <v>1648971</v>
      </c>
      <c r="EU23" s="110">
        <f>+ROUND(((EU15+EU16-EU22)*'DATOS ENTRADA'!$B$35),0)</f>
        <v>1648971</v>
      </c>
      <c r="EV23" s="110">
        <f>+ROUND(((EV15+EV16-EV22)*'DATOS ENTRADA'!$B$35),0)</f>
        <v>1648971</v>
      </c>
      <c r="EW23" s="110">
        <f>+ROUND(((EW15+EW16-EW22)*'DATOS ENTRADA'!$B$35),0)</f>
        <v>1648971</v>
      </c>
      <c r="EX23" s="110">
        <f>+ROUND(((EX15+EX16-EX22)*'DATOS ENTRADA'!$B$35),0)</f>
        <v>1648971</v>
      </c>
      <c r="EY23" s="110">
        <f>+ROUND(((EY15+EY16-EY22)*'DATOS ENTRADA'!$B$35),0)</f>
        <v>1648971</v>
      </c>
      <c r="EZ23" s="110">
        <f>+ROUND(((EZ15+EZ16-EZ22)*'DATOS ENTRADA'!$B$35),0)</f>
        <v>1648971</v>
      </c>
      <c r="FA23" s="110">
        <f>+ROUND(((FA15+FA16-FA22)*'DATOS ENTRADA'!$B$35),0)</f>
        <v>1648971</v>
      </c>
      <c r="FB23" s="122">
        <f>+SUM(FC23:FN23)</f>
        <v>20649684</v>
      </c>
      <c r="FC23" s="110">
        <f>+ROUND(((FC15+FC16-FC22)*'DATOS ENTRADA'!$B$35),0)</f>
        <v>1720807</v>
      </c>
      <c r="FD23" s="110">
        <f>+ROUND(((FD15+FD16-FD22)*'DATOS ENTRADA'!$B$35),0)</f>
        <v>1720807</v>
      </c>
      <c r="FE23" s="110">
        <f>+ROUND(((FE15+FE16-FE22)*'DATOS ENTRADA'!$B$35),0)</f>
        <v>1720807</v>
      </c>
      <c r="FF23" s="110">
        <f>+ROUND(((FF15+FF16-FF22)*'DATOS ENTRADA'!$B$35),0)</f>
        <v>1720807</v>
      </c>
      <c r="FG23" s="110">
        <f>+ROUND(((FG15+FG16-FG22)*'DATOS ENTRADA'!$B$35),0)</f>
        <v>1720807</v>
      </c>
      <c r="FH23" s="110">
        <f>+ROUND(((FH15+FH16-FH22)*'DATOS ENTRADA'!$B$35),0)</f>
        <v>1720807</v>
      </c>
      <c r="FI23" s="110">
        <f>+ROUND(((FI15+FI16-FI22)*'DATOS ENTRADA'!$B$35),0)</f>
        <v>1720807</v>
      </c>
      <c r="FJ23" s="110">
        <f>+ROUND(((FJ15+FJ16-FJ22)*'DATOS ENTRADA'!$B$35),0)</f>
        <v>1720807</v>
      </c>
      <c r="FK23" s="110">
        <f>+ROUND(((FK15+FK16-FK22)*'DATOS ENTRADA'!$B$35),0)</f>
        <v>1720807</v>
      </c>
      <c r="FL23" s="110">
        <f>+ROUND(((FL15+FL16-FL22)*'DATOS ENTRADA'!$B$35),0)</f>
        <v>1720807</v>
      </c>
      <c r="FM23" s="110">
        <f>+ROUND(((FM15+FM16-FM22)*'DATOS ENTRADA'!$B$35),0)</f>
        <v>1720807</v>
      </c>
      <c r="FN23" s="110">
        <f>+ROUND(((FN15+FN16-FN22)*'DATOS ENTRADA'!$B$35),0)</f>
        <v>1720807</v>
      </c>
      <c r="FO23" s="122">
        <f>+SUM(FP23:GA23)</f>
        <v>21548304</v>
      </c>
      <c r="FP23" s="110">
        <f>+ROUND(((FP15+FP16-FP22)*'DATOS ENTRADA'!$B$35),0)</f>
        <v>1795692</v>
      </c>
      <c r="FQ23" s="110">
        <f>+ROUND(((FQ15+FQ16-FQ22)*'DATOS ENTRADA'!$B$35),0)</f>
        <v>1795692</v>
      </c>
      <c r="FR23" s="110">
        <f>+ROUND(((FR15+FR16-FR22)*'DATOS ENTRADA'!$B$35),0)</f>
        <v>1795692</v>
      </c>
      <c r="FS23" s="110">
        <f>+ROUND(((FS15+FS16-FS22)*'DATOS ENTRADA'!$B$35),0)</f>
        <v>1795692</v>
      </c>
      <c r="FT23" s="110">
        <f>+ROUND(((FT15+FT16-FT22)*'DATOS ENTRADA'!$B$35),0)</f>
        <v>1795692</v>
      </c>
      <c r="FU23" s="110">
        <f>+ROUND(((FU15+FU16-FU22)*'DATOS ENTRADA'!$B$35),0)</f>
        <v>1795692</v>
      </c>
      <c r="FV23" s="110">
        <f>+ROUND(((FV15+FV16-FV22)*'DATOS ENTRADA'!$B$35),0)</f>
        <v>1795692</v>
      </c>
      <c r="FW23" s="110">
        <f>+ROUND(((FW15+FW16-FW22)*'DATOS ENTRADA'!$B$35),0)</f>
        <v>1795692</v>
      </c>
      <c r="FX23" s="110">
        <f>+ROUND(((FX15+FX16-FX22)*'DATOS ENTRADA'!$B$35),0)</f>
        <v>1795692</v>
      </c>
      <c r="FY23" s="110">
        <f>+ROUND(((FY15+FY16-FY22)*'DATOS ENTRADA'!$B$35),0)</f>
        <v>1795692</v>
      </c>
      <c r="FZ23" s="110">
        <f>+ROUND(((FZ15+FZ16-FZ22)*'DATOS ENTRADA'!$B$35),0)</f>
        <v>1795692</v>
      </c>
      <c r="GA23" s="110">
        <f>+ROUND(((GA15+GA16-GA22)*'DATOS ENTRADA'!$B$35),0)</f>
        <v>1795692</v>
      </c>
      <c r="GB23" s="122">
        <f>+SUM(GC23:GN23)</f>
        <v>22485048</v>
      </c>
      <c r="GC23" s="110">
        <f>+ROUND(((GC15+GC16-GC22)*'DATOS ENTRADA'!$B$35),0)</f>
        <v>1873754</v>
      </c>
      <c r="GD23" s="110">
        <f>+ROUND(((GD15+GD16-GD22)*'DATOS ENTRADA'!$B$35),0)</f>
        <v>1873754</v>
      </c>
      <c r="GE23" s="110">
        <f>+ROUND(((GE15+GE16-GE22)*'DATOS ENTRADA'!$B$35),0)</f>
        <v>1873754</v>
      </c>
      <c r="GF23" s="110">
        <f>+ROUND(((GF15+GF16-GF22)*'DATOS ENTRADA'!$B$35),0)</f>
        <v>1873754</v>
      </c>
      <c r="GG23" s="110">
        <f>+ROUND(((GG15+GG16-GG22)*'DATOS ENTRADA'!$B$35),0)</f>
        <v>1873754</v>
      </c>
      <c r="GH23" s="110">
        <f>+ROUND(((GH15+GH16-GH22)*'DATOS ENTRADA'!$B$35),0)</f>
        <v>1873754</v>
      </c>
      <c r="GI23" s="110">
        <f>+ROUND(((GI15+GI16-GI22)*'DATOS ENTRADA'!$B$35),0)</f>
        <v>1873754</v>
      </c>
      <c r="GJ23" s="110">
        <f>+ROUND(((GJ15+GJ16-GJ22)*'DATOS ENTRADA'!$B$35),0)</f>
        <v>1873754</v>
      </c>
      <c r="GK23" s="110">
        <f>+ROUND(((GK15+GK16-GK22)*'DATOS ENTRADA'!$B$35),0)</f>
        <v>1873754</v>
      </c>
      <c r="GL23" s="110">
        <f>+ROUND(((GL15+GL16-GL22)*'DATOS ENTRADA'!$B$35),0)</f>
        <v>1873754</v>
      </c>
      <c r="GM23" s="110">
        <f>+ROUND(((GM15+GM16-GM22)*'DATOS ENTRADA'!$B$35),0)</f>
        <v>1873754</v>
      </c>
      <c r="GN23" s="110">
        <f>+ROUND(((GN15+GN16-GN22)*'DATOS ENTRADA'!$B$35),0)</f>
        <v>1873754</v>
      </c>
    </row>
    <row r="24" spans="1:196" ht="16.5" customHeight="1" x14ac:dyDescent="0.3">
      <c r="A24" s="123"/>
      <c r="B24" s="123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3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3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3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3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3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3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3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3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3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3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3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20"/>
      <c r="FB24" s="123"/>
      <c r="FC24" s="120"/>
      <c r="FD24" s="120"/>
      <c r="FE24" s="120"/>
      <c r="FF24" s="120"/>
      <c r="FG24" s="120"/>
      <c r="FH24" s="120"/>
      <c r="FI24" s="120"/>
      <c r="FJ24" s="120"/>
      <c r="FK24" s="120"/>
      <c r="FL24" s="120"/>
      <c r="FM24" s="120"/>
      <c r="FN24" s="120"/>
      <c r="FO24" s="123"/>
      <c r="FP24" s="120"/>
      <c r="FQ24" s="120"/>
      <c r="FR24" s="120"/>
      <c r="FS24" s="120"/>
      <c r="FT24" s="120"/>
      <c r="FU24" s="120"/>
      <c r="FV24" s="120"/>
      <c r="FW24" s="120"/>
      <c r="FX24" s="120"/>
      <c r="FY24" s="120"/>
      <c r="FZ24" s="120"/>
      <c r="GA24" s="120"/>
      <c r="GB24" s="123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</row>
    <row r="25" spans="1:196" ht="16.5" customHeight="1" x14ac:dyDescent="0.3">
      <c r="A25" s="130" t="s">
        <v>69</v>
      </c>
      <c r="B25" s="121">
        <f>+SUM(B26:B31)</f>
        <v>236269434</v>
      </c>
      <c r="C25" s="121">
        <f>+SUM(C26:C31)</f>
        <v>9079823</v>
      </c>
      <c r="D25" s="121">
        <f t="shared" ref="D25:AG25" si="219">+SUM(D26:D31)</f>
        <v>11008786</v>
      </c>
      <c r="E25" s="121">
        <f t="shared" si="219"/>
        <v>12937749</v>
      </c>
      <c r="F25" s="121">
        <f t="shared" si="219"/>
        <v>14866712</v>
      </c>
      <c r="G25" s="121">
        <f t="shared" si="219"/>
        <v>16795675</v>
      </c>
      <c r="H25" s="121">
        <f t="shared" si="219"/>
        <v>18724638</v>
      </c>
      <c r="I25" s="121">
        <f t="shared" si="219"/>
        <v>20653601</v>
      </c>
      <c r="J25" s="121">
        <f t="shared" si="219"/>
        <v>22582564</v>
      </c>
      <c r="K25" s="121">
        <f t="shared" si="219"/>
        <v>24511527</v>
      </c>
      <c r="L25" s="121">
        <f t="shared" si="219"/>
        <v>26440490</v>
      </c>
      <c r="M25" s="121">
        <f t="shared" si="219"/>
        <v>28369453</v>
      </c>
      <c r="N25" s="121">
        <f t="shared" si="219"/>
        <v>30298416</v>
      </c>
      <c r="O25" s="121">
        <f>+SUM(O26:O31)</f>
        <v>366196224</v>
      </c>
      <c r="P25" s="121">
        <f t="shared" si="219"/>
        <v>30516352</v>
      </c>
      <c r="Q25" s="121">
        <f t="shared" si="219"/>
        <v>30516352</v>
      </c>
      <c r="R25" s="121">
        <f t="shared" si="219"/>
        <v>30516352</v>
      </c>
      <c r="S25" s="121">
        <f t="shared" si="219"/>
        <v>30516352</v>
      </c>
      <c r="T25" s="121">
        <f t="shared" si="219"/>
        <v>30516352</v>
      </c>
      <c r="U25" s="121">
        <f t="shared" si="219"/>
        <v>30516352</v>
      </c>
      <c r="V25" s="121">
        <f t="shared" si="219"/>
        <v>30516352</v>
      </c>
      <c r="W25" s="121">
        <f t="shared" si="219"/>
        <v>30516352</v>
      </c>
      <c r="X25" s="121">
        <f t="shared" si="219"/>
        <v>30516352</v>
      </c>
      <c r="Y25" s="121">
        <f t="shared" si="219"/>
        <v>30516352</v>
      </c>
      <c r="Z25" s="121">
        <f t="shared" si="219"/>
        <v>30516352</v>
      </c>
      <c r="AA25" s="121">
        <f t="shared" si="219"/>
        <v>30516352</v>
      </c>
      <c r="AB25" s="121">
        <f>+SUM(AB26:AB31)</f>
        <v>392848656</v>
      </c>
      <c r="AC25" s="121">
        <f t="shared" si="219"/>
        <v>32737388</v>
      </c>
      <c r="AD25" s="121">
        <f t="shared" si="219"/>
        <v>32737388</v>
      </c>
      <c r="AE25" s="121">
        <f t="shared" si="219"/>
        <v>32737388</v>
      </c>
      <c r="AF25" s="121">
        <f t="shared" si="219"/>
        <v>32737388</v>
      </c>
      <c r="AG25" s="121">
        <f t="shared" si="219"/>
        <v>32737388</v>
      </c>
      <c r="AH25" s="121">
        <f>+SUM(AH26:AH31)</f>
        <v>32737388</v>
      </c>
      <c r="AI25" s="121">
        <f t="shared" ref="AI25:CY25" si="220">+SUM(AI26:AI31)</f>
        <v>32737388</v>
      </c>
      <c r="AJ25" s="121">
        <f t="shared" si="220"/>
        <v>32737388</v>
      </c>
      <c r="AK25" s="121">
        <f t="shared" si="220"/>
        <v>32737388</v>
      </c>
      <c r="AL25" s="121">
        <f t="shared" si="220"/>
        <v>32737388</v>
      </c>
      <c r="AM25" s="121">
        <f t="shared" si="220"/>
        <v>32737388</v>
      </c>
      <c r="AN25" s="121">
        <f t="shared" si="220"/>
        <v>32737388</v>
      </c>
      <c r="AO25" s="121">
        <f>+SUM(AO26:AO31)</f>
        <v>404884320</v>
      </c>
      <c r="AP25" s="121">
        <f t="shared" si="220"/>
        <v>33740360</v>
      </c>
      <c r="AQ25" s="121">
        <f t="shared" si="220"/>
        <v>33740360</v>
      </c>
      <c r="AR25" s="121">
        <f t="shared" si="220"/>
        <v>33740360</v>
      </c>
      <c r="AS25" s="121">
        <f t="shared" si="220"/>
        <v>33740360</v>
      </c>
      <c r="AT25" s="121">
        <f t="shared" si="220"/>
        <v>33740360</v>
      </c>
      <c r="AU25" s="121">
        <f t="shared" si="220"/>
        <v>33740360</v>
      </c>
      <c r="AV25" s="121">
        <f t="shared" si="220"/>
        <v>33740360</v>
      </c>
      <c r="AW25" s="121">
        <f t="shared" si="220"/>
        <v>33740360</v>
      </c>
      <c r="AX25" s="121">
        <f t="shared" si="220"/>
        <v>33740360</v>
      </c>
      <c r="AY25" s="121">
        <f t="shared" si="220"/>
        <v>33740360</v>
      </c>
      <c r="AZ25" s="121">
        <f t="shared" si="220"/>
        <v>33740360</v>
      </c>
      <c r="BA25" s="121">
        <f t="shared" si="220"/>
        <v>33740360</v>
      </c>
      <c r="BB25" s="121">
        <f>+SUM(BB26:BB31)</f>
        <v>417315564</v>
      </c>
      <c r="BC25" s="121">
        <f t="shared" si="220"/>
        <v>34776297</v>
      </c>
      <c r="BD25" s="121">
        <f t="shared" si="220"/>
        <v>34776297</v>
      </c>
      <c r="BE25" s="121">
        <f t="shared" si="220"/>
        <v>34776297</v>
      </c>
      <c r="BF25" s="121">
        <f t="shared" si="220"/>
        <v>34776297</v>
      </c>
      <c r="BG25" s="121">
        <f t="shared" si="220"/>
        <v>34776297</v>
      </c>
      <c r="BH25" s="121">
        <f t="shared" si="220"/>
        <v>34776297</v>
      </c>
      <c r="BI25" s="121">
        <f t="shared" si="220"/>
        <v>34776297</v>
      </c>
      <c r="BJ25" s="121">
        <f t="shared" si="220"/>
        <v>34776297</v>
      </c>
      <c r="BK25" s="121">
        <f t="shared" si="220"/>
        <v>34776297</v>
      </c>
      <c r="BL25" s="121">
        <f t="shared" si="220"/>
        <v>34776297</v>
      </c>
      <c r="BM25" s="121">
        <f t="shared" si="220"/>
        <v>34776297</v>
      </c>
      <c r="BN25" s="121">
        <f t="shared" si="220"/>
        <v>34776297</v>
      </c>
      <c r="BO25" s="121">
        <f>+SUM(BO26:BO31)</f>
        <v>409724496</v>
      </c>
      <c r="BP25" s="121">
        <f t="shared" si="220"/>
        <v>34143708</v>
      </c>
      <c r="BQ25" s="121">
        <f t="shared" si="220"/>
        <v>34143708</v>
      </c>
      <c r="BR25" s="121">
        <f t="shared" si="220"/>
        <v>34143708</v>
      </c>
      <c r="BS25" s="121">
        <f t="shared" si="220"/>
        <v>34143708</v>
      </c>
      <c r="BT25" s="121">
        <f t="shared" si="220"/>
        <v>34143708</v>
      </c>
      <c r="BU25" s="121">
        <f t="shared" si="220"/>
        <v>34143708</v>
      </c>
      <c r="BV25" s="121">
        <f t="shared" si="220"/>
        <v>34143708</v>
      </c>
      <c r="BW25" s="121">
        <f t="shared" si="220"/>
        <v>34143708</v>
      </c>
      <c r="BX25" s="121">
        <f t="shared" si="220"/>
        <v>34143708</v>
      </c>
      <c r="BY25" s="121">
        <f t="shared" si="220"/>
        <v>34143708</v>
      </c>
      <c r="BZ25" s="121">
        <f t="shared" si="220"/>
        <v>34143708</v>
      </c>
      <c r="CA25" s="121">
        <f t="shared" si="220"/>
        <v>34143708</v>
      </c>
      <c r="CB25" s="121">
        <f>+SUM(CB26:CB31)</f>
        <v>422987136</v>
      </c>
      <c r="CC25" s="121">
        <f t="shared" si="220"/>
        <v>35248928</v>
      </c>
      <c r="CD25" s="121">
        <f t="shared" si="220"/>
        <v>35248928</v>
      </c>
      <c r="CE25" s="121">
        <f t="shared" si="220"/>
        <v>35248928</v>
      </c>
      <c r="CF25" s="121">
        <f t="shared" si="220"/>
        <v>35248928</v>
      </c>
      <c r="CG25" s="121">
        <f t="shared" si="220"/>
        <v>35248928</v>
      </c>
      <c r="CH25" s="121">
        <f t="shared" si="220"/>
        <v>35248928</v>
      </c>
      <c r="CI25" s="121">
        <f t="shared" si="220"/>
        <v>35248928</v>
      </c>
      <c r="CJ25" s="121">
        <f t="shared" si="220"/>
        <v>35248928</v>
      </c>
      <c r="CK25" s="121">
        <f t="shared" si="220"/>
        <v>35248928</v>
      </c>
      <c r="CL25" s="121">
        <f t="shared" si="220"/>
        <v>35248928</v>
      </c>
      <c r="CM25" s="121">
        <f t="shared" si="220"/>
        <v>35248928</v>
      </c>
      <c r="CN25" s="121">
        <f t="shared" si="220"/>
        <v>35248928</v>
      </c>
      <c r="CO25" s="121">
        <f>+SUM(CO26:CO31)</f>
        <v>436686504</v>
      </c>
      <c r="CP25" s="121">
        <f t="shared" si="220"/>
        <v>36390542</v>
      </c>
      <c r="CQ25" s="121">
        <f t="shared" si="220"/>
        <v>36390542</v>
      </c>
      <c r="CR25" s="121">
        <f t="shared" si="220"/>
        <v>36390542</v>
      </c>
      <c r="CS25" s="121">
        <f t="shared" si="220"/>
        <v>36390542</v>
      </c>
      <c r="CT25" s="121">
        <f t="shared" si="220"/>
        <v>36390542</v>
      </c>
      <c r="CU25" s="121">
        <f t="shared" si="220"/>
        <v>36390542</v>
      </c>
      <c r="CV25" s="121">
        <f t="shared" si="220"/>
        <v>36390542</v>
      </c>
      <c r="CW25" s="121">
        <f t="shared" si="220"/>
        <v>36390542</v>
      </c>
      <c r="CX25" s="121">
        <f t="shared" si="220"/>
        <v>36390542</v>
      </c>
      <c r="CY25" s="121">
        <f t="shared" si="220"/>
        <v>36390542</v>
      </c>
      <c r="CZ25" s="121">
        <f t="shared" ref="CZ25:FQ25" si="221">+SUM(CZ26:CZ31)</f>
        <v>36390542</v>
      </c>
      <c r="DA25" s="121">
        <f t="shared" si="221"/>
        <v>36390542</v>
      </c>
      <c r="DB25" s="121">
        <f>+SUM(DB26:DB31)</f>
        <v>450837240</v>
      </c>
      <c r="DC25" s="121">
        <f t="shared" si="221"/>
        <v>37569770</v>
      </c>
      <c r="DD25" s="121">
        <f t="shared" si="221"/>
        <v>37569770</v>
      </c>
      <c r="DE25" s="121">
        <f t="shared" si="221"/>
        <v>37569770</v>
      </c>
      <c r="DF25" s="121">
        <f t="shared" si="221"/>
        <v>37569770</v>
      </c>
      <c r="DG25" s="121">
        <f t="shared" si="221"/>
        <v>37569770</v>
      </c>
      <c r="DH25" s="121">
        <f t="shared" si="221"/>
        <v>37569770</v>
      </c>
      <c r="DI25" s="121">
        <f t="shared" si="221"/>
        <v>37569770</v>
      </c>
      <c r="DJ25" s="121">
        <f t="shared" si="221"/>
        <v>37569770</v>
      </c>
      <c r="DK25" s="121">
        <f t="shared" si="221"/>
        <v>37569770</v>
      </c>
      <c r="DL25" s="121">
        <f t="shared" si="221"/>
        <v>37569770</v>
      </c>
      <c r="DM25" s="121">
        <f t="shared" si="221"/>
        <v>37569770</v>
      </c>
      <c r="DN25" s="121">
        <f t="shared" si="221"/>
        <v>37569770</v>
      </c>
      <c r="DO25" s="121">
        <f>+SUM(DO26:DO31)</f>
        <v>465454500</v>
      </c>
      <c r="DP25" s="121">
        <f t="shared" si="221"/>
        <v>38787875</v>
      </c>
      <c r="DQ25" s="121">
        <f t="shared" si="221"/>
        <v>38787875</v>
      </c>
      <c r="DR25" s="121">
        <f t="shared" si="221"/>
        <v>38787875</v>
      </c>
      <c r="DS25" s="121">
        <f t="shared" si="221"/>
        <v>38787875</v>
      </c>
      <c r="DT25" s="121">
        <f t="shared" si="221"/>
        <v>38787875</v>
      </c>
      <c r="DU25" s="121">
        <f t="shared" si="221"/>
        <v>38787875</v>
      </c>
      <c r="DV25" s="121">
        <f t="shared" si="221"/>
        <v>38787875</v>
      </c>
      <c r="DW25" s="121">
        <f t="shared" si="221"/>
        <v>38787875</v>
      </c>
      <c r="DX25" s="121">
        <f t="shared" si="221"/>
        <v>38787875</v>
      </c>
      <c r="DY25" s="121">
        <f t="shared" si="221"/>
        <v>38787875</v>
      </c>
      <c r="DZ25" s="121">
        <f t="shared" si="221"/>
        <v>38787875</v>
      </c>
      <c r="EA25" s="121">
        <f t="shared" si="221"/>
        <v>38787875</v>
      </c>
      <c r="EB25" s="121">
        <f>+SUM(EB26:EB31)</f>
        <v>480553968</v>
      </c>
      <c r="EC25" s="121">
        <f t="shared" si="221"/>
        <v>40046164</v>
      </c>
      <c r="ED25" s="121">
        <f t="shared" si="221"/>
        <v>40046164</v>
      </c>
      <c r="EE25" s="121">
        <f t="shared" si="221"/>
        <v>40046164</v>
      </c>
      <c r="EF25" s="121">
        <f t="shared" si="221"/>
        <v>40046164</v>
      </c>
      <c r="EG25" s="121">
        <f t="shared" si="221"/>
        <v>40046164</v>
      </c>
      <c r="EH25" s="121">
        <f t="shared" si="221"/>
        <v>40046164</v>
      </c>
      <c r="EI25" s="121">
        <f t="shared" si="221"/>
        <v>40046164</v>
      </c>
      <c r="EJ25" s="121">
        <f t="shared" si="221"/>
        <v>40046164</v>
      </c>
      <c r="EK25" s="121">
        <f t="shared" si="221"/>
        <v>40046164</v>
      </c>
      <c r="EL25" s="121">
        <f t="shared" si="221"/>
        <v>40046164</v>
      </c>
      <c r="EM25" s="121">
        <f t="shared" si="221"/>
        <v>40046164</v>
      </c>
      <c r="EN25" s="121">
        <f t="shared" si="221"/>
        <v>40046164</v>
      </c>
      <c r="EO25" s="121">
        <f>+SUM(EO26:EO31)</f>
        <v>496151832</v>
      </c>
      <c r="EP25" s="121">
        <f t="shared" si="221"/>
        <v>41345986</v>
      </c>
      <c r="EQ25" s="121">
        <f t="shared" si="221"/>
        <v>41345986</v>
      </c>
      <c r="ER25" s="121">
        <f t="shared" si="221"/>
        <v>41345986</v>
      </c>
      <c r="ES25" s="121">
        <f t="shared" si="221"/>
        <v>41345986</v>
      </c>
      <c r="ET25" s="121">
        <f t="shared" si="221"/>
        <v>41345986</v>
      </c>
      <c r="EU25" s="121">
        <f t="shared" si="221"/>
        <v>41345986</v>
      </c>
      <c r="EV25" s="121">
        <f t="shared" si="221"/>
        <v>41345986</v>
      </c>
      <c r="EW25" s="121">
        <f t="shared" si="221"/>
        <v>41345986</v>
      </c>
      <c r="EX25" s="121">
        <f t="shared" si="221"/>
        <v>41345986</v>
      </c>
      <c r="EY25" s="121">
        <f t="shared" si="221"/>
        <v>41345986</v>
      </c>
      <c r="EZ25" s="121">
        <f t="shared" si="221"/>
        <v>41345986</v>
      </c>
      <c r="FA25" s="121">
        <f t="shared" si="221"/>
        <v>41345986</v>
      </c>
      <c r="FB25" s="121">
        <f>+SUM(FB26:FB31)</f>
        <v>512264916</v>
      </c>
      <c r="FC25" s="121">
        <f t="shared" si="221"/>
        <v>42688743</v>
      </c>
      <c r="FD25" s="121">
        <f t="shared" si="221"/>
        <v>42688743</v>
      </c>
      <c r="FE25" s="121">
        <f t="shared" si="221"/>
        <v>42688743</v>
      </c>
      <c r="FF25" s="121">
        <f t="shared" si="221"/>
        <v>42688743</v>
      </c>
      <c r="FG25" s="121">
        <f t="shared" si="221"/>
        <v>42688743</v>
      </c>
      <c r="FH25" s="121">
        <f t="shared" si="221"/>
        <v>42688743</v>
      </c>
      <c r="FI25" s="121">
        <f t="shared" si="221"/>
        <v>42688743</v>
      </c>
      <c r="FJ25" s="121">
        <f t="shared" si="221"/>
        <v>42688743</v>
      </c>
      <c r="FK25" s="121">
        <f t="shared" si="221"/>
        <v>42688743</v>
      </c>
      <c r="FL25" s="121">
        <f t="shared" si="221"/>
        <v>42688743</v>
      </c>
      <c r="FM25" s="121">
        <f t="shared" si="221"/>
        <v>42688743</v>
      </c>
      <c r="FN25" s="121">
        <f t="shared" si="221"/>
        <v>42688743</v>
      </c>
      <c r="FO25" s="121">
        <f>+SUM(FO26:FO31)</f>
        <v>528910488</v>
      </c>
      <c r="FP25" s="121">
        <f t="shared" si="221"/>
        <v>44075874</v>
      </c>
      <c r="FQ25" s="121">
        <f t="shared" si="221"/>
        <v>44075874</v>
      </c>
      <c r="FR25" s="121">
        <f t="shared" ref="FR25:GM25" si="222">+SUM(FR26:FR31)</f>
        <v>44075874</v>
      </c>
      <c r="FS25" s="121">
        <f t="shared" si="222"/>
        <v>44075874</v>
      </c>
      <c r="FT25" s="121">
        <f t="shared" si="222"/>
        <v>44075874</v>
      </c>
      <c r="FU25" s="121">
        <f t="shared" si="222"/>
        <v>44075874</v>
      </c>
      <c r="FV25" s="121">
        <f t="shared" si="222"/>
        <v>44075874</v>
      </c>
      <c r="FW25" s="121">
        <f t="shared" si="222"/>
        <v>44075874</v>
      </c>
      <c r="FX25" s="121">
        <f t="shared" si="222"/>
        <v>44075874</v>
      </c>
      <c r="FY25" s="121">
        <f t="shared" si="222"/>
        <v>44075874</v>
      </c>
      <c r="FZ25" s="121">
        <f t="shared" si="222"/>
        <v>44075874</v>
      </c>
      <c r="GA25" s="121">
        <f t="shared" si="222"/>
        <v>44075874</v>
      </c>
      <c r="GB25" s="121">
        <f>+SUM(GB26:GB31)</f>
        <v>546106572</v>
      </c>
      <c r="GC25" s="121">
        <f t="shared" si="222"/>
        <v>45508881</v>
      </c>
      <c r="GD25" s="121">
        <f t="shared" si="222"/>
        <v>45508881</v>
      </c>
      <c r="GE25" s="121">
        <f t="shared" si="222"/>
        <v>45508881</v>
      </c>
      <c r="GF25" s="121">
        <f t="shared" si="222"/>
        <v>45508881</v>
      </c>
      <c r="GG25" s="121">
        <f t="shared" si="222"/>
        <v>45508881</v>
      </c>
      <c r="GH25" s="121">
        <f t="shared" si="222"/>
        <v>45508881</v>
      </c>
      <c r="GI25" s="121">
        <f t="shared" si="222"/>
        <v>45508881</v>
      </c>
      <c r="GJ25" s="121">
        <f t="shared" si="222"/>
        <v>45508881</v>
      </c>
      <c r="GK25" s="121">
        <f t="shared" si="222"/>
        <v>45508881</v>
      </c>
      <c r="GL25" s="121">
        <f t="shared" si="222"/>
        <v>45508881</v>
      </c>
      <c r="GM25" s="121">
        <f t="shared" si="222"/>
        <v>45508881</v>
      </c>
      <c r="GN25" s="121">
        <f>+SUM(GN26:GN31)</f>
        <v>45508881</v>
      </c>
    </row>
    <row r="26" spans="1:196" ht="16.5" customHeight="1" x14ac:dyDescent="0.3">
      <c r="A26" s="123" t="s">
        <v>75</v>
      </c>
      <c r="B26" s="122">
        <f>+SUM(C26:N26)</f>
        <v>0</v>
      </c>
      <c r="C26" s="110">
        <v>0</v>
      </c>
      <c r="D26" s="110">
        <v>0</v>
      </c>
      <c r="E26" s="110">
        <v>0</v>
      </c>
      <c r="F26" s="110">
        <v>0</v>
      </c>
      <c r="G26" s="110">
        <v>0</v>
      </c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22">
        <f>+SUM(P26:AA26)</f>
        <v>0</v>
      </c>
      <c r="P26" s="110">
        <v>0</v>
      </c>
      <c r="Q26" s="110">
        <v>0</v>
      </c>
      <c r="R26" s="110">
        <v>0</v>
      </c>
      <c r="S26" s="110">
        <v>0</v>
      </c>
      <c r="T26" s="110">
        <v>0</v>
      </c>
      <c r="U26" s="110">
        <v>0</v>
      </c>
      <c r="V26" s="110">
        <v>0</v>
      </c>
      <c r="W26" s="110">
        <v>0</v>
      </c>
      <c r="X26" s="110">
        <v>0</v>
      </c>
      <c r="Y26" s="110">
        <v>0</v>
      </c>
      <c r="Z26" s="110">
        <v>0</v>
      </c>
      <c r="AA26" s="110">
        <v>0</v>
      </c>
      <c r="AB26" s="122">
        <f>+SUM(AC26:AN26)</f>
        <v>14142816</v>
      </c>
      <c r="AC26" s="110">
        <f>+ROUND(((AC15)*'DATOS ENTRADA'!$B$37),0)</f>
        <v>1178568</v>
      </c>
      <c r="AD26" s="110">
        <f>+ROUND(((AD15)*'DATOS ENTRADA'!$B$37),0)</f>
        <v>1178568</v>
      </c>
      <c r="AE26" s="110">
        <f>+ROUND(((AE15)*'DATOS ENTRADA'!$B$37),0)</f>
        <v>1178568</v>
      </c>
      <c r="AF26" s="110">
        <f>+ROUND(((AF15)*'DATOS ENTRADA'!$B$37),0)</f>
        <v>1178568</v>
      </c>
      <c r="AG26" s="110">
        <f>+ROUND(((AG15)*'DATOS ENTRADA'!$B$37),0)</f>
        <v>1178568</v>
      </c>
      <c r="AH26" s="110">
        <f>+ROUND(((AH15)*'DATOS ENTRADA'!$B$37),0)</f>
        <v>1178568</v>
      </c>
      <c r="AI26" s="110">
        <f>+ROUND(((AI15)*'DATOS ENTRADA'!$B$37),0)</f>
        <v>1178568</v>
      </c>
      <c r="AJ26" s="110">
        <f>+ROUND(((AJ15)*'DATOS ENTRADA'!$B$37),0)</f>
        <v>1178568</v>
      </c>
      <c r="AK26" s="110">
        <f>+ROUND(((AK15)*'DATOS ENTRADA'!$B$37),0)</f>
        <v>1178568</v>
      </c>
      <c r="AL26" s="110">
        <f>+ROUND(((AL15)*'DATOS ENTRADA'!$B$37),0)</f>
        <v>1178568</v>
      </c>
      <c r="AM26" s="110">
        <f>+ROUND(((AM15)*'DATOS ENTRADA'!$B$37),0)</f>
        <v>1178568</v>
      </c>
      <c r="AN26" s="110">
        <f>+ROUND(((AN15)*'DATOS ENTRADA'!$B$37),0)</f>
        <v>1178568</v>
      </c>
      <c r="AO26" s="122">
        <f>+SUM(AP26:BA26)</f>
        <v>14708532</v>
      </c>
      <c r="AP26" s="110">
        <f>+ROUND(((AP15)*'DATOS ENTRADA'!$B$37),0)</f>
        <v>1225711</v>
      </c>
      <c r="AQ26" s="110">
        <f>+ROUND(((AQ15)*'DATOS ENTRADA'!$B$37),0)</f>
        <v>1225711</v>
      </c>
      <c r="AR26" s="110">
        <f>+ROUND(((AR15)*'DATOS ENTRADA'!$B$37),0)</f>
        <v>1225711</v>
      </c>
      <c r="AS26" s="110">
        <f>+ROUND(((AS15)*'DATOS ENTRADA'!$B$37),0)</f>
        <v>1225711</v>
      </c>
      <c r="AT26" s="110">
        <f>+ROUND(((AT15)*'DATOS ENTRADA'!$B$37),0)</f>
        <v>1225711</v>
      </c>
      <c r="AU26" s="110">
        <f>+ROUND(((AU15)*'DATOS ENTRADA'!$B$37),0)</f>
        <v>1225711</v>
      </c>
      <c r="AV26" s="110">
        <f>+ROUND(((AV15)*'DATOS ENTRADA'!$B$37),0)</f>
        <v>1225711</v>
      </c>
      <c r="AW26" s="110">
        <f>+ROUND(((AW15)*'DATOS ENTRADA'!$B$37),0)</f>
        <v>1225711</v>
      </c>
      <c r="AX26" s="110">
        <f>+ROUND(((AX15)*'DATOS ENTRADA'!$B$37),0)</f>
        <v>1225711</v>
      </c>
      <c r="AY26" s="110">
        <f>+ROUND(((AY15)*'DATOS ENTRADA'!$B$37),0)</f>
        <v>1225711</v>
      </c>
      <c r="AZ26" s="110">
        <f>+ROUND(((AZ15)*'DATOS ENTRADA'!$B$37),0)</f>
        <v>1225711</v>
      </c>
      <c r="BA26" s="110">
        <f>+ROUND(((BA15)*'DATOS ENTRADA'!$B$37),0)</f>
        <v>1225711</v>
      </c>
      <c r="BB26" s="122">
        <f>+SUM(BC26:BN26)</f>
        <v>15296868</v>
      </c>
      <c r="BC26" s="110">
        <f>+ROUND(((BC15)*'DATOS ENTRADA'!$B$37),0)</f>
        <v>1274739</v>
      </c>
      <c r="BD26" s="110">
        <f>+ROUND(((BD15)*'DATOS ENTRADA'!$B$37),0)</f>
        <v>1274739</v>
      </c>
      <c r="BE26" s="110">
        <f>+ROUND(((BE15)*'DATOS ENTRADA'!$B$37),0)</f>
        <v>1274739</v>
      </c>
      <c r="BF26" s="110">
        <f>+ROUND(((BF15)*'DATOS ENTRADA'!$B$37),0)</f>
        <v>1274739</v>
      </c>
      <c r="BG26" s="110">
        <f>+ROUND(((BG15)*'DATOS ENTRADA'!$B$37),0)</f>
        <v>1274739</v>
      </c>
      <c r="BH26" s="110">
        <f>+ROUND(((BH15)*'DATOS ENTRADA'!$B$37),0)</f>
        <v>1274739</v>
      </c>
      <c r="BI26" s="110">
        <f>+ROUND(((BI15)*'DATOS ENTRADA'!$B$37),0)</f>
        <v>1274739</v>
      </c>
      <c r="BJ26" s="110">
        <f>+ROUND(((BJ15)*'DATOS ENTRADA'!$B$37),0)</f>
        <v>1274739</v>
      </c>
      <c r="BK26" s="110">
        <f>+ROUND(((BK15)*'DATOS ENTRADA'!$B$37),0)</f>
        <v>1274739</v>
      </c>
      <c r="BL26" s="110">
        <f>+ROUND(((BL15)*'DATOS ENTRADA'!$B$37),0)</f>
        <v>1274739</v>
      </c>
      <c r="BM26" s="110">
        <f>+ROUND(((BM15)*'DATOS ENTRADA'!$B$37),0)</f>
        <v>1274739</v>
      </c>
      <c r="BN26" s="110">
        <f>+ROUND(((BN15)*'DATOS ENTRADA'!$B$37),0)</f>
        <v>1274739</v>
      </c>
      <c r="BO26" s="122">
        <f>+SUM(BP26:CA26)</f>
        <v>15908748</v>
      </c>
      <c r="BP26" s="110">
        <f>+ROUND(((BP15)*'DATOS ENTRADA'!$B$37),0)</f>
        <v>1325729</v>
      </c>
      <c r="BQ26" s="110">
        <f>+ROUND(((BQ15)*'DATOS ENTRADA'!$B$37),0)</f>
        <v>1325729</v>
      </c>
      <c r="BR26" s="110">
        <f>+ROUND(((BR15)*'DATOS ENTRADA'!$B$37),0)</f>
        <v>1325729</v>
      </c>
      <c r="BS26" s="110">
        <f>+ROUND(((BS15)*'DATOS ENTRADA'!$B$37),0)</f>
        <v>1325729</v>
      </c>
      <c r="BT26" s="110">
        <f>+ROUND(((BT15)*'DATOS ENTRADA'!$B$37),0)</f>
        <v>1325729</v>
      </c>
      <c r="BU26" s="110">
        <f>+ROUND(((BU15)*'DATOS ENTRADA'!$B$37),0)</f>
        <v>1325729</v>
      </c>
      <c r="BV26" s="110">
        <f>+ROUND(((BV15)*'DATOS ENTRADA'!$B$37),0)</f>
        <v>1325729</v>
      </c>
      <c r="BW26" s="110">
        <f>+ROUND(((BW15)*'DATOS ENTRADA'!$B$37),0)</f>
        <v>1325729</v>
      </c>
      <c r="BX26" s="110">
        <f>+ROUND(((BX15)*'DATOS ENTRADA'!$B$37),0)</f>
        <v>1325729</v>
      </c>
      <c r="BY26" s="110">
        <f>+ROUND(((BY15)*'DATOS ENTRADA'!$B$37),0)</f>
        <v>1325729</v>
      </c>
      <c r="BZ26" s="110">
        <f>+ROUND(((BZ15)*'DATOS ENTRADA'!$B$37),0)</f>
        <v>1325729</v>
      </c>
      <c r="CA26" s="110">
        <f>+ROUND(((CA15)*'DATOS ENTRADA'!$B$37),0)</f>
        <v>1325729</v>
      </c>
      <c r="CB26" s="122">
        <f>+SUM(CC26:CN26)</f>
        <v>16545096</v>
      </c>
      <c r="CC26" s="110">
        <f>+ROUND(((CC15)*'DATOS ENTRADA'!$B$37),0)</f>
        <v>1378758</v>
      </c>
      <c r="CD26" s="110">
        <f>+ROUND(((CD15)*'DATOS ENTRADA'!$B$37),0)</f>
        <v>1378758</v>
      </c>
      <c r="CE26" s="110">
        <f>+ROUND(((CE15)*'DATOS ENTRADA'!$B$37),0)</f>
        <v>1378758</v>
      </c>
      <c r="CF26" s="110">
        <f>+ROUND(((CF15)*'DATOS ENTRADA'!$B$37),0)</f>
        <v>1378758</v>
      </c>
      <c r="CG26" s="110">
        <f>+ROUND(((CG15)*'DATOS ENTRADA'!$B$37),0)</f>
        <v>1378758</v>
      </c>
      <c r="CH26" s="110">
        <f>+ROUND(((CH15)*'DATOS ENTRADA'!$B$37),0)</f>
        <v>1378758</v>
      </c>
      <c r="CI26" s="110">
        <f>+ROUND(((CI15)*'DATOS ENTRADA'!$B$37),0)</f>
        <v>1378758</v>
      </c>
      <c r="CJ26" s="110">
        <f>+ROUND(((CJ15)*'DATOS ENTRADA'!$B$37),0)</f>
        <v>1378758</v>
      </c>
      <c r="CK26" s="110">
        <f>+ROUND(((CK15)*'DATOS ENTRADA'!$B$37),0)</f>
        <v>1378758</v>
      </c>
      <c r="CL26" s="110">
        <f>+ROUND(((CL15)*'DATOS ENTRADA'!$B$37),0)</f>
        <v>1378758</v>
      </c>
      <c r="CM26" s="110">
        <f>+ROUND(((CM15)*'DATOS ENTRADA'!$B$37),0)</f>
        <v>1378758</v>
      </c>
      <c r="CN26" s="110">
        <f>+ROUND(((CN15)*'DATOS ENTRADA'!$B$37),0)</f>
        <v>1378758</v>
      </c>
      <c r="CO26" s="122">
        <f>+SUM(CP26:DA26)</f>
        <v>17206896</v>
      </c>
      <c r="CP26" s="110">
        <f>+ROUND(((CP15)*'DATOS ENTRADA'!$B$37),0)</f>
        <v>1433908</v>
      </c>
      <c r="CQ26" s="110">
        <f>+ROUND(((CQ15)*'DATOS ENTRADA'!$B$37),0)</f>
        <v>1433908</v>
      </c>
      <c r="CR26" s="110">
        <f>+ROUND(((CR15)*'DATOS ENTRADA'!$B$37),0)</f>
        <v>1433908</v>
      </c>
      <c r="CS26" s="110">
        <f>+ROUND(((CS15)*'DATOS ENTRADA'!$B$37),0)</f>
        <v>1433908</v>
      </c>
      <c r="CT26" s="110">
        <f>+ROUND(((CT15)*'DATOS ENTRADA'!$B$37),0)</f>
        <v>1433908</v>
      </c>
      <c r="CU26" s="110">
        <f>+ROUND(((CU15)*'DATOS ENTRADA'!$B$37),0)</f>
        <v>1433908</v>
      </c>
      <c r="CV26" s="110">
        <f>+ROUND(((CV15)*'DATOS ENTRADA'!$B$37),0)</f>
        <v>1433908</v>
      </c>
      <c r="CW26" s="110">
        <f>+ROUND(((CW15)*'DATOS ENTRADA'!$B$37),0)</f>
        <v>1433908</v>
      </c>
      <c r="CX26" s="110">
        <f>+ROUND(((CX15)*'DATOS ENTRADA'!$B$37),0)</f>
        <v>1433908</v>
      </c>
      <c r="CY26" s="110">
        <f>+ROUND(((CY15)*'DATOS ENTRADA'!$B$37),0)</f>
        <v>1433908</v>
      </c>
      <c r="CZ26" s="110">
        <f>+ROUND(((CZ15)*'DATOS ENTRADA'!$B$37),0)</f>
        <v>1433908</v>
      </c>
      <c r="DA26" s="110">
        <f>+ROUND(((DA15)*'DATOS ENTRADA'!$B$37),0)</f>
        <v>1433908</v>
      </c>
      <c r="DB26" s="122">
        <f>+SUM(DC26:DN26)</f>
        <v>17895180</v>
      </c>
      <c r="DC26" s="110">
        <f>+ROUND(((DC15)*'DATOS ENTRADA'!$B$37),0)</f>
        <v>1491265</v>
      </c>
      <c r="DD26" s="110">
        <f>+ROUND(((DD15)*'DATOS ENTRADA'!$B$37),0)</f>
        <v>1491265</v>
      </c>
      <c r="DE26" s="110">
        <f>+ROUND(((DE15)*'DATOS ENTRADA'!$B$37),0)</f>
        <v>1491265</v>
      </c>
      <c r="DF26" s="110">
        <f>+ROUND(((DF15)*'DATOS ENTRADA'!$B$37),0)</f>
        <v>1491265</v>
      </c>
      <c r="DG26" s="110">
        <f>+ROUND(((DG15)*'DATOS ENTRADA'!$B$37),0)</f>
        <v>1491265</v>
      </c>
      <c r="DH26" s="110">
        <f>+ROUND(((DH15)*'DATOS ENTRADA'!$B$37),0)</f>
        <v>1491265</v>
      </c>
      <c r="DI26" s="110">
        <f>+ROUND(((DI15)*'DATOS ENTRADA'!$B$37),0)</f>
        <v>1491265</v>
      </c>
      <c r="DJ26" s="110">
        <f>+ROUND(((DJ15)*'DATOS ENTRADA'!$B$37),0)</f>
        <v>1491265</v>
      </c>
      <c r="DK26" s="110">
        <f>+ROUND(((DK15)*'DATOS ENTRADA'!$B$37),0)</f>
        <v>1491265</v>
      </c>
      <c r="DL26" s="110">
        <f>+ROUND(((DL15)*'DATOS ENTRADA'!$B$37),0)</f>
        <v>1491265</v>
      </c>
      <c r="DM26" s="110">
        <f>+ROUND(((DM15)*'DATOS ENTRADA'!$B$37),0)</f>
        <v>1491265</v>
      </c>
      <c r="DN26" s="110">
        <f>+ROUND(((DN15)*'DATOS ENTRADA'!$B$37),0)</f>
        <v>1491265</v>
      </c>
      <c r="DO26" s="122">
        <f>+SUM(DP26:EA26)</f>
        <v>18610980</v>
      </c>
      <c r="DP26" s="110">
        <f>+ROUND(((DP15)*'DATOS ENTRADA'!$B$37),0)</f>
        <v>1550915</v>
      </c>
      <c r="DQ26" s="110">
        <f>+ROUND(((DQ15)*'DATOS ENTRADA'!$B$37),0)</f>
        <v>1550915</v>
      </c>
      <c r="DR26" s="110">
        <f>+ROUND(((DR15)*'DATOS ENTRADA'!$B$37),0)</f>
        <v>1550915</v>
      </c>
      <c r="DS26" s="110">
        <f>+ROUND(((DS15)*'DATOS ENTRADA'!$B$37),0)</f>
        <v>1550915</v>
      </c>
      <c r="DT26" s="110">
        <f>+ROUND(((DT15)*'DATOS ENTRADA'!$B$37),0)</f>
        <v>1550915</v>
      </c>
      <c r="DU26" s="110">
        <f>+ROUND(((DU15)*'DATOS ENTRADA'!$B$37),0)</f>
        <v>1550915</v>
      </c>
      <c r="DV26" s="110">
        <f>+ROUND(((DV15)*'DATOS ENTRADA'!$B$37),0)</f>
        <v>1550915</v>
      </c>
      <c r="DW26" s="110">
        <f>+ROUND(((DW15)*'DATOS ENTRADA'!$B$37),0)</f>
        <v>1550915</v>
      </c>
      <c r="DX26" s="110">
        <f>+ROUND(((DX15)*'DATOS ENTRADA'!$B$37),0)</f>
        <v>1550915</v>
      </c>
      <c r="DY26" s="110">
        <f>+ROUND(((DY15)*'DATOS ENTRADA'!$B$37),0)</f>
        <v>1550915</v>
      </c>
      <c r="DZ26" s="110">
        <f>+ROUND(((DZ15)*'DATOS ENTRADA'!$B$37),0)</f>
        <v>1550915</v>
      </c>
      <c r="EA26" s="110">
        <f>+ROUND(((EA15)*'DATOS ENTRADA'!$B$37),0)</f>
        <v>1550915</v>
      </c>
      <c r="EB26" s="122">
        <f>+SUM(EC26:EN26)</f>
        <v>19355424</v>
      </c>
      <c r="EC26" s="110">
        <f>+ROUND(((EC15)*'DATOS ENTRADA'!$B$37),0)</f>
        <v>1612952</v>
      </c>
      <c r="ED26" s="110">
        <f>+ROUND(((ED15)*'DATOS ENTRADA'!$B$37),0)</f>
        <v>1612952</v>
      </c>
      <c r="EE26" s="110">
        <f>+ROUND(((EE15)*'DATOS ENTRADA'!$B$37),0)</f>
        <v>1612952</v>
      </c>
      <c r="EF26" s="110">
        <f>+ROUND(((EF15)*'DATOS ENTRADA'!$B$37),0)</f>
        <v>1612952</v>
      </c>
      <c r="EG26" s="110">
        <f>+ROUND(((EG15)*'DATOS ENTRADA'!$B$37),0)</f>
        <v>1612952</v>
      </c>
      <c r="EH26" s="110">
        <f>+ROUND(((EH15)*'DATOS ENTRADA'!$B$37),0)</f>
        <v>1612952</v>
      </c>
      <c r="EI26" s="110">
        <f>+ROUND(((EI15)*'DATOS ENTRADA'!$B$37),0)</f>
        <v>1612952</v>
      </c>
      <c r="EJ26" s="110">
        <f>+ROUND(((EJ15)*'DATOS ENTRADA'!$B$37),0)</f>
        <v>1612952</v>
      </c>
      <c r="EK26" s="110">
        <f>+ROUND(((EK15)*'DATOS ENTRADA'!$B$37),0)</f>
        <v>1612952</v>
      </c>
      <c r="EL26" s="110">
        <f>+ROUND(((EL15)*'DATOS ENTRADA'!$B$37),0)</f>
        <v>1612952</v>
      </c>
      <c r="EM26" s="110">
        <f>+ROUND(((EM15)*'DATOS ENTRADA'!$B$37),0)</f>
        <v>1612952</v>
      </c>
      <c r="EN26" s="110">
        <f>+ROUND(((EN15)*'DATOS ENTRADA'!$B$37),0)</f>
        <v>1612952</v>
      </c>
      <c r="EO26" s="122">
        <f>+SUM(EP26:FA26)</f>
        <v>20129640</v>
      </c>
      <c r="EP26" s="110">
        <f>+ROUND(((EP15)*'DATOS ENTRADA'!$B$37),0)</f>
        <v>1677470</v>
      </c>
      <c r="EQ26" s="110">
        <f>+ROUND(((EQ15)*'DATOS ENTRADA'!$B$37),0)</f>
        <v>1677470</v>
      </c>
      <c r="ER26" s="110">
        <f>+ROUND(((ER15)*'DATOS ENTRADA'!$B$37),0)</f>
        <v>1677470</v>
      </c>
      <c r="ES26" s="110">
        <f>+ROUND(((ES15)*'DATOS ENTRADA'!$B$37),0)</f>
        <v>1677470</v>
      </c>
      <c r="ET26" s="110">
        <f>+ROUND(((ET15)*'DATOS ENTRADA'!$B$37),0)</f>
        <v>1677470</v>
      </c>
      <c r="EU26" s="110">
        <f>+ROUND(((EU15)*'DATOS ENTRADA'!$B$37),0)</f>
        <v>1677470</v>
      </c>
      <c r="EV26" s="110">
        <f>+ROUND(((EV15)*'DATOS ENTRADA'!$B$37),0)</f>
        <v>1677470</v>
      </c>
      <c r="EW26" s="110">
        <f>+ROUND(((EW15)*'DATOS ENTRADA'!$B$37),0)</f>
        <v>1677470</v>
      </c>
      <c r="EX26" s="110">
        <f>+ROUND(((EX15)*'DATOS ENTRADA'!$B$37),0)</f>
        <v>1677470</v>
      </c>
      <c r="EY26" s="110">
        <f>+ROUND(((EY15)*'DATOS ENTRADA'!$B$37),0)</f>
        <v>1677470</v>
      </c>
      <c r="EZ26" s="110">
        <f>+ROUND(((EZ15)*'DATOS ENTRADA'!$B$37),0)</f>
        <v>1677470</v>
      </c>
      <c r="FA26" s="110">
        <f>+ROUND(((FA15)*'DATOS ENTRADA'!$B$37),0)</f>
        <v>1677470</v>
      </c>
      <c r="FB26" s="122">
        <f>+SUM(FC26:FN26)</f>
        <v>20934828</v>
      </c>
      <c r="FC26" s="110">
        <f>+ROUND(((FC15)*'DATOS ENTRADA'!$B$37),0)</f>
        <v>1744569</v>
      </c>
      <c r="FD26" s="110">
        <f>+ROUND(((FD15)*'DATOS ENTRADA'!$B$37),0)</f>
        <v>1744569</v>
      </c>
      <c r="FE26" s="110">
        <f>+ROUND(((FE15)*'DATOS ENTRADA'!$B$37),0)</f>
        <v>1744569</v>
      </c>
      <c r="FF26" s="110">
        <f>+ROUND(((FF15)*'DATOS ENTRADA'!$B$37),0)</f>
        <v>1744569</v>
      </c>
      <c r="FG26" s="110">
        <f>+ROUND(((FG15)*'DATOS ENTRADA'!$B$37),0)</f>
        <v>1744569</v>
      </c>
      <c r="FH26" s="110">
        <f>+ROUND(((FH15)*'DATOS ENTRADA'!$B$37),0)</f>
        <v>1744569</v>
      </c>
      <c r="FI26" s="110">
        <f>+ROUND(((FI15)*'DATOS ENTRADA'!$B$37),0)</f>
        <v>1744569</v>
      </c>
      <c r="FJ26" s="110">
        <f>+ROUND(((FJ15)*'DATOS ENTRADA'!$B$37),0)</f>
        <v>1744569</v>
      </c>
      <c r="FK26" s="110">
        <f>+ROUND(((FK15)*'DATOS ENTRADA'!$B$37),0)</f>
        <v>1744569</v>
      </c>
      <c r="FL26" s="110">
        <f>+ROUND(((FL15)*'DATOS ENTRADA'!$B$37),0)</f>
        <v>1744569</v>
      </c>
      <c r="FM26" s="110">
        <f>+ROUND(((FM15)*'DATOS ENTRADA'!$B$37),0)</f>
        <v>1744569</v>
      </c>
      <c r="FN26" s="110">
        <f>+ROUND(((FN15)*'DATOS ENTRADA'!$B$37),0)</f>
        <v>1744569</v>
      </c>
      <c r="FO26" s="122">
        <f>+SUM(FP26:GA26)</f>
        <v>21772212</v>
      </c>
      <c r="FP26" s="110">
        <f>+ROUND(((FP15)*'DATOS ENTRADA'!$B$37),0)</f>
        <v>1814351</v>
      </c>
      <c r="FQ26" s="110">
        <f>+ROUND(((FQ15)*'DATOS ENTRADA'!$B$37),0)</f>
        <v>1814351</v>
      </c>
      <c r="FR26" s="110">
        <f>+ROUND(((FR15)*'DATOS ENTRADA'!$B$37),0)</f>
        <v>1814351</v>
      </c>
      <c r="FS26" s="110">
        <f>+ROUND(((FS15)*'DATOS ENTRADA'!$B$37),0)</f>
        <v>1814351</v>
      </c>
      <c r="FT26" s="110">
        <f>+ROUND(((FT15)*'DATOS ENTRADA'!$B$37),0)</f>
        <v>1814351</v>
      </c>
      <c r="FU26" s="110">
        <f>+ROUND(((FU15)*'DATOS ENTRADA'!$B$37),0)</f>
        <v>1814351</v>
      </c>
      <c r="FV26" s="110">
        <f>+ROUND(((FV15)*'DATOS ENTRADA'!$B$37),0)</f>
        <v>1814351</v>
      </c>
      <c r="FW26" s="110">
        <f>+ROUND(((FW15)*'DATOS ENTRADA'!$B$37),0)</f>
        <v>1814351</v>
      </c>
      <c r="FX26" s="110">
        <f>+ROUND(((FX15)*'DATOS ENTRADA'!$B$37),0)</f>
        <v>1814351</v>
      </c>
      <c r="FY26" s="110">
        <f>+ROUND(((FY15)*'DATOS ENTRADA'!$B$37),0)</f>
        <v>1814351</v>
      </c>
      <c r="FZ26" s="110">
        <f>+ROUND(((FZ15)*'DATOS ENTRADA'!$B$37),0)</f>
        <v>1814351</v>
      </c>
      <c r="GA26" s="110">
        <f>+ROUND(((GA15)*'DATOS ENTRADA'!$B$37),0)</f>
        <v>1814351</v>
      </c>
      <c r="GB26" s="122">
        <f>+SUM(GC26:GN26)</f>
        <v>22643100</v>
      </c>
      <c r="GC26" s="110">
        <f>+ROUND(((GC15)*'DATOS ENTRADA'!$B$37),0)</f>
        <v>1886925</v>
      </c>
      <c r="GD26" s="110">
        <f>+ROUND(((GD15)*'DATOS ENTRADA'!$B$37),0)</f>
        <v>1886925</v>
      </c>
      <c r="GE26" s="110">
        <f>+ROUND(((GE15)*'DATOS ENTRADA'!$B$37),0)</f>
        <v>1886925</v>
      </c>
      <c r="GF26" s="110">
        <f>+ROUND(((GF15)*'DATOS ENTRADA'!$B$37),0)</f>
        <v>1886925</v>
      </c>
      <c r="GG26" s="110">
        <f>+ROUND(((GG15)*'DATOS ENTRADA'!$B$37),0)</f>
        <v>1886925</v>
      </c>
      <c r="GH26" s="110">
        <f>+ROUND(((GH15)*'DATOS ENTRADA'!$B$37),0)</f>
        <v>1886925</v>
      </c>
      <c r="GI26" s="110">
        <f>+ROUND(((GI15)*'DATOS ENTRADA'!$B$37),0)</f>
        <v>1886925</v>
      </c>
      <c r="GJ26" s="110">
        <f>+ROUND(((GJ15)*'DATOS ENTRADA'!$B$37),0)</f>
        <v>1886925</v>
      </c>
      <c r="GK26" s="110">
        <f>+ROUND(((GK15)*'DATOS ENTRADA'!$B$37),0)</f>
        <v>1886925</v>
      </c>
      <c r="GL26" s="110">
        <f>+ROUND(((GL15)*'DATOS ENTRADA'!$B$37),0)</f>
        <v>1886925</v>
      </c>
      <c r="GM26" s="110">
        <f>+ROUND(((GM15)*'DATOS ENTRADA'!$B$37),0)</f>
        <v>1886925</v>
      </c>
      <c r="GN26" s="110">
        <f>+ROUND(((GN15)*'DATOS ENTRADA'!$B$37),0)</f>
        <v>1886925</v>
      </c>
    </row>
    <row r="27" spans="1:196" ht="16.5" customHeight="1" x14ac:dyDescent="0.3">
      <c r="A27" s="123" t="s">
        <v>114</v>
      </c>
      <c r="B27" s="122">
        <f>+SUM(C27:N27)</f>
        <v>61820382</v>
      </c>
      <c r="C27" s="110">
        <f>+CAOM!C59</f>
        <v>792569</v>
      </c>
      <c r="D27" s="110">
        <f>+CAOM!C60</f>
        <v>1585138</v>
      </c>
      <c r="E27" s="110">
        <f>+CAOM!C61</f>
        <v>2377707</v>
      </c>
      <c r="F27" s="110">
        <f>+CAOM!C62</f>
        <v>3170276</v>
      </c>
      <c r="G27" s="110">
        <f>+CAOM!C63</f>
        <v>3962845</v>
      </c>
      <c r="H27" s="110">
        <f>+CAOM!C64</f>
        <v>4755414</v>
      </c>
      <c r="I27" s="110">
        <f>+CAOM!C65</f>
        <v>5547983</v>
      </c>
      <c r="J27" s="110">
        <f>+CAOM!C66</f>
        <v>6340552</v>
      </c>
      <c r="K27" s="110">
        <f>+CAOM!C67</f>
        <v>7133121</v>
      </c>
      <c r="L27" s="110">
        <f>+CAOM!C68</f>
        <v>7925690</v>
      </c>
      <c r="M27" s="110">
        <f>+CAOM!C69</f>
        <v>8718259</v>
      </c>
      <c r="N27" s="110">
        <f>+CAOM!C70</f>
        <v>9510828</v>
      </c>
      <c r="O27" s="122">
        <f>+SUM(P27:AA27)</f>
        <v>114129948</v>
      </c>
      <c r="P27" s="110">
        <f>+CAOM!E53</f>
        <v>9510829</v>
      </c>
      <c r="Q27" s="110">
        <f>+P27</f>
        <v>9510829</v>
      </c>
      <c r="R27" s="110">
        <f t="shared" ref="R27:AA27" si="223">+Q27</f>
        <v>9510829</v>
      </c>
      <c r="S27" s="110">
        <f t="shared" si="223"/>
        <v>9510829</v>
      </c>
      <c r="T27" s="110">
        <f t="shared" si="223"/>
        <v>9510829</v>
      </c>
      <c r="U27" s="110">
        <f t="shared" si="223"/>
        <v>9510829</v>
      </c>
      <c r="V27" s="110">
        <f t="shared" si="223"/>
        <v>9510829</v>
      </c>
      <c r="W27" s="110">
        <f t="shared" si="223"/>
        <v>9510829</v>
      </c>
      <c r="X27" s="110">
        <f t="shared" si="223"/>
        <v>9510829</v>
      </c>
      <c r="Y27" s="110">
        <f t="shared" si="223"/>
        <v>9510829</v>
      </c>
      <c r="Z27" s="110">
        <f t="shared" si="223"/>
        <v>9510829</v>
      </c>
      <c r="AA27" s="110">
        <f t="shared" si="223"/>
        <v>9510829</v>
      </c>
      <c r="AB27" s="122">
        <f>+SUM(AC27:AN27)</f>
        <v>117553848</v>
      </c>
      <c r="AC27" s="110">
        <f>+ROUND((AA27*(1+AC5)),0)</f>
        <v>9796154</v>
      </c>
      <c r="AD27" s="110">
        <f>+AC27</f>
        <v>9796154</v>
      </c>
      <c r="AE27" s="110">
        <f t="shared" ref="AE27" si="224">+AD27</f>
        <v>9796154</v>
      </c>
      <c r="AF27" s="110">
        <f t="shared" ref="AF27" si="225">+AE27</f>
        <v>9796154</v>
      </c>
      <c r="AG27" s="110">
        <f t="shared" ref="AG27" si="226">+AF27</f>
        <v>9796154</v>
      </c>
      <c r="AH27" s="110">
        <f t="shared" ref="AH27" si="227">+AG27</f>
        <v>9796154</v>
      </c>
      <c r="AI27" s="110">
        <f t="shared" ref="AI27" si="228">+AH27</f>
        <v>9796154</v>
      </c>
      <c r="AJ27" s="110">
        <f t="shared" ref="AJ27" si="229">+AI27</f>
        <v>9796154</v>
      </c>
      <c r="AK27" s="110">
        <f t="shared" ref="AK27" si="230">+AJ27</f>
        <v>9796154</v>
      </c>
      <c r="AL27" s="110">
        <f t="shared" ref="AL27" si="231">+AK27</f>
        <v>9796154</v>
      </c>
      <c r="AM27" s="110">
        <f t="shared" ref="AM27" si="232">+AL27</f>
        <v>9796154</v>
      </c>
      <c r="AN27" s="110">
        <f t="shared" ref="AN27" si="233">+AM27</f>
        <v>9796154</v>
      </c>
      <c r="AO27" s="122">
        <f>+SUM(AP27:BA27)</f>
        <v>121080468</v>
      </c>
      <c r="AP27" s="110">
        <f>+ROUND((AN27*(1+AP5)),0)</f>
        <v>10090039</v>
      </c>
      <c r="AQ27" s="110">
        <f>+AP27</f>
        <v>10090039</v>
      </c>
      <c r="AR27" s="110">
        <f t="shared" ref="AR27" si="234">+AQ27</f>
        <v>10090039</v>
      </c>
      <c r="AS27" s="110">
        <f t="shared" ref="AS27" si="235">+AR27</f>
        <v>10090039</v>
      </c>
      <c r="AT27" s="110">
        <f t="shared" ref="AT27" si="236">+AS27</f>
        <v>10090039</v>
      </c>
      <c r="AU27" s="110">
        <f t="shared" ref="AU27" si="237">+AT27</f>
        <v>10090039</v>
      </c>
      <c r="AV27" s="110">
        <f t="shared" ref="AV27" si="238">+AU27</f>
        <v>10090039</v>
      </c>
      <c r="AW27" s="110">
        <f t="shared" ref="AW27" si="239">+AV27</f>
        <v>10090039</v>
      </c>
      <c r="AX27" s="110">
        <f t="shared" ref="AX27" si="240">+AW27</f>
        <v>10090039</v>
      </c>
      <c r="AY27" s="110">
        <f t="shared" ref="AY27" si="241">+AX27</f>
        <v>10090039</v>
      </c>
      <c r="AZ27" s="110">
        <f t="shared" ref="AZ27" si="242">+AY27</f>
        <v>10090039</v>
      </c>
      <c r="BA27" s="110">
        <f t="shared" ref="BA27" si="243">+AZ27</f>
        <v>10090039</v>
      </c>
      <c r="BB27" s="122">
        <f>+SUM(BC27:BN27)</f>
        <v>124712880</v>
      </c>
      <c r="BC27" s="110">
        <f>+ROUND((BA27*(1+BC5)),0)</f>
        <v>10392740</v>
      </c>
      <c r="BD27" s="110">
        <f>+BC27</f>
        <v>10392740</v>
      </c>
      <c r="BE27" s="110">
        <f t="shared" ref="BE27" si="244">+BD27</f>
        <v>10392740</v>
      </c>
      <c r="BF27" s="110">
        <f t="shared" ref="BF27" si="245">+BE27</f>
        <v>10392740</v>
      </c>
      <c r="BG27" s="110">
        <f t="shared" ref="BG27" si="246">+BF27</f>
        <v>10392740</v>
      </c>
      <c r="BH27" s="110">
        <f t="shared" ref="BH27" si="247">+BG27</f>
        <v>10392740</v>
      </c>
      <c r="BI27" s="110">
        <f t="shared" ref="BI27" si="248">+BH27</f>
        <v>10392740</v>
      </c>
      <c r="BJ27" s="110">
        <f t="shared" ref="BJ27" si="249">+BI27</f>
        <v>10392740</v>
      </c>
      <c r="BK27" s="110">
        <f t="shared" ref="BK27" si="250">+BJ27</f>
        <v>10392740</v>
      </c>
      <c r="BL27" s="110">
        <f t="shared" ref="BL27" si="251">+BK27</f>
        <v>10392740</v>
      </c>
      <c r="BM27" s="110">
        <f t="shared" ref="BM27" si="252">+BL27</f>
        <v>10392740</v>
      </c>
      <c r="BN27" s="110">
        <f t="shared" ref="BN27" si="253">+BM27</f>
        <v>10392740</v>
      </c>
      <c r="BO27" s="122">
        <f>+SUM(BP27:CA27)</f>
        <v>128454264</v>
      </c>
      <c r="BP27" s="110">
        <f>+ROUND((BN27*(1+BP5)),0)</f>
        <v>10704522</v>
      </c>
      <c r="BQ27" s="110">
        <f>+BP27</f>
        <v>10704522</v>
      </c>
      <c r="BR27" s="110">
        <f t="shared" ref="BR27" si="254">+BQ27</f>
        <v>10704522</v>
      </c>
      <c r="BS27" s="110">
        <f t="shared" ref="BS27" si="255">+BR27</f>
        <v>10704522</v>
      </c>
      <c r="BT27" s="110">
        <f t="shared" ref="BT27" si="256">+BS27</f>
        <v>10704522</v>
      </c>
      <c r="BU27" s="110">
        <f t="shared" ref="BU27" si="257">+BT27</f>
        <v>10704522</v>
      </c>
      <c r="BV27" s="110">
        <f t="shared" ref="BV27" si="258">+BU27</f>
        <v>10704522</v>
      </c>
      <c r="BW27" s="110">
        <f t="shared" ref="BW27" si="259">+BV27</f>
        <v>10704522</v>
      </c>
      <c r="BX27" s="110">
        <f t="shared" ref="BX27" si="260">+BW27</f>
        <v>10704522</v>
      </c>
      <c r="BY27" s="110">
        <f t="shared" ref="BY27" si="261">+BX27</f>
        <v>10704522</v>
      </c>
      <c r="BZ27" s="110">
        <f t="shared" ref="BZ27" si="262">+BY27</f>
        <v>10704522</v>
      </c>
      <c r="CA27" s="110">
        <f t="shared" ref="CA27" si="263">+BZ27</f>
        <v>10704522</v>
      </c>
      <c r="CB27" s="122">
        <f>+SUM(CC27:CN27)</f>
        <v>132307896</v>
      </c>
      <c r="CC27" s="110">
        <f>+ROUND((CA27*(1+CC5)),0)</f>
        <v>11025658</v>
      </c>
      <c r="CD27" s="110">
        <f>+CC27</f>
        <v>11025658</v>
      </c>
      <c r="CE27" s="110">
        <f t="shared" ref="CE27" si="264">+CD27</f>
        <v>11025658</v>
      </c>
      <c r="CF27" s="110">
        <f t="shared" ref="CF27" si="265">+CE27</f>
        <v>11025658</v>
      </c>
      <c r="CG27" s="110">
        <f t="shared" ref="CG27" si="266">+CF27</f>
        <v>11025658</v>
      </c>
      <c r="CH27" s="110">
        <f t="shared" ref="CH27" si="267">+CG27</f>
        <v>11025658</v>
      </c>
      <c r="CI27" s="110">
        <f t="shared" ref="CI27" si="268">+CH27</f>
        <v>11025658</v>
      </c>
      <c r="CJ27" s="110">
        <f t="shared" ref="CJ27" si="269">+CI27</f>
        <v>11025658</v>
      </c>
      <c r="CK27" s="110">
        <f t="shared" ref="CK27" si="270">+CJ27</f>
        <v>11025658</v>
      </c>
      <c r="CL27" s="110">
        <f t="shared" ref="CL27" si="271">+CK27</f>
        <v>11025658</v>
      </c>
      <c r="CM27" s="110">
        <f t="shared" ref="CM27" si="272">+CL27</f>
        <v>11025658</v>
      </c>
      <c r="CN27" s="110">
        <f t="shared" ref="CN27" si="273">+CM27</f>
        <v>11025658</v>
      </c>
      <c r="CO27" s="122">
        <f>+SUM(CP27:DA27)</f>
        <v>136277136</v>
      </c>
      <c r="CP27" s="110">
        <f>+ROUND((CN27*(1+CP5)),0)</f>
        <v>11356428</v>
      </c>
      <c r="CQ27" s="110">
        <f>+CP27</f>
        <v>11356428</v>
      </c>
      <c r="CR27" s="110">
        <f t="shared" ref="CR27" si="274">+CQ27</f>
        <v>11356428</v>
      </c>
      <c r="CS27" s="110">
        <f t="shared" ref="CS27" si="275">+CR27</f>
        <v>11356428</v>
      </c>
      <c r="CT27" s="110">
        <f t="shared" ref="CT27" si="276">+CS27</f>
        <v>11356428</v>
      </c>
      <c r="CU27" s="110">
        <f t="shared" ref="CU27" si="277">+CT27</f>
        <v>11356428</v>
      </c>
      <c r="CV27" s="110">
        <f t="shared" ref="CV27" si="278">+CU27</f>
        <v>11356428</v>
      </c>
      <c r="CW27" s="110">
        <f t="shared" ref="CW27" si="279">+CV27</f>
        <v>11356428</v>
      </c>
      <c r="CX27" s="110">
        <f t="shared" ref="CX27" si="280">+CW27</f>
        <v>11356428</v>
      </c>
      <c r="CY27" s="110">
        <f t="shared" ref="CY27" si="281">+CX27</f>
        <v>11356428</v>
      </c>
      <c r="CZ27" s="110">
        <f t="shared" ref="CZ27" si="282">+CY27</f>
        <v>11356428</v>
      </c>
      <c r="DA27" s="110">
        <f t="shared" ref="DA27" si="283">+CZ27</f>
        <v>11356428</v>
      </c>
      <c r="DB27" s="122">
        <f>+SUM(DC27:DN27)</f>
        <v>140365452</v>
      </c>
      <c r="DC27" s="110">
        <f>+ROUND((DA27*(1+DC5)),0)</f>
        <v>11697121</v>
      </c>
      <c r="DD27" s="110">
        <f>+DC27</f>
        <v>11697121</v>
      </c>
      <c r="DE27" s="110">
        <f t="shared" ref="DE27" si="284">+DD27</f>
        <v>11697121</v>
      </c>
      <c r="DF27" s="110">
        <f t="shared" ref="DF27" si="285">+DE27</f>
        <v>11697121</v>
      </c>
      <c r="DG27" s="110">
        <f t="shared" ref="DG27" si="286">+DF27</f>
        <v>11697121</v>
      </c>
      <c r="DH27" s="110">
        <f t="shared" ref="DH27" si="287">+DG27</f>
        <v>11697121</v>
      </c>
      <c r="DI27" s="110">
        <f t="shared" ref="DI27" si="288">+DH27</f>
        <v>11697121</v>
      </c>
      <c r="DJ27" s="110">
        <f t="shared" ref="DJ27" si="289">+DI27</f>
        <v>11697121</v>
      </c>
      <c r="DK27" s="110">
        <f t="shared" ref="DK27" si="290">+DJ27</f>
        <v>11697121</v>
      </c>
      <c r="DL27" s="110">
        <f t="shared" ref="DL27" si="291">+DK27</f>
        <v>11697121</v>
      </c>
      <c r="DM27" s="110">
        <f t="shared" ref="DM27" si="292">+DL27</f>
        <v>11697121</v>
      </c>
      <c r="DN27" s="110">
        <f t="shared" ref="DN27" si="293">+DM27</f>
        <v>11697121</v>
      </c>
      <c r="DO27" s="122">
        <f>+SUM(DP27:EA27)</f>
        <v>144576420</v>
      </c>
      <c r="DP27" s="110">
        <f>+ROUND((DN27*(1+DP5)),0)</f>
        <v>12048035</v>
      </c>
      <c r="DQ27" s="110">
        <f>+DP27</f>
        <v>12048035</v>
      </c>
      <c r="DR27" s="110">
        <f t="shared" ref="DR27" si="294">+DQ27</f>
        <v>12048035</v>
      </c>
      <c r="DS27" s="110">
        <f t="shared" ref="DS27" si="295">+DR27</f>
        <v>12048035</v>
      </c>
      <c r="DT27" s="110">
        <f t="shared" ref="DT27" si="296">+DS27</f>
        <v>12048035</v>
      </c>
      <c r="DU27" s="110">
        <f t="shared" ref="DU27" si="297">+DT27</f>
        <v>12048035</v>
      </c>
      <c r="DV27" s="110">
        <f t="shared" ref="DV27" si="298">+DU27</f>
        <v>12048035</v>
      </c>
      <c r="DW27" s="110">
        <f t="shared" ref="DW27" si="299">+DV27</f>
        <v>12048035</v>
      </c>
      <c r="DX27" s="110">
        <f t="shared" ref="DX27" si="300">+DW27</f>
        <v>12048035</v>
      </c>
      <c r="DY27" s="110">
        <f t="shared" ref="DY27" si="301">+DX27</f>
        <v>12048035</v>
      </c>
      <c r="DZ27" s="110">
        <f t="shared" ref="DZ27" si="302">+DY27</f>
        <v>12048035</v>
      </c>
      <c r="EA27" s="110">
        <f t="shared" ref="EA27" si="303">+DZ27</f>
        <v>12048035</v>
      </c>
      <c r="EB27" s="122">
        <f>+SUM(EC27:EN27)</f>
        <v>148913712</v>
      </c>
      <c r="EC27" s="110">
        <f>+ROUND((EA27*(1+EC5)),0)</f>
        <v>12409476</v>
      </c>
      <c r="ED27" s="110">
        <f>+EC27</f>
        <v>12409476</v>
      </c>
      <c r="EE27" s="110">
        <f t="shared" ref="EE27" si="304">+ED27</f>
        <v>12409476</v>
      </c>
      <c r="EF27" s="110">
        <f t="shared" ref="EF27" si="305">+EE27</f>
        <v>12409476</v>
      </c>
      <c r="EG27" s="110">
        <f t="shared" ref="EG27" si="306">+EF27</f>
        <v>12409476</v>
      </c>
      <c r="EH27" s="110">
        <f t="shared" ref="EH27" si="307">+EG27</f>
        <v>12409476</v>
      </c>
      <c r="EI27" s="110">
        <f t="shared" ref="EI27" si="308">+EH27</f>
        <v>12409476</v>
      </c>
      <c r="EJ27" s="110">
        <f t="shared" ref="EJ27" si="309">+EI27</f>
        <v>12409476</v>
      </c>
      <c r="EK27" s="110">
        <f t="shared" ref="EK27" si="310">+EJ27</f>
        <v>12409476</v>
      </c>
      <c r="EL27" s="110">
        <f t="shared" ref="EL27" si="311">+EK27</f>
        <v>12409476</v>
      </c>
      <c r="EM27" s="110">
        <f t="shared" ref="EM27" si="312">+EL27</f>
        <v>12409476</v>
      </c>
      <c r="EN27" s="110">
        <f t="shared" ref="EN27" si="313">+EM27</f>
        <v>12409476</v>
      </c>
      <c r="EO27" s="122">
        <f>+SUM(EP27:FA27)</f>
        <v>153381120</v>
      </c>
      <c r="EP27" s="110">
        <f>+ROUND((EN27*(1+EP5)),0)</f>
        <v>12781760</v>
      </c>
      <c r="EQ27" s="110">
        <f>+EP27</f>
        <v>12781760</v>
      </c>
      <c r="ER27" s="110">
        <f t="shared" ref="ER27" si="314">+EQ27</f>
        <v>12781760</v>
      </c>
      <c r="ES27" s="110">
        <f t="shared" ref="ES27" si="315">+ER27</f>
        <v>12781760</v>
      </c>
      <c r="ET27" s="110">
        <f t="shared" ref="ET27" si="316">+ES27</f>
        <v>12781760</v>
      </c>
      <c r="EU27" s="110">
        <f t="shared" ref="EU27" si="317">+ET27</f>
        <v>12781760</v>
      </c>
      <c r="EV27" s="110">
        <f t="shared" ref="EV27" si="318">+EU27</f>
        <v>12781760</v>
      </c>
      <c r="EW27" s="110">
        <f t="shared" ref="EW27" si="319">+EV27</f>
        <v>12781760</v>
      </c>
      <c r="EX27" s="110">
        <f t="shared" ref="EX27" si="320">+EW27</f>
        <v>12781760</v>
      </c>
      <c r="EY27" s="110">
        <f t="shared" ref="EY27" si="321">+EX27</f>
        <v>12781760</v>
      </c>
      <c r="EZ27" s="110">
        <f t="shared" ref="EZ27" si="322">+EY27</f>
        <v>12781760</v>
      </c>
      <c r="FA27" s="110">
        <f t="shared" ref="FA27" si="323">+EZ27</f>
        <v>12781760</v>
      </c>
      <c r="FB27" s="122">
        <f>+SUM(FC27:FN27)</f>
        <v>157982556</v>
      </c>
      <c r="FC27" s="110">
        <f>+ROUND((FA27*(1+FC5)),0)</f>
        <v>13165213</v>
      </c>
      <c r="FD27" s="110">
        <f>+FC27</f>
        <v>13165213</v>
      </c>
      <c r="FE27" s="110">
        <f t="shared" ref="FE27" si="324">+FD27</f>
        <v>13165213</v>
      </c>
      <c r="FF27" s="110">
        <f t="shared" ref="FF27" si="325">+FE27</f>
        <v>13165213</v>
      </c>
      <c r="FG27" s="110">
        <f t="shared" ref="FG27" si="326">+FF27</f>
        <v>13165213</v>
      </c>
      <c r="FH27" s="110">
        <f t="shared" ref="FH27" si="327">+FG27</f>
        <v>13165213</v>
      </c>
      <c r="FI27" s="110">
        <f t="shared" ref="FI27" si="328">+FH27</f>
        <v>13165213</v>
      </c>
      <c r="FJ27" s="110">
        <f t="shared" ref="FJ27" si="329">+FI27</f>
        <v>13165213</v>
      </c>
      <c r="FK27" s="110">
        <f t="shared" ref="FK27" si="330">+FJ27</f>
        <v>13165213</v>
      </c>
      <c r="FL27" s="110">
        <f t="shared" ref="FL27" si="331">+FK27</f>
        <v>13165213</v>
      </c>
      <c r="FM27" s="110">
        <f t="shared" ref="FM27" si="332">+FL27</f>
        <v>13165213</v>
      </c>
      <c r="FN27" s="110">
        <f t="shared" ref="FN27" si="333">+FM27</f>
        <v>13165213</v>
      </c>
      <c r="FO27" s="122">
        <f>+SUM(FP27:GA27)</f>
        <v>162722028</v>
      </c>
      <c r="FP27" s="110">
        <f>+ROUND((FN27*(1+FP5)),0)</f>
        <v>13560169</v>
      </c>
      <c r="FQ27" s="110">
        <f>+FP27</f>
        <v>13560169</v>
      </c>
      <c r="FR27" s="110">
        <f t="shared" ref="FR27" si="334">+FQ27</f>
        <v>13560169</v>
      </c>
      <c r="FS27" s="110">
        <f t="shared" ref="FS27" si="335">+FR27</f>
        <v>13560169</v>
      </c>
      <c r="FT27" s="110">
        <f t="shared" ref="FT27" si="336">+FS27</f>
        <v>13560169</v>
      </c>
      <c r="FU27" s="110">
        <f t="shared" ref="FU27" si="337">+FT27</f>
        <v>13560169</v>
      </c>
      <c r="FV27" s="110">
        <f t="shared" ref="FV27" si="338">+FU27</f>
        <v>13560169</v>
      </c>
      <c r="FW27" s="110">
        <f t="shared" ref="FW27" si="339">+FV27</f>
        <v>13560169</v>
      </c>
      <c r="FX27" s="110">
        <f t="shared" ref="FX27" si="340">+FW27</f>
        <v>13560169</v>
      </c>
      <c r="FY27" s="110">
        <f t="shared" ref="FY27" si="341">+FX27</f>
        <v>13560169</v>
      </c>
      <c r="FZ27" s="110">
        <f t="shared" ref="FZ27" si="342">+FY27</f>
        <v>13560169</v>
      </c>
      <c r="GA27" s="110">
        <f t="shared" ref="GA27" si="343">+FZ27</f>
        <v>13560169</v>
      </c>
      <c r="GB27" s="122">
        <f>+SUM(GC27:GN27)</f>
        <v>167603688</v>
      </c>
      <c r="GC27" s="110">
        <f>+ROUND((GA27*(1+GC5)),0)</f>
        <v>13966974</v>
      </c>
      <c r="GD27" s="110">
        <f>+GC27</f>
        <v>13966974</v>
      </c>
      <c r="GE27" s="110">
        <f t="shared" ref="GE27" si="344">+GD27</f>
        <v>13966974</v>
      </c>
      <c r="GF27" s="110">
        <f t="shared" ref="GF27" si="345">+GE27</f>
        <v>13966974</v>
      </c>
      <c r="GG27" s="110">
        <f t="shared" ref="GG27" si="346">+GF27</f>
        <v>13966974</v>
      </c>
      <c r="GH27" s="110">
        <f t="shared" ref="GH27" si="347">+GG27</f>
        <v>13966974</v>
      </c>
      <c r="GI27" s="110">
        <f t="shared" ref="GI27" si="348">+GH27</f>
        <v>13966974</v>
      </c>
      <c r="GJ27" s="110">
        <f t="shared" ref="GJ27" si="349">+GI27</f>
        <v>13966974</v>
      </c>
      <c r="GK27" s="110">
        <f t="shared" ref="GK27" si="350">+GJ27</f>
        <v>13966974</v>
      </c>
      <c r="GL27" s="110">
        <f t="shared" ref="GL27" si="351">+GK27</f>
        <v>13966974</v>
      </c>
      <c r="GM27" s="110">
        <f t="shared" ref="GM27" si="352">+GL27</f>
        <v>13966974</v>
      </c>
      <c r="GN27" s="110">
        <f t="shared" ref="GN27" si="353">+GM27</f>
        <v>13966974</v>
      </c>
    </row>
    <row r="28" spans="1:196" ht="16.5" customHeight="1" x14ac:dyDescent="0.3">
      <c r="A28" s="123" t="s">
        <v>99</v>
      </c>
      <c r="B28" s="122">
        <f t="shared" ref="B28:B31" si="354">+SUM(C28:N28)</f>
        <v>0</v>
      </c>
      <c r="C28" s="110">
        <v>0</v>
      </c>
      <c r="D28" s="110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22">
        <f t="shared" ref="O28:O31" si="355">+SUM(P28:AA28)</f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22">
        <f t="shared" ref="AB28:AB31" si="356">+SUM(AC28:AN28)</f>
        <v>1456716</v>
      </c>
      <c r="AC28" s="110">
        <f>+ROUND((AC26*CAOM!$E$47),0)</f>
        <v>121393</v>
      </c>
      <c r="AD28" s="110">
        <f>+ROUND((AD26*CAOM!$E$47),0)</f>
        <v>121393</v>
      </c>
      <c r="AE28" s="110">
        <f>+ROUND((AE26*CAOM!$E$47),0)</f>
        <v>121393</v>
      </c>
      <c r="AF28" s="110">
        <f>+ROUND((AF26*CAOM!$E$47),0)</f>
        <v>121393</v>
      </c>
      <c r="AG28" s="110">
        <f>+ROUND((AG26*CAOM!$E$47),0)</f>
        <v>121393</v>
      </c>
      <c r="AH28" s="110">
        <f>+ROUND((AH26*CAOM!$E$47),0)</f>
        <v>121393</v>
      </c>
      <c r="AI28" s="110">
        <f>+ROUND((AI26*CAOM!$E$47),0)</f>
        <v>121393</v>
      </c>
      <c r="AJ28" s="110">
        <f>+ROUND((AJ26*CAOM!$E$47),0)</f>
        <v>121393</v>
      </c>
      <c r="AK28" s="110">
        <f>+ROUND((AK26*CAOM!$E$47),0)</f>
        <v>121393</v>
      </c>
      <c r="AL28" s="110">
        <f>+ROUND((AL26*CAOM!$E$47),0)</f>
        <v>121393</v>
      </c>
      <c r="AM28" s="110">
        <f>+ROUND((AM26*CAOM!$E$47),0)</f>
        <v>121393</v>
      </c>
      <c r="AN28" s="110">
        <f>+ROUND((AN26*CAOM!$E$47),0)</f>
        <v>121393</v>
      </c>
      <c r="AO28" s="122">
        <f t="shared" ref="AO28:AO31" si="357">+SUM(AP28:BA28)</f>
        <v>1514976</v>
      </c>
      <c r="AP28" s="110">
        <f>+ROUND((AP26*CAOM!$E$47),0)</f>
        <v>126248</v>
      </c>
      <c r="AQ28" s="110">
        <f>+ROUND((AQ26*CAOM!$E$47),0)</f>
        <v>126248</v>
      </c>
      <c r="AR28" s="110">
        <f>+ROUND((AR26*CAOM!$E$47),0)</f>
        <v>126248</v>
      </c>
      <c r="AS28" s="110">
        <f>+ROUND((AS26*CAOM!$E$47),0)</f>
        <v>126248</v>
      </c>
      <c r="AT28" s="110">
        <f>+ROUND((AT26*CAOM!$E$47),0)</f>
        <v>126248</v>
      </c>
      <c r="AU28" s="110">
        <f>+ROUND((AU26*CAOM!$E$47),0)</f>
        <v>126248</v>
      </c>
      <c r="AV28" s="110">
        <f>+ROUND((AV26*CAOM!$E$47),0)</f>
        <v>126248</v>
      </c>
      <c r="AW28" s="110">
        <f>+ROUND((AW26*CAOM!$E$47),0)</f>
        <v>126248</v>
      </c>
      <c r="AX28" s="110">
        <f>+ROUND((AX26*CAOM!$E$47),0)</f>
        <v>126248</v>
      </c>
      <c r="AY28" s="110">
        <f>+ROUND((AY26*CAOM!$E$47),0)</f>
        <v>126248</v>
      </c>
      <c r="AZ28" s="110">
        <f>+ROUND((AZ26*CAOM!$E$47),0)</f>
        <v>126248</v>
      </c>
      <c r="BA28" s="110">
        <f>+ROUND((BA26*CAOM!$E$47),0)</f>
        <v>126248</v>
      </c>
      <c r="BB28" s="122">
        <f t="shared" ref="BB28:BB31" si="358">+SUM(BC28:BN28)</f>
        <v>1575576</v>
      </c>
      <c r="BC28" s="110">
        <f>+ROUND((BC26*CAOM!$E$47),0)</f>
        <v>131298</v>
      </c>
      <c r="BD28" s="110">
        <f>+ROUND((BD26*CAOM!$E$47),0)</f>
        <v>131298</v>
      </c>
      <c r="BE28" s="110">
        <f>+ROUND((BE26*CAOM!$E$47),0)</f>
        <v>131298</v>
      </c>
      <c r="BF28" s="110">
        <f>+ROUND((BF26*CAOM!$E$47),0)</f>
        <v>131298</v>
      </c>
      <c r="BG28" s="110">
        <f>+ROUND((BG26*CAOM!$E$47),0)</f>
        <v>131298</v>
      </c>
      <c r="BH28" s="110">
        <f>+ROUND((BH26*CAOM!$E$47),0)</f>
        <v>131298</v>
      </c>
      <c r="BI28" s="110">
        <f>+ROUND((BI26*CAOM!$E$47),0)</f>
        <v>131298</v>
      </c>
      <c r="BJ28" s="110">
        <f>+ROUND((BJ26*CAOM!$E$47),0)</f>
        <v>131298</v>
      </c>
      <c r="BK28" s="110">
        <f>+ROUND((BK26*CAOM!$E$47),0)</f>
        <v>131298</v>
      </c>
      <c r="BL28" s="110">
        <f>+ROUND((BL26*CAOM!$E$47),0)</f>
        <v>131298</v>
      </c>
      <c r="BM28" s="110">
        <f>+ROUND((BM26*CAOM!$E$47),0)</f>
        <v>131298</v>
      </c>
      <c r="BN28" s="110">
        <f>+ROUND((BN26*CAOM!$E$47),0)</f>
        <v>131298</v>
      </c>
      <c r="BO28" s="122">
        <f t="shared" ref="BO28:BO31" si="359">+SUM(BP28:CA28)</f>
        <v>1638600</v>
      </c>
      <c r="BP28" s="110">
        <f>+ROUND((BP26*CAOM!$E$47),0)</f>
        <v>136550</v>
      </c>
      <c r="BQ28" s="110">
        <f>+ROUND((BQ26*CAOM!$E$47),0)</f>
        <v>136550</v>
      </c>
      <c r="BR28" s="110">
        <f>+ROUND((BR26*CAOM!$E$47),0)</f>
        <v>136550</v>
      </c>
      <c r="BS28" s="110">
        <f>+ROUND((BS26*CAOM!$E$47),0)</f>
        <v>136550</v>
      </c>
      <c r="BT28" s="110">
        <f>+ROUND((BT26*CAOM!$E$47),0)</f>
        <v>136550</v>
      </c>
      <c r="BU28" s="110">
        <f>+ROUND((BU26*CAOM!$E$47),0)</f>
        <v>136550</v>
      </c>
      <c r="BV28" s="110">
        <f>+ROUND((BV26*CAOM!$E$47),0)</f>
        <v>136550</v>
      </c>
      <c r="BW28" s="110">
        <f>+ROUND((BW26*CAOM!$E$47),0)</f>
        <v>136550</v>
      </c>
      <c r="BX28" s="110">
        <f>+ROUND((BX26*CAOM!$E$47),0)</f>
        <v>136550</v>
      </c>
      <c r="BY28" s="110">
        <f>+ROUND((BY26*CAOM!$E$47),0)</f>
        <v>136550</v>
      </c>
      <c r="BZ28" s="110">
        <f>+ROUND((BZ26*CAOM!$E$47),0)</f>
        <v>136550</v>
      </c>
      <c r="CA28" s="110">
        <f>+ROUND((CA26*CAOM!$E$47),0)</f>
        <v>136550</v>
      </c>
      <c r="CB28" s="122">
        <f t="shared" ref="CB28:CB31" si="360">+SUM(CC28:CN28)</f>
        <v>1704144</v>
      </c>
      <c r="CC28" s="110">
        <f>+ROUND((CC26*CAOM!$E$47),0)</f>
        <v>142012</v>
      </c>
      <c r="CD28" s="110">
        <f>+ROUND((CD26*CAOM!$E$47),0)</f>
        <v>142012</v>
      </c>
      <c r="CE28" s="110">
        <f>+ROUND((CE26*CAOM!$E$47),0)</f>
        <v>142012</v>
      </c>
      <c r="CF28" s="110">
        <f>+ROUND((CF26*CAOM!$E$47),0)</f>
        <v>142012</v>
      </c>
      <c r="CG28" s="110">
        <f>+ROUND((CG26*CAOM!$E$47),0)</f>
        <v>142012</v>
      </c>
      <c r="CH28" s="110">
        <f>+ROUND((CH26*CAOM!$E$47),0)</f>
        <v>142012</v>
      </c>
      <c r="CI28" s="110">
        <f>+ROUND((CI26*CAOM!$E$47),0)</f>
        <v>142012</v>
      </c>
      <c r="CJ28" s="110">
        <f>+ROUND((CJ26*CAOM!$E$47),0)</f>
        <v>142012</v>
      </c>
      <c r="CK28" s="110">
        <f>+ROUND((CK26*CAOM!$E$47),0)</f>
        <v>142012</v>
      </c>
      <c r="CL28" s="110">
        <f>+ROUND((CL26*CAOM!$E$47),0)</f>
        <v>142012</v>
      </c>
      <c r="CM28" s="110">
        <f>+ROUND((CM26*CAOM!$E$47),0)</f>
        <v>142012</v>
      </c>
      <c r="CN28" s="110">
        <f>+ROUND((CN26*CAOM!$E$47),0)</f>
        <v>142012</v>
      </c>
      <c r="CO28" s="122">
        <f t="shared" ref="CO28:CO31" si="361">+SUM(CP28:DA28)</f>
        <v>1772316</v>
      </c>
      <c r="CP28" s="110">
        <f>+ROUND((CP26*CAOM!$E$47),0)</f>
        <v>147693</v>
      </c>
      <c r="CQ28" s="110">
        <f>+ROUND((CQ26*CAOM!$E$47),0)</f>
        <v>147693</v>
      </c>
      <c r="CR28" s="110">
        <f>+ROUND((CR26*CAOM!$E$47),0)</f>
        <v>147693</v>
      </c>
      <c r="CS28" s="110">
        <f>+ROUND((CS26*CAOM!$E$47),0)</f>
        <v>147693</v>
      </c>
      <c r="CT28" s="110">
        <f>+ROUND((CT26*CAOM!$E$47),0)</f>
        <v>147693</v>
      </c>
      <c r="CU28" s="110">
        <f>+ROUND((CU26*CAOM!$E$47),0)</f>
        <v>147693</v>
      </c>
      <c r="CV28" s="110">
        <f>+ROUND((CV26*CAOM!$E$47),0)</f>
        <v>147693</v>
      </c>
      <c r="CW28" s="110">
        <f>+ROUND((CW26*CAOM!$E$47),0)</f>
        <v>147693</v>
      </c>
      <c r="CX28" s="110">
        <f>+ROUND((CX26*CAOM!$E$47),0)</f>
        <v>147693</v>
      </c>
      <c r="CY28" s="110">
        <f>+ROUND((CY26*CAOM!$E$47),0)</f>
        <v>147693</v>
      </c>
      <c r="CZ28" s="110">
        <f>+ROUND((CZ26*CAOM!$E$47),0)</f>
        <v>147693</v>
      </c>
      <c r="DA28" s="110">
        <f>+ROUND((DA26*CAOM!$E$47),0)</f>
        <v>147693</v>
      </c>
      <c r="DB28" s="122">
        <f t="shared" ref="DB28:DB31" si="362">+SUM(DC28:DN28)</f>
        <v>1843200</v>
      </c>
      <c r="DC28" s="110">
        <f>+ROUND((DC26*CAOM!$E$47),0)</f>
        <v>153600</v>
      </c>
      <c r="DD28" s="110">
        <f>+ROUND((DD26*CAOM!$E$47),0)</f>
        <v>153600</v>
      </c>
      <c r="DE28" s="110">
        <f>+ROUND((DE26*CAOM!$E$47),0)</f>
        <v>153600</v>
      </c>
      <c r="DF28" s="110">
        <f>+ROUND((DF26*CAOM!$E$47),0)</f>
        <v>153600</v>
      </c>
      <c r="DG28" s="110">
        <f>+ROUND((DG26*CAOM!$E$47),0)</f>
        <v>153600</v>
      </c>
      <c r="DH28" s="110">
        <f>+ROUND((DH26*CAOM!$E$47),0)</f>
        <v>153600</v>
      </c>
      <c r="DI28" s="110">
        <f>+ROUND((DI26*CAOM!$E$47),0)</f>
        <v>153600</v>
      </c>
      <c r="DJ28" s="110">
        <f>+ROUND((DJ26*CAOM!$E$47),0)</f>
        <v>153600</v>
      </c>
      <c r="DK28" s="110">
        <f>+ROUND((DK26*CAOM!$E$47),0)</f>
        <v>153600</v>
      </c>
      <c r="DL28" s="110">
        <f>+ROUND((DL26*CAOM!$E$47),0)</f>
        <v>153600</v>
      </c>
      <c r="DM28" s="110">
        <f>+ROUND((DM26*CAOM!$E$47),0)</f>
        <v>153600</v>
      </c>
      <c r="DN28" s="110">
        <f>+ROUND((DN26*CAOM!$E$47),0)</f>
        <v>153600</v>
      </c>
      <c r="DO28" s="122">
        <f t="shared" ref="DO28:DO31" si="363">+SUM(DP28:EA28)</f>
        <v>1916928</v>
      </c>
      <c r="DP28" s="110">
        <f>+ROUND((DP26*CAOM!$E$47),0)</f>
        <v>159744</v>
      </c>
      <c r="DQ28" s="110">
        <f>+ROUND((DQ26*CAOM!$E$47),0)</f>
        <v>159744</v>
      </c>
      <c r="DR28" s="110">
        <f>+ROUND((DR26*CAOM!$E$47),0)</f>
        <v>159744</v>
      </c>
      <c r="DS28" s="110">
        <f>+ROUND((DS26*CAOM!$E$47),0)</f>
        <v>159744</v>
      </c>
      <c r="DT28" s="110">
        <f>+ROUND((DT26*CAOM!$E$47),0)</f>
        <v>159744</v>
      </c>
      <c r="DU28" s="110">
        <f>+ROUND((DU26*CAOM!$E$47),0)</f>
        <v>159744</v>
      </c>
      <c r="DV28" s="110">
        <f>+ROUND((DV26*CAOM!$E$47),0)</f>
        <v>159744</v>
      </c>
      <c r="DW28" s="110">
        <f>+ROUND((DW26*CAOM!$E$47),0)</f>
        <v>159744</v>
      </c>
      <c r="DX28" s="110">
        <f>+ROUND((DX26*CAOM!$E$47),0)</f>
        <v>159744</v>
      </c>
      <c r="DY28" s="110">
        <f>+ROUND((DY26*CAOM!$E$47),0)</f>
        <v>159744</v>
      </c>
      <c r="DZ28" s="110">
        <f>+ROUND((DZ26*CAOM!$E$47),0)</f>
        <v>159744</v>
      </c>
      <c r="EA28" s="110">
        <f>+ROUND((EA26*CAOM!$E$47),0)</f>
        <v>159744</v>
      </c>
      <c r="EB28" s="122">
        <f t="shared" ref="EB28:EB31" si="364">+SUM(EC28:EN28)</f>
        <v>1993608</v>
      </c>
      <c r="EC28" s="110">
        <f>+ROUND((EC26*CAOM!$E$47),0)</f>
        <v>166134</v>
      </c>
      <c r="ED28" s="110">
        <f>+ROUND((ED26*CAOM!$E$47),0)</f>
        <v>166134</v>
      </c>
      <c r="EE28" s="110">
        <f>+ROUND((EE26*CAOM!$E$47),0)</f>
        <v>166134</v>
      </c>
      <c r="EF28" s="110">
        <f>+ROUND((EF26*CAOM!$E$47),0)</f>
        <v>166134</v>
      </c>
      <c r="EG28" s="110">
        <f>+ROUND((EG26*CAOM!$E$47),0)</f>
        <v>166134</v>
      </c>
      <c r="EH28" s="110">
        <f>+ROUND((EH26*CAOM!$E$47),0)</f>
        <v>166134</v>
      </c>
      <c r="EI28" s="110">
        <f>+ROUND((EI26*CAOM!$E$47),0)</f>
        <v>166134</v>
      </c>
      <c r="EJ28" s="110">
        <f>+ROUND((EJ26*CAOM!$E$47),0)</f>
        <v>166134</v>
      </c>
      <c r="EK28" s="110">
        <f>+ROUND((EK26*CAOM!$E$47),0)</f>
        <v>166134</v>
      </c>
      <c r="EL28" s="110">
        <f>+ROUND((EL26*CAOM!$E$47),0)</f>
        <v>166134</v>
      </c>
      <c r="EM28" s="110">
        <f>+ROUND((EM26*CAOM!$E$47),0)</f>
        <v>166134</v>
      </c>
      <c r="EN28" s="110">
        <f>+ROUND((EN26*CAOM!$E$47),0)</f>
        <v>166134</v>
      </c>
      <c r="EO28" s="122">
        <f t="shared" ref="EO28:EO31" si="365">+SUM(EP28:FA28)</f>
        <v>2073348</v>
      </c>
      <c r="EP28" s="110">
        <f>+ROUND((EP26*CAOM!$E$47),0)</f>
        <v>172779</v>
      </c>
      <c r="EQ28" s="110">
        <f>+ROUND((EQ26*CAOM!$E$47),0)</f>
        <v>172779</v>
      </c>
      <c r="ER28" s="110">
        <f>+ROUND((ER26*CAOM!$E$47),0)</f>
        <v>172779</v>
      </c>
      <c r="ES28" s="110">
        <f>+ROUND((ES26*CAOM!$E$47),0)</f>
        <v>172779</v>
      </c>
      <c r="ET28" s="110">
        <f>+ROUND((ET26*CAOM!$E$47),0)</f>
        <v>172779</v>
      </c>
      <c r="EU28" s="110">
        <f>+ROUND((EU26*CAOM!$E$47),0)</f>
        <v>172779</v>
      </c>
      <c r="EV28" s="110">
        <f>+ROUND((EV26*CAOM!$E$47),0)</f>
        <v>172779</v>
      </c>
      <c r="EW28" s="110">
        <f>+ROUND((EW26*CAOM!$E$47),0)</f>
        <v>172779</v>
      </c>
      <c r="EX28" s="110">
        <f>+ROUND((EX26*CAOM!$E$47),0)</f>
        <v>172779</v>
      </c>
      <c r="EY28" s="110">
        <f>+ROUND((EY26*CAOM!$E$47),0)</f>
        <v>172779</v>
      </c>
      <c r="EZ28" s="110">
        <f>+ROUND((EZ26*CAOM!$E$47),0)</f>
        <v>172779</v>
      </c>
      <c r="FA28" s="110">
        <f>+ROUND((FA26*CAOM!$E$47),0)</f>
        <v>172779</v>
      </c>
      <c r="FB28" s="122">
        <f t="shared" ref="FB28:FB31" si="366">+SUM(FC28:FN28)</f>
        <v>2156292</v>
      </c>
      <c r="FC28" s="110">
        <f>+ROUND((FC26*CAOM!$E$47),0)</f>
        <v>179691</v>
      </c>
      <c r="FD28" s="110">
        <f>+ROUND((FD26*CAOM!$E$47),0)</f>
        <v>179691</v>
      </c>
      <c r="FE28" s="110">
        <f>+ROUND((FE26*CAOM!$E$47),0)</f>
        <v>179691</v>
      </c>
      <c r="FF28" s="110">
        <f>+ROUND((FF26*CAOM!$E$47),0)</f>
        <v>179691</v>
      </c>
      <c r="FG28" s="110">
        <f>+ROUND((FG26*CAOM!$E$47),0)</f>
        <v>179691</v>
      </c>
      <c r="FH28" s="110">
        <f>+ROUND((FH26*CAOM!$E$47),0)</f>
        <v>179691</v>
      </c>
      <c r="FI28" s="110">
        <f>+ROUND((FI26*CAOM!$E$47),0)</f>
        <v>179691</v>
      </c>
      <c r="FJ28" s="110">
        <f>+ROUND((FJ26*CAOM!$E$47),0)</f>
        <v>179691</v>
      </c>
      <c r="FK28" s="110">
        <f>+ROUND((FK26*CAOM!$E$47),0)</f>
        <v>179691</v>
      </c>
      <c r="FL28" s="110">
        <f>+ROUND((FL26*CAOM!$E$47),0)</f>
        <v>179691</v>
      </c>
      <c r="FM28" s="110">
        <f>+ROUND((FM26*CAOM!$E$47),0)</f>
        <v>179691</v>
      </c>
      <c r="FN28" s="110">
        <f>+ROUND((FN26*CAOM!$E$47),0)</f>
        <v>179691</v>
      </c>
      <c r="FO28" s="122">
        <f t="shared" ref="FO28:FO31" si="367">+SUM(FP28:GA28)</f>
        <v>2242536</v>
      </c>
      <c r="FP28" s="110">
        <f>+ROUND((FP26*CAOM!$E$47),0)</f>
        <v>186878</v>
      </c>
      <c r="FQ28" s="110">
        <f>+ROUND((FQ26*CAOM!$E$47),0)</f>
        <v>186878</v>
      </c>
      <c r="FR28" s="110">
        <f>+ROUND((FR26*CAOM!$E$47),0)</f>
        <v>186878</v>
      </c>
      <c r="FS28" s="110">
        <f>+ROUND((FS26*CAOM!$E$47),0)</f>
        <v>186878</v>
      </c>
      <c r="FT28" s="110">
        <f>+ROUND((FT26*CAOM!$E$47),0)</f>
        <v>186878</v>
      </c>
      <c r="FU28" s="110">
        <f>+ROUND((FU26*CAOM!$E$47),0)</f>
        <v>186878</v>
      </c>
      <c r="FV28" s="110">
        <f>+ROUND((FV26*CAOM!$E$47),0)</f>
        <v>186878</v>
      </c>
      <c r="FW28" s="110">
        <f>+ROUND((FW26*CAOM!$E$47),0)</f>
        <v>186878</v>
      </c>
      <c r="FX28" s="110">
        <f>+ROUND((FX26*CAOM!$E$47),0)</f>
        <v>186878</v>
      </c>
      <c r="FY28" s="110">
        <f>+ROUND((FY26*CAOM!$E$47),0)</f>
        <v>186878</v>
      </c>
      <c r="FZ28" s="110">
        <f>+ROUND((FZ26*CAOM!$E$47),0)</f>
        <v>186878</v>
      </c>
      <c r="GA28" s="110">
        <f>+ROUND((GA26*CAOM!$E$47),0)</f>
        <v>186878</v>
      </c>
      <c r="GB28" s="122">
        <f t="shared" ref="GB28:GB31" si="368">+SUM(GC28:GN28)</f>
        <v>2332236</v>
      </c>
      <c r="GC28" s="110">
        <f>+ROUND((GC26*CAOM!$E$47),0)</f>
        <v>194353</v>
      </c>
      <c r="GD28" s="110">
        <f>+ROUND((GD26*CAOM!$E$47),0)</f>
        <v>194353</v>
      </c>
      <c r="GE28" s="110">
        <f>+ROUND((GE26*CAOM!$E$47),0)</f>
        <v>194353</v>
      </c>
      <c r="GF28" s="110">
        <f>+ROUND((GF26*CAOM!$E$47),0)</f>
        <v>194353</v>
      </c>
      <c r="GG28" s="110">
        <f>+ROUND((GG26*CAOM!$E$47),0)</f>
        <v>194353</v>
      </c>
      <c r="GH28" s="110">
        <f>+ROUND((GH26*CAOM!$E$47),0)</f>
        <v>194353</v>
      </c>
      <c r="GI28" s="110">
        <f>+ROUND((GI26*CAOM!$E$47),0)</f>
        <v>194353</v>
      </c>
      <c r="GJ28" s="110">
        <f>+ROUND((GJ26*CAOM!$E$47),0)</f>
        <v>194353</v>
      </c>
      <c r="GK28" s="110">
        <f>+ROUND((GK26*CAOM!$E$47),0)</f>
        <v>194353</v>
      </c>
      <c r="GL28" s="110">
        <f>+ROUND((GL26*CAOM!$E$47),0)</f>
        <v>194353</v>
      </c>
      <c r="GM28" s="110">
        <f>+ROUND((GM26*CAOM!$E$47),0)</f>
        <v>194353</v>
      </c>
      <c r="GN28" s="110">
        <f>+ROUND((GN26*CAOM!$E$47),0)</f>
        <v>194353</v>
      </c>
    </row>
    <row r="29" spans="1:196" ht="16.5" customHeight="1" x14ac:dyDescent="0.3">
      <c r="A29" s="50" t="s">
        <v>115</v>
      </c>
      <c r="B29" s="122">
        <f t="shared" si="354"/>
        <v>20431176</v>
      </c>
      <c r="C29" s="110">
        <f>+ROUND((1702598.2),0)</f>
        <v>1702598</v>
      </c>
      <c r="D29" s="110">
        <f>+C29</f>
        <v>1702598</v>
      </c>
      <c r="E29" s="110">
        <f t="shared" ref="E29:N29" si="369">+D29</f>
        <v>1702598</v>
      </c>
      <c r="F29" s="110">
        <f t="shared" si="369"/>
        <v>1702598</v>
      </c>
      <c r="G29" s="110">
        <f t="shared" si="369"/>
        <v>1702598</v>
      </c>
      <c r="H29" s="110">
        <f t="shared" si="369"/>
        <v>1702598</v>
      </c>
      <c r="I29" s="110">
        <f t="shared" si="369"/>
        <v>1702598</v>
      </c>
      <c r="J29" s="110">
        <f t="shared" si="369"/>
        <v>1702598</v>
      </c>
      <c r="K29" s="110">
        <f t="shared" si="369"/>
        <v>1702598</v>
      </c>
      <c r="L29" s="110">
        <f t="shared" si="369"/>
        <v>1702598</v>
      </c>
      <c r="M29" s="110">
        <f t="shared" si="369"/>
        <v>1702598</v>
      </c>
      <c r="N29" s="110">
        <f t="shared" si="369"/>
        <v>1702598</v>
      </c>
      <c r="O29" s="122">
        <f t="shared" si="355"/>
        <v>20431176</v>
      </c>
      <c r="P29" s="110">
        <f>+N29</f>
        <v>1702598</v>
      </c>
      <c r="Q29" s="110">
        <f>+P29</f>
        <v>1702598</v>
      </c>
      <c r="R29" s="110">
        <f t="shared" ref="R29:AA29" si="370">+Q29</f>
        <v>1702598</v>
      </c>
      <c r="S29" s="110">
        <f t="shared" si="370"/>
        <v>1702598</v>
      </c>
      <c r="T29" s="110">
        <f t="shared" si="370"/>
        <v>1702598</v>
      </c>
      <c r="U29" s="110">
        <f t="shared" si="370"/>
        <v>1702598</v>
      </c>
      <c r="V29" s="110">
        <f t="shared" si="370"/>
        <v>1702598</v>
      </c>
      <c r="W29" s="110">
        <f t="shared" si="370"/>
        <v>1702598</v>
      </c>
      <c r="X29" s="110">
        <f t="shared" si="370"/>
        <v>1702598</v>
      </c>
      <c r="Y29" s="110">
        <f t="shared" si="370"/>
        <v>1702598</v>
      </c>
      <c r="Z29" s="110">
        <f t="shared" si="370"/>
        <v>1702598</v>
      </c>
      <c r="AA29" s="110">
        <f t="shared" si="370"/>
        <v>1702598</v>
      </c>
      <c r="AB29" s="122">
        <f t="shared" si="356"/>
        <v>20431176</v>
      </c>
      <c r="AC29" s="110">
        <f>+AA29</f>
        <v>1702598</v>
      </c>
      <c r="AD29" s="110">
        <f>+AC29</f>
        <v>1702598</v>
      </c>
      <c r="AE29" s="110">
        <f t="shared" ref="AE29:AN29" si="371">+AD29</f>
        <v>1702598</v>
      </c>
      <c r="AF29" s="110">
        <f t="shared" si="371"/>
        <v>1702598</v>
      </c>
      <c r="AG29" s="110">
        <f t="shared" si="371"/>
        <v>1702598</v>
      </c>
      <c r="AH29" s="110">
        <f t="shared" si="371"/>
        <v>1702598</v>
      </c>
      <c r="AI29" s="110">
        <f t="shared" si="371"/>
        <v>1702598</v>
      </c>
      <c r="AJ29" s="110">
        <f t="shared" si="371"/>
        <v>1702598</v>
      </c>
      <c r="AK29" s="110">
        <f t="shared" si="371"/>
        <v>1702598</v>
      </c>
      <c r="AL29" s="110">
        <f t="shared" si="371"/>
        <v>1702598</v>
      </c>
      <c r="AM29" s="110">
        <f t="shared" si="371"/>
        <v>1702598</v>
      </c>
      <c r="AN29" s="110">
        <f t="shared" si="371"/>
        <v>1702598</v>
      </c>
      <c r="AO29" s="122">
        <f t="shared" si="357"/>
        <v>20431176</v>
      </c>
      <c r="AP29" s="110">
        <f>+AN29</f>
        <v>1702598</v>
      </c>
      <c r="AQ29" s="110">
        <f>+AP29</f>
        <v>1702598</v>
      </c>
      <c r="AR29" s="110">
        <f t="shared" ref="AR29:BA29" si="372">+AQ29</f>
        <v>1702598</v>
      </c>
      <c r="AS29" s="110">
        <f t="shared" si="372"/>
        <v>1702598</v>
      </c>
      <c r="AT29" s="110">
        <f t="shared" si="372"/>
        <v>1702598</v>
      </c>
      <c r="AU29" s="110">
        <f t="shared" si="372"/>
        <v>1702598</v>
      </c>
      <c r="AV29" s="110">
        <f t="shared" si="372"/>
        <v>1702598</v>
      </c>
      <c r="AW29" s="110">
        <f t="shared" si="372"/>
        <v>1702598</v>
      </c>
      <c r="AX29" s="110">
        <f t="shared" si="372"/>
        <v>1702598</v>
      </c>
      <c r="AY29" s="110">
        <f t="shared" si="372"/>
        <v>1702598</v>
      </c>
      <c r="AZ29" s="110">
        <f t="shared" si="372"/>
        <v>1702598</v>
      </c>
      <c r="BA29" s="110">
        <f t="shared" si="372"/>
        <v>1702598</v>
      </c>
      <c r="BB29" s="122">
        <f t="shared" si="358"/>
        <v>20431176</v>
      </c>
      <c r="BC29" s="110">
        <f>+BA29</f>
        <v>1702598</v>
      </c>
      <c r="BD29" s="110">
        <f>+BC29</f>
        <v>1702598</v>
      </c>
      <c r="BE29" s="110">
        <f t="shared" ref="BE29:BN29" si="373">+BD29</f>
        <v>1702598</v>
      </c>
      <c r="BF29" s="110">
        <f t="shared" si="373"/>
        <v>1702598</v>
      </c>
      <c r="BG29" s="110">
        <f t="shared" si="373"/>
        <v>1702598</v>
      </c>
      <c r="BH29" s="110">
        <f t="shared" si="373"/>
        <v>1702598</v>
      </c>
      <c r="BI29" s="110">
        <f t="shared" si="373"/>
        <v>1702598</v>
      </c>
      <c r="BJ29" s="110">
        <f t="shared" si="373"/>
        <v>1702598</v>
      </c>
      <c r="BK29" s="110">
        <f t="shared" si="373"/>
        <v>1702598</v>
      </c>
      <c r="BL29" s="110">
        <f t="shared" si="373"/>
        <v>1702598</v>
      </c>
      <c r="BM29" s="110">
        <f t="shared" si="373"/>
        <v>1702598</v>
      </c>
      <c r="BN29" s="110">
        <f t="shared" si="373"/>
        <v>1702598</v>
      </c>
      <c r="BO29" s="122">
        <f t="shared" si="359"/>
        <v>0</v>
      </c>
      <c r="BP29" s="110">
        <v>0</v>
      </c>
      <c r="BQ29" s="110">
        <v>0</v>
      </c>
      <c r="BR29" s="110">
        <v>0</v>
      </c>
      <c r="BS29" s="110">
        <v>0</v>
      </c>
      <c r="BT29" s="110">
        <v>0</v>
      </c>
      <c r="BU29" s="110">
        <v>0</v>
      </c>
      <c r="BV29" s="110">
        <v>0</v>
      </c>
      <c r="BW29" s="110">
        <v>0</v>
      </c>
      <c r="BX29" s="110">
        <v>0</v>
      </c>
      <c r="BY29" s="110">
        <v>0</v>
      </c>
      <c r="BZ29" s="110">
        <v>0</v>
      </c>
      <c r="CA29" s="110">
        <v>0</v>
      </c>
      <c r="CB29" s="122">
        <f t="shared" si="360"/>
        <v>0</v>
      </c>
      <c r="CC29" s="110">
        <v>0</v>
      </c>
      <c r="CD29" s="110">
        <v>0</v>
      </c>
      <c r="CE29" s="110">
        <v>0</v>
      </c>
      <c r="CF29" s="110">
        <v>0</v>
      </c>
      <c r="CG29" s="110">
        <v>0</v>
      </c>
      <c r="CH29" s="110">
        <v>0</v>
      </c>
      <c r="CI29" s="110">
        <v>0</v>
      </c>
      <c r="CJ29" s="110">
        <v>0</v>
      </c>
      <c r="CK29" s="110">
        <v>0</v>
      </c>
      <c r="CL29" s="110">
        <v>0</v>
      </c>
      <c r="CM29" s="110">
        <v>0</v>
      </c>
      <c r="CN29" s="110">
        <v>0</v>
      </c>
      <c r="CO29" s="122">
        <f t="shared" si="361"/>
        <v>0</v>
      </c>
      <c r="CP29" s="110">
        <v>0</v>
      </c>
      <c r="CQ29" s="110">
        <v>0</v>
      </c>
      <c r="CR29" s="110">
        <v>0</v>
      </c>
      <c r="CS29" s="110">
        <v>0</v>
      </c>
      <c r="CT29" s="110">
        <v>0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0</v>
      </c>
      <c r="DB29" s="122">
        <f t="shared" si="362"/>
        <v>0</v>
      </c>
      <c r="DC29" s="110">
        <v>0</v>
      </c>
      <c r="DD29" s="110">
        <v>0</v>
      </c>
      <c r="DE29" s="110">
        <v>0</v>
      </c>
      <c r="DF29" s="110">
        <v>0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0</v>
      </c>
      <c r="DN29" s="110">
        <v>0</v>
      </c>
      <c r="DO29" s="122">
        <f t="shared" si="363"/>
        <v>0</v>
      </c>
      <c r="DP29" s="110">
        <v>0</v>
      </c>
      <c r="DQ29" s="110">
        <v>0</v>
      </c>
      <c r="DR29" s="110">
        <v>0</v>
      </c>
      <c r="DS29" s="110">
        <v>0</v>
      </c>
      <c r="DT29" s="110">
        <v>0</v>
      </c>
      <c r="DU29" s="110">
        <v>0</v>
      </c>
      <c r="DV29" s="110">
        <v>0</v>
      </c>
      <c r="DW29" s="110">
        <v>0</v>
      </c>
      <c r="DX29" s="110">
        <v>0</v>
      </c>
      <c r="DY29" s="110">
        <v>0</v>
      </c>
      <c r="DZ29" s="110">
        <v>0</v>
      </c>
      <c r="EA29" s="110">
        <v>0</v>
      </c>
      <c r="EB29" s="122">
        <f t="shared" si="364"/>
        <v>0</v>
      </c>
      <c r="EC29" s="110">
        <v>0</v>
      </c>
      <c r="ED29" s="110">
        <v>0</v>
      </c>
      <c r="EE29" s="110">
        <v>0</v>
      </c>
      <c r="EF29" s="110">
        <v>0</v>
      </c>
      <c r="EG29" s="110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22">
        <f t="shared" si="365"/>
        <v>0</v>
      </c>
      <c r="EP29" s="110">
        <v>0</v>
      </c>
      <c r="EQ29" s="110">
        <v>0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22">
        <f t="shared" si="366"/>
        <v>0</v>
      </c>
      <c r="FC29" s="110">
        <v>0</v>
      </c>
      <c r="FD29" s="110">
        <v>0</v>
      </c>
      <c r="FE29" s="110">
        <v>0</v>
      </c>
      <c r="FF29" s="110">
        <v>0</v>
      </c>
      <c r="FG29" s="110">
        <v>0</v>
      </c>
      <c r="FH29" s="110">
        <v>0</v>
      </c>
      <c r="FI29" s="110">
        <v>0</v>
      </c>
      <c r="FJ29" s="110">
        <v>0</v>
      </c>
      <c r="FK29" s="110">
        <v>0</v>
      </c>
      <c r="FL29" s="110">
        <v>0</v>
      </c>
      <c r="FM29" s="110">
        <v>0</v>
      </c>
      <c r="FN29" s="110">
        <v>0</v>
      </c>
      <c r="FO29" s="122">
        <f t="shared" si="367"/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0</v>
      </c>
      <c r="FY29" s="110">
        <v>0</v>
      </c>
      <c r="FZ29" s="110">
        <v>0</v>
      </c>
      <c r="GA29" s="110">
        <v>0</v>
      </c>
      <c r="GB29" s="122">
        <f t="shared" si="368"/>
        <v>0</v>
      </c>
      <c r="GC29" s="110">
        <v>0</v>
      </c>
      <c r="GD29" s="110">
        <v>0</v>
      </c>
      <c r="GE29" s="110">
        <v>0</v>
      </c>
      <c r="GF29" s="110">
        <v>0</v>
      </c>
      <c r="GG29" s="110">
        <v>0</v>
      </c>
      <c r="GH29" s="110">
        <v>0</v>
      </c>
      <c r="GI29" s="110">
        <v>0</v>
      </c>
      <c r="GJ29" s="110">
        <v>0</v>
      </c>
      <c r="GK29" s="110">
        <v>0</v>
      </c>
      <c r="GL29" s="110">
        <v>0</v>
      </c>
      <c r="GM29" s="110">
        <v>0</v>
      </c>
      <c r="GN29" s="110">
        <v>0</v>
      </c>
    </row>
    <row r="30" spans="1:196" ht="16.5" customHeight="1" x14ac:dyDescent="0.3">
      <c r="A30" s="50" t="s">
        <v>116</v>
      </c>
      <c r="B30" s="122">
        <f t="shared" si="354"/>
        <v>88638732</v>
      </c>
      <c r="C30" s="110">
        <f>+CINV!C64</f>
        <v>1136394</v>
      </c>
      <c r="D30" s="110">
        <f>+CINV!C65</f>
        <v>2272788</v>
      </c>
      <c r="E30" s="110">
        <f>+CINV!C66</f>
        <v>3409182</v>
      </c>
      <c r="F30" s="110">
        <f>+CINV!C67</f>
        <v>4545576</v>
      </c>
      <c r="G30" s="110">
        <f>+CINV!C68</f>
        <v>5681970</v>
      </c>
      <c r="H30" s="110">
        <f>+CINV!C69</f>
        <v>6818364</v>
      </c>
      <c r="I30" s="110">
        <f>+CINV!C70</f>
        <v>7954758</v>
      </c>
      <c r="J30" s="110">
        <f>+CINV!C71</f>
        <v>9091152</v>
      </c>
      <c r="K30" s="110">
        <f>+CINV!C72</f>
        <v>10227546</v>
      </c>
      <c r="L30" s="110">
        <f>+CINV!C73</f>
        <v>11363940</v>
      </c>
      <c r="M30" s="110">
        <f>+CINV!C74</f>
        <v>12500334</v>
      </c>
      <c r="N30" s="110">
        <f>+CINV!C75</f>
        <v>13636728</v>
      </c>
      <c r="O30" s="122">
        <f t="shared" si="355"/>
        <v>163640796</v>
      </c>
      <c r="P30" s="110">
        <f>+CINV!M48</f>
        <v>13636733</v>
      </c>
      <c r="Q30" s="110">
        <f>+P30</f>
        <v>13636733</v>
      </c>
      <c r="R30" s="110">
        <f t="shared" ref="R30:S30" si="374">+Q30</f>
        <v>13636733</v>
      </c>
      <c r="S30" s="110">
        <f t="shared" si="374"/>
        <v>13636733</v>
      </c>
      <c r="T30" s="110">
        <f>+S30</f>
        <v>13636733</v>
      </c>
      <c r="U30" s="110">
        <f t="shared" ref="U30:AA30" si="375">+T30</f>
        <v>13636733</v>
      </c>
      <c r="V30" s="110">
        <f t="shared" si="375"/>
        <v>13636733</v>
      </c>
      <c r="W30" s="110">
        <f t="shared" si="375"/>
        <v>13636733</v>
      </c>
      <c r="X30" s="110">
        <f t="shared" si="375"/>
        <v>13636733</v>
      </c>
      <c r="Y30" s="110">
        <f t="shared" si="375"/>
        <v>13636733</v>
      </c>
      <c r="Z30" s="110">
        <f t="shared" si="375"/>
        <v>13636733</v>
      </c>
      <c r="AA30" s="110">
        <f t="shared" si="375"/>
        <v>13636733</v>
      </c>
      <c r="AB30" s="122">
        <f t="shared" si="356"/>
        <v>168550020</v>
      </c>
      <c r="AC30" s="110">
        <f>+ROUND((AA30*(1+AC5)),0)</f>
        <v>14045835</v>
      </c>
      <c r="AD30" s="110">
        <f>+AC30</f>
        <v>14045835</v>
      </c>
      <c r="AE30" s="110">
        <f t="shared" ref="AE30" si="376">+AD30</f>
        <v>14045835</v>
      </c>
      <c r="AF30" s="110">
        <f t="shared" ref="AF30" si="377">+AE30</f>
        <v>14045835</v>
      </c>
      <c r="AG30" s="110">
        <f>+AF30</f>
        <v>14045835</v>
      </c>
      <c r="AH30" s="110">
        <f t="shared" ref="AH30:AN30" si="378">+AG30</f>
        <v>14045835</v>
      </c>
      <c r="AI30" s="110">
        <f t="shared" si="378"/>
        <v>14045835</v>
      </c>
      <c r="AJ30" s="110">
        <f t="shared" si="378"/>
        <v>14045835</v>
      </c>
      <c r="AK30" s="110">
        <f t="shared" si="378"/>
        <v>14045835</v>
      </c>
      <c r="AL30" s="110">
        <f t="shared" si="378"/>
        <v>14045835</v>
      </c>
      <c r="AM30" s="110">
        <f t="shared" si="378"/>
        <v>14045835</v>
      </c>
      <c r="AN30" s="110">
        <f t="shared" si="378"/>
        <v>14045835</v>
      </c>
      <c r="AO30" s="122">
        <f t="shared" si="357"/>
        <v>173606520</v>
      </c>
      <c r="AP30" s="110">
        <f>+ROUND((AN30*(1+AP5)),0)</f>
        <v>14467210</v>
      </c>
      <c r="AQ30" s="110">
        <f>+AP30</f>
        <v>14467210</v>
      </c>
      <c r="AR30" s="110">
        <f t="shared" ref="AR30" si="379">+AQ30</f>
        <v>14467210</v>
      </c>
      <c r="AS30" s="110">
        <f t="shared" ref="AS30" si="380">+AR30</f>
        <v>14467210</v>
      </c>
      <c r="AT30" s="110">
        <f>+AS30</f>
        <v>14467210</v>
      </c>
      <c r="AU30" s="110">
        <f t="shared" ref="AU30" si="381">+AT30</f>
        <v>14467210</v>
      </c>
      <c r="AV30" s="110">
        <f t="shared" ref="AV30" si="382">+AU30</f>
        <v>14467210</v>
      </c>
      <c r="AW30" s="110">
        <f t="shared" ref="AW30" si="383">+AV30</f>
        <v>14467210</v>
      </c>
      <c r="AX30" s="110">
        <f t="shared" ref="AX30" si="384">+AW30</f>
        <v>14467210</v>
      </c>
      <c r="AY30" s="110">
        <f t="shared" ref="AY30" si="385">+AX30</f>
        <v>14467210</v>
      </c>
      <c r="AZ30" s="110">
        <f t="shared" ref="AZ30" si="386">+AY30</f>
        <v>14467210</v>
      </c>
      <c r="BA30" s="110">
        <f t="shared" ref="BA30" si="387">+AZ30</f>
        <v>14467210</v>
      </c>
      <c r="BB30" s="122">
        <f t="shared" si="358"/>
        <v>178814712</v>
      </c>
      <c r="BC30" s="110">
        <f>+ROUND((BA30*(1+BC5)),0)</f>
        <v>14901226</v>
      </c>
      <c r="BD30" s="110">
        <f>+BC30</f>
        <v>14901226</v>
      </c>
      <c r="BE30" s="110">
        <f t="shared" ref="BE30" si="388">+BD30</f>
        <v>14901226</v>
      </c>
      <c r="BF30" s="110">
        <f t="shared" ref="BF30" si="389">+BE30</f>
        <v>14901226</v>
      </c>
      <c r="BG30" s="110">
        <f>+BF30</f>
        <v>14901226</v>
      </c>
      <c r="BH30" s="110">
        <f t="shared" ref="BH30" si="390">+BG30</f>
        <v>14901226</v>
      </c>
      <c r="BI30" s="110">
        <f t="shared" ref="BI30" si="391">+BH30</f>
        <v>14901226</v>
      </c>
      <c r="BJ30" s="110">
        <f t="shared" ref="BJ30" si="392">+BI30</f>
        <v>14901226</v>
      </c>
      <c r="BK30" s="110">
        <f t="shared" ref="BK30" si="393">+BJ30</f>
        <v>14901226</v>
      </c>
      <c r="BL30" s="110">
        <f t="shared" ref="BL30" si="394">+BK30</f>
        <v>14901226</v>
      </c>
      <c r="BM30" s="110">
        <f t="shared" ref="BM30" si="395">+BL30</f>
        <v>14901226</v>
      </c>
      <c r="BN30" s="110">
        <f t="shared" ref="BN30" si="396">+BM30</f>
        <v>14901226</v>
      </c>
      <c r="BO30" s="122">
        <f t="shared" si="359"/>
        <v>184179156</v>
      </c>
      <c r="BP30" s="110">
        <f>+ROUND((BN30*(1+BP5)),0)</f>
        <v>15348263</v>
      </c>
      <c r="BQ30" s="110">
        <f>+BP30</f>
        <v>15348263</v>
      </c>
      <c r="BR30" s="110">
        <f t="shared" ref="BR30" si="397">+BQ30</f>
        <v>15348263</v>
      </c>
      <c r="BS30" s="110">
        <f t="shared" ref="BS30" si="398">+BR30</f>
        <v>15348263</v>
      </c>
      <c r="BT30" s="110">
        <f>+BS30</f>
        <v>15348263</v>
      </c>
      <c r="BU30" s="110">
        <f t="shared" ref="BU30" si="399">+BT30</f>
        <v>15348263</v>
      </c>
      <c r="BV30" s="110">
        <f t="shared" ref="BV30" si="400">+BU30</f>
        <v>15348263</v>
      </c>
      <c r="BW30" s="110">
        <f t="shared" ref="BW30" si="401">+BV30</f>
        <v>15348263</v>
      </c>
      <c r="BX30" s="110">
        <f t="shared" ref="BX30" si="402">+BW30</f>
        <v>15348263</v>
      </c>
      <c r="BY30" s="110">
        <f t="shared" ref="BY30" si="403">+BX30</f>
        <v>15348263</v>
      </c>
      <c r="BZ30" s="110">
        <f t="shared" ref="BZ30" si="404">+BY30</f>
        <v>15348263</v>
      </c>
      <c r="CA30" s="110">
        <f t="shared" ref="CA30" si="405">+BZ30</f>
        <v>15348263</v>
      </c>
      <c r="CB30" s="122">
        <f t="shared" si="360"/>
        <v>189704532</v>
      </c>
      <c r="CC30" s="110">
        <f>+ROUND((CA30*(1+CC5)),0)</f>
        <v>15808711</v>
      </c>
      <c r="CD30" s="110">
        <f>+CC30</f>
        <v>15808711</v>
      </c>
      <c r="CE30" s="110">
        <f t="shared" ref="CE30" si="406">+CD30</f>
        <v>15808711</v>
      </c>
      <c r="CF30" s="110">
        <f t="shared" ref="CF30" si="407">+CE30</f>
        <v>15808711</v>
      </c>
      <c r="CG30" s="110">
        <f>+CF30</f>
        <v>15808711</v>
      </c>
      <c r="CH30" s="110">
        <f t="shared" ref="CH30" si="408">+CG30</f>
        <v>15808711</v>
      </c>
      <c r="CI30" s="110">
        <f t="shared" ref="CI30" si="409">+CH30</f>
        <v>15808711</v>
      </c>
      <c r="CJ30" s="110">
        <f t="shared" ref="CJ30" si="410">+CI30</f>
        <v>15808711</v>
      </c>
      <c r="CK30" s="110">
        <f t="shared" ref="CK30" si="411">+CJ30</f>
        <v>15808711</v>
      </c>
      <c r="CL30" s="110">
        <f t="shared" ref="CL30" si="412">+CK30</f>
        <v>15808711</v>
      </c>
      <c r="CM30" s="110">
        <f t="shared" ref="CM30" si="413">+CL30</f>
        <v>15808711</v>
      </c>
      <c r="CN30" s="110">
        <f t="shared" ref="CN30" si="414">+CM30</f>
        <v>15808711</v>
      </c>
      <c r="CO30" s="122">
        <f t="shared" si="361"/>
        <v>195395664</v>
      </c>
      <c r="CP30" s="110">
        <f>+ROUND((CN30*(1+CP5)),0)</f>
        <v>16282972</v>
      </c>
      <c r="CQ30" s="110">
        <f>+CP30</f>
        <v>16282972</v>
      </c>
      <c r="CR30" s="110">
        <f t="shared" ref="CR30" si="415">+CQ30</f>
        <v>16282972</v>
      </c>
      <c r="CS30" s="110">
        <f t="shared" ref="CS30" si="416">+CR30</f>
        <v>16282972</v>
      </c>
      <c r="CT30" s="110">
        <f>+CS30</f>
        <v>16282972</v>
      </c>
      <c r="CU30" s="110">
        <f t="shared" ref="CU30" si="417">+CT30</f>
        <v>16282972</v>
      </c>
      <c r="CV30" s="110">
        <f t="shared" ref="CV30" si="418">+CU30</f>
        <v>16282972</v>
      </c>
      <c r="CW30" s="110">
        <f t="shared" ref="CW30" si="419">+CV30</f>
        <v>16282972</v>
      </c>
      <c r="CX30" s="110">
        <f t="shared" ref="CX30" si="420">+CW30</f>
        <v>16282972</v>
      </c>
      <c r="CY30" s="110">
        <f t="shared" ref="CY30" si="421">+CX30</f>
        <v>16282972</v>
      </c>
      <c r="CZ30" s="110">
        <f t="shared" ref="CZ30" si="422">+CY30</f>
        <v>16282972</v>
      </c>
      <c r="DA30" s="110">
        <f t="shared" ref="DA30" si="423">+CZ30</f>
        <v>16282972</v>
      </c>
      <c r="DB30" s="122">
        <f t="shared" si="362"/>
        <v>201257532</v>
      </c>
      <c r="DC30" s="110">
        <f>+ROUND((DA30*(1+DC5)),0)</f>
        <v>16771461</v>
      </c>
      <c r="DD30" s="110">
        <f>+DC30</f>
        <v>16771461</v>
      </c>
      <c r="DE30" s="110">
        <f t="shared" ref="DE30" si="424">+DD30</f>
        <v>16771461</v>
      </c>
      <c r="DF30" s="110">
        <f t="shared" ref="DF30" si="425">+DE30</f>
        <v>16771461</v>
      </c>
      <c r="DG30" s="110">
        <f>+DF30</f>
        <v>16771461</v>
      </c>
      <c r="DH30" s="110">
        <f t="shared" ref="DH30" si="426">+DG30</f>
        <v>16771461</v>
      </c>
      <c r="DI30" s="110">
        <f t="shared" ref="DI30" si="427">+DH30</f>
        <v>16771461</v>
      </c>
      <c r="DJ30" s="110">
        <f t="shared" ref="DJ30" si="428">+DI30</f>
        <v>16771461</v>
      </c>
      <c r="DK30" s="110">
        <f t="shared" ref="DK30" si="429">+DJ30</f>
        <v>16771461</v>
      </c>
      <c r="DL30" s="110">
        <f t="shared" ref="DL30" si="430">+DK30</f>
        <v>16771461</v>
      </c>
      <c r="DM30" s="110">
        <f t="shared" ref="DM30" si="431">+DL30</f>
        <v>16771461</v>
      </c>
      <c r="DN30" s="110">
        <f t="shared" ref="DN30" si="432">+DM30</f>
        <v>16771461</v>
      </c>
      <c r="DO30" s="122">
        <f t="shared" si="363"/>
        <v>207295260</v>
      </c>
      <c r="DP30" s="110">
        <f>+ROUND((DN30*(1+DP5)),0)</f>
        <v>17274605</v>
      </c>
      <c r="DQ30" s="110">
        <f>+DP30</f>
        <v>17274605</v>
      </c>
      <c r="DR30" s="110">
        <f t="shared" ref="DR30" si="433">+DQ30</f>
        <v>17274605</v>
      </c>
      <c r="DS30" s="110">
        <f t="shared" ref="DS30" si="434">+DR30</f>
        <v>17274605</v>
      </c>
      <c r="DT30" s="110">
        <f>+DS30</f>
        <v>17274605</v>
      </c>
      <c r="DU30" s="110">
        <f t="shared" ref="DU30" si="435">+DT30</f>
        <v>17274605</v>
      </c>
      <c r="DV30" s="110">
        <f t="shared" ref="DV30" si="436">+DU30</f>
        <v>17274605</v>
      </c>
      <c r="DW30" s="110">
        <f t="shared" ref="DW30" si="437">+DV30</f>
        <v>17274605</v>
      </c>
      <c r="DX30" s="110">
        <f t="shared" ref="DX30" si="438">+DW30</f>
        <v>17274605</v>
      </c>
      <c r="DY30" s="110">
        <f t="shared" ref="DY30" si="439">+DX30</f>
        <v>17274605</v>
      </c>
      <c r="DZ30" s="110">
        <f t="shared" ref="DZ30" si="440">+DY30</f>
        <v>17274605</v>
      </c>
      <c r="EA30" s="110">
        <f t="shared" ref="EA30" si="441">+DZ30</f>
        <v>17274605</v>
      </c>
      <c r="EB30" s="122">
        <f t="shared" si="364"/>
        <v>213514116</v>
      </c>
      <c r="EC30" s="110">
        <f>+ROUND((EA30*(1+EC5)),0)</f>
        <v>17792843</v>
      </c>
      <c r="ED30" s="110">
        <f>+EC30</f>
        <v>17792843</v>
      </c>
      <c r="EE30" s="110">
        <f t="shared" ref="EE30" si="442">+ED30</f>
        <v>17792843</v>
      </c>
      <c r="EF30" s="110">
        <f t="shared" ref="EF30" si="443">+EE30</f>
        <v>17792843</v>
      </c>
      <c r="EG30" s="110">
        <f>+EF30</f>
        <v>17792843</v>
      </c>
      <c r="EH30" s="110">
        <f t="shared" ref="EH30" si="444">+EG30</f>
        <v>17792843</v>
      </c>
      <c r="EI30" s="110">
        <f t="shared" ref="EI30" si="445">+EH30</f>
        <v>17792843</v>
      </c>
      <c r="EJ30" s="110">
        <f t="shared" ref="EJ30" si="446">+EI30</f>
        <v>17792843</v>
      </c>
      <c r="EK30" s="110">
        <f t="shared" ref="EK30" si="447">+EJ30</f>
        <v>17792843</v>
      </c>
      <c r="EL30" s="110">
        <f t="shared" ref="EL30" si="448">+EK30</f>
        <v>17792843</v>
      </c>
      <c r="EM30" s="110">
        <f t="shared" ref="EM30" si="449">+EL30</f>
        <v>17792843</v>
      </c>
      <c r="EN30" s="110">
        <f t="shared" ref="EN30" si="450">+EM30</f>
        <v>17792843</v>
      </c>
      <c r="EO30" s="122">
        <f t="shared" si="365"/>
        <v>219919536</v>
      </c>
      <c r="EP30" s="110">
        <f>+ROUND((EN30*(1+EP5)),0)</f>
        <v>18326628</v>
      </c>
      <c r="EQ30" s="110">
        <f>+EP30</f>
        <v>18326628</v>
      </c>
      <c r="ER30" s="110">
        <f t="shared" ref="ER30" si="451">+EQ30</f>
        <v>18326628</v>
      </c>
      <c r="ES30" s="110">
        <f t="shared" ref="ES30" si="452">+ER30</f>
        <v>18326628</v>
      </c>
      <c r="ET30" s="110">
        <f>+ES30</f>
        <v>18326628</v>
      </c>
      <c r="EU30" s="110">
        <f t="shared" ref="EU30" si="453">+ET30</f>
        <v>18326628</v>
      </c>
      <c r="EV30" s="110">
        <f t="shared" ref="EV30" si="454">+EU30</f>
        <v>18326628</v>
      </c>
      <c r="EW30" s="110">
        <f t="shared" ref="EW30" si="455">+EV30</f>
        <v>18326628</v>
      </c>
      <c r="EX30" s="110">
        <f t="shared" ref="EX30" si="456">+EW30</f>
        <v>18326628</v>
      </c>
      <c r="EY30" s="110">
        <f t="shared" ref="EY30" si="457">+EX30</f>
        <v>18326628</v>
      </c>
      <c r="EZ30" s="110">
        <f t="shared" ref="EZ30" si="458">+EY30</f>
        <v>18326628</v>
      </c>
      <c r="FA30" s="110">
        <f t="shared" ref="FA30" si="459">+EZ30</f>
        <v>18326628</v>
      </c>
      <c r="FB30" s="122">
        <f t="shared" si="366"/>
        <v>226517124</v>
      </c>
      <c r="FC30" s="110">
        <f>+ROUND((FA30*(1+FC5)),0)</f>
        <v>18876427</v>
      </c>
      <c r="FD30" s="110">
        <f>+FC30</f>
        <v>18876427</v>
      </c>
      <c r="FE30" s="110">
        <f t="shared" ref="FE30" si="460">+FD30</f>
        <v>18876427</v>
      </c>
      <c r="FF30" s="110">
        <f t="shared" ref="FF30" si="461">+FE30</f>
        <v>18876427</v>
      </c>
      <c r="FG30" s="110">
        <f>+FF30</f>
        <v>18876427</v>
      </c>
      <c r="FH30" s="110">
        <f t="shared" ref="FH30" si="462">+FG30</f>
        <v>18876427</v>
      </c>
      <c r="FI30" s="110">
        <f t="shared" ref="FI30" si="463">+FH30</f>
        <v>18876427</v>
      </c>
      <c r="FJ30" s="110">
        <f t="shared" ref="FJ30" si="464">+FI30</f>
        <v>18876427</v>
      </c>
      <c r="FK30" s="110">
        <f t="shared" ref="FK30" si="465">+FJ30</f>
        <v>18876427</v>
      </c>
      <c r="FL30" s="110">
        <f t="shared" ref="FL30" si="466">+FK30</f>
        <v>18876427</v>
      </c>
      <c r="FM30" s="110">
        <f t="shared" ref="FM30" si="467">+FL30</f>
        <v>18876427</v>
      </c>
      <c r="FN30" s="110">
        <f t="shared" ref="FN30" si="468">+FM30</f>
        <v>18876427</v>
      </c>
      <c r="FO30" s="122">
        <f t="shared" si="367"/>
        <v>233312640</v>
      </c>
      <c r="FP30" s="110">
        <f>+ROUND((FN30*(1+FP5)),0)</f>
        <v>19442720</v>
      </c>
      <c r="FQ30" s="110">
        <f>+FP30</f>
        <v>19442720</v>
      </c>
      <c r="FR30" s="110">
        <f t="shared" ref="FR30" si="469">+FQ30</f>
        <v>19442720</v>
      </c>
      <c r="FS30" s="110">
        <f t="shared" ref="FS30" si="470">+FR30</f>
        <v>19442720</v>
      </c>
      <c r="FT30" s="110">
        <f>+FS30</f>
        <v>19442720</v>
      </c>
      <c r="FU30" s="110">
        <f t="shared" ref="FU30" si="471">+FT30</f>
        <v>19442720</v>
      </c>
      <c r="FV30" s="110">
        <f t="shared" ref="FV30" si="472">+FU30</f>
        <v>19442720</v>
      </c>
      <c r="FW30" s="110">
        <f t="shared" ref="FW30" si="473">+FV30</f>
        <v>19442720</v>
      </c>
      <c r="FX30" s="110">
        <f t="shared" ref="FX30" si="474">+FW30</f>
        <v>19442720</v>
      </c>
      <c r="FY30" s="110">
        <f t="shared" ref="FY30" si="475">+FX30</f>
        <v>19442720</v>
      </c>
      <c r="FZ30" s="110">
        <f t="shared" ref="FZ30" si="476">+FY30</f>
        <v>19442720</v>
      </c>
      <c r="GA30" s="110">
        <f t="shared" ref="GA30" si="477">+FZ30</f>
        <v>19442720</v>
      </c>
      <c r="GB30" s="122">
        <f t="shared" si="368"/>
        <v>240312024</v>
      </c>
      <c r="GC30" s="110">
        <f>+ROUND((GA30*(1+GC5)),0)</f>
        <v>20026002</v>
      </c>
      <c r="GD30" s="110">
        <f>+GC30</f>
        <v>20026002</v>
      </c>
      <c r="GE30" s="110">
        <f t="shared" ref="GE30" si="478">+GD30</f>
        <v>20026002</v>
      </c>
      <c r="GF30" s="110">
        <f t="shared" ref="GF30" si="479">+GE30</f>
        <v>20026002</v>
      </c>
      <c r="GG30" s="110">
        <f>+GF30</f>
        <v>20026002</v>
      </c>
      <c r="GH30" s="110">
        <f t="shared" ref="GH30" si="480">+GG30</f>
        <v>20026002</v>
      </c>
      <c r="GI30" s="110">
        <f t="shared" ref="GI30" si="481">+GH30</f>
        <v>20026002</v>
      </c>
      <c r="GJ30" s="110">
        <f t="shared" ref="GJ30" si="482">+GI30</f>
        <v>20026002</v>
      </c>
      <c r="GK30" s="110">
        <f t="shared" ref="GK30" si="483">+GJ30</f>
        <v>20026002</v>
      </c>
      <c r="GL30" s="110">
        <f t="shared" ref="GL30" si="484">+GK30</f>
        <v>20026002</v>
      </c>
      <c r="GM30" s="110">
        <f t="shared" ref="GM30" si="485">+GL30</f>
        <v>20026002</v>
      </c>
      <c r="GN30" s="110">
        <f t="shared" ref="GN30" si="486">+GM30</f>
        <v>20026002</v>
      </c>
    </row>
    <row r="31" spans="1:196" ht="16.5" customHeight="1" x14ac:dyDescent="0.3">
      <c r="A31" s="84" t="s">
        <v>68</v>
      </c>
      <c r="B31" s="122">
        <f t="shared" si="354"/>
        <v>65379144</v>
      </c>
      <c r="C31" s="110">
        <f>+ROUND(((C15)*'DATOS ENTRADA'!$B$36),0)</f>
        <v>5448262</v>
      </c>
      <c r="D31" s="110">
        <f>+ROUND(((D15)*'DATOS ENTRADA'!$B$36),0)</f>
        <v>5448262</v>
      </c>
      <c r="E31" s="110">
        <f>+ROUND(((E15)*'DATOS ENTRADA'!$B$36),0)</f>
        <v>5448262</v>
      </c>
      <c r="F31" s="110">
        <f>+ROUND(((F15)*'DATOS ENTRADA'!$B$36),0)</f>
        <v>5448262</v>
      </c>
      <c r="G31" s="110">
        <f>+ROUND(((G15)*'DATOS ENTRADA'!$B$36),0)</f>
        <v>5448262</v>
      </c>
      <c r="H31" s="110">
        <f>+ROUND(((H15)*'DATOS ENTRADA'!$B$36),0)</f>
        <v>5448262</v>
      </c>
      <c r="I31" s="110">
        <f>+ROUND(((I15)*'DATOS ENTRADA'!$B$36),0)</f>
        <v>5448262</v>
      </c>
      <c r="J31" s="110">
        <f>+ROUND(((J15)*'DATOS ENTRADA'!$B$36),0)</f>
        <v>5448262</v>
      </c>
      <c r="K31" s="110">
        <f>+ROUND(((K15)*'DATOS ENTRADA'!$B$36),0)</f>
        <v>5448262</v>
      </c>
      <c r="L31" s="110">
        <f>+ROUND(((L15)*'DATOS ENTRADA'!$B$36),0)</f>
        <v>5448262</v>
      </c>
      <c r="M31" s="110">
        <f>+ROUND(((M15)*'DATOS ENTRADA'!$B$36),0)</f>
        <v>5448262</v>
      </c>
      <c r="N31" s="110">
        <f>+ROUND(((N15)*'DATOS ENTRADA'!$B$36),0)</f>
        <v>5448262</v>
      </c>
      <c r="O31" s="122">
        <f t="shared" si="355"/>
        <v>67994304</v>
      </c>
      <c r="P31" s="110">
        <f>+ROUND(((P15)*'DATOS ENTRADA'!$B$36),0)</f>
        <v>5666192</v>
      </c>
      <c r="Q31" s="110">
        <f>+ROUND(((Q15)*'DATOS ENTRADA'!$B$36),0)</f>
        <v>5666192</v>
      </c>
      <c r="R31" s="110">
        <f>+ROUND(((R15)*'DATOS ENTRADA'!$B$36),0)</f>
        <v>5666192</v>
      </c>
      <c r="S31" s="110">
        <f>+ROUND(((S15)*'DATOS ENTRADA'!$B$36),0)</f>
        <v>5666192</v>
      </c>
      <c r="T31" s="110">
        <f>+ROUND(((T15)*'DATOS ENTRADA'!$B$36),0)</f>
        <v>5666192</v>
      </c>
      <c r="U31" s="110">
        <f>+ROUND(((U15)*'DATOS ENTRADA'!$B$36),0)</f>
        <v>5666192</v>
      </c>
      <c r="V31" s="110">
        <f>+ROUND(((V15)*'DATOS ENTRADA'!$B$36),0)</f>
        <v>5666192</v>
      </c>
      <c r="W31" s="110">
        <f>+ROUND(((W15)*'DATOS ENTRADA'!$B$36),0)</f>
        <v>5666192</v>
      </c>
      <c r="X31" s="110">
        <f>+ROUND(((X15)*'DATOS ENTRADA'!$B$36),0)</f>
        <v>5666192</v>
      </c>
      <c r="Y31" s="110">
        <f>+ROUND(((Y15)*'DATOS ENTRADA'!$B$36),0)</f>
        <v>5666192</v>
      </c>
      <c r="Z31" s="110">
        <f>+ROUND(((Z15)*'DATOS ENTRADA'!$B$36),0)</f>
        <v>5666192</v>
      </c>
      <c r="AA31" s="110">
        <f>+ROUND(((AA15)*'DATOS ENTRADA'!$B$36),0)</f>
        <v>5666192</v>
      </c>
      <c r="AB31" s="122">
        <f t="shared" si="356"/>
        <v>70714080</v>
      </c>
      <c r="AC31" s="110">
        <f>+ROUND(((AC15)*'DATOS ENTRADA'!$B$36),0)</f>
        <v>5892840</v>
      </c>
      <c r="AD31" s="110">
        <f>+ROUND(((AD15)*'DATOS ENTRADA'!$B$36),0)</f>
        <v>5892840</v>
      </c>
      <c r="AE31" s="110">
        <f>+ROUND(((AE15)*'DATOS ENTRADA'!$B$36),0)</f>
        <v>5892840</v>
      </c>
      <c r="AF31" s="110">
        <f>+ROUND(((AF15)*'DATOS ENTRADA'!$B$36),0)</f>
        <v>5892840</v>
      </c>
      <c r="AG31" s="110">
        <f>+ROUND(((AG15)*'DATOS ENTRADA'!$B$36),0)</f>
        <v>5892840</v>
      </c>
      <c r="AH31" s="110">
        <f>+ROUND(((AH15)*'DATOS ENTRADA'!$B$36),0)</f>
        <v>5892840</v>
      </c>
      <c r="AI31" s="110">
        <f>+ROUND(((AI15)*'DATOS ENTRADA'!$B$36),0)</f>
        <v>5892840</v>
      </c>
      <c r="AJ31" s="110">
        <f>+ROUND(((AJ15)*'DATOS ENTRADA'!$B$36),0)</f>
        <v>5892840</v>
      </c>
      <c r="AK31" s="110">
        <f>+ROUND(((AK15)*'DATOS ENTRADA'!$B$36),0)</f>
        <v>5892840</v>
      </c>
      <c r="AL31" s="110">
        <f>+ROUND(((AL15)*'DATOS ENTRADA'!$B$36),0)</f>
        <v>5892840</v>
      </c>
      <c r="AM31" s="110">
        <f>+ROUND(((AM15)*'DATOS ENTRADA'!$B$36),0)</f>
        <v>5892840</v>
      </c>
      <c r="AN31" s="110">
        <f>+ROUND(((AN15)*'DATOS ENTRADA'!$B$36),0)</f>
        <v>5892840</v>
      </c>
      <c r="AO31" s="122">
        <f t="shared" si="357"/>
        <v>73542648</v>
      </c>
      <c r="AP31" s="110">
        <f>+ROUND(((AP15)*'DATOS ENTRADA'!$B$36),0)</f>
        <v>6128554</v>
      </c>
      <c r="AQ31" s="110">
        <f>+ROUND(((AQ15)*'DATOS ENTRADA'!$B$36),0)</f>
        <v>6128554</v>
      </c>
      <c r="AR31" s="110">
        <f>+ROUND(((AR15)*'DATOS ENTRADA'!$B$36),0)</f>
        <v>6128554</v>
      </c>
      <c r="AS31" s="110">
        <f>+ROUND(((AS15)*'DATOS ENTRADA'!$B$36),0)</f>
        <v>6128554</v>
      </c>
      <c r="AT31" s="110">
        <f>+ROUND(((AT15)*'DATOS ENTRADA'!$B$36),0)</f>
        <v>6128554</v>
      </c>
      <c r="AU31" s="110">
        <f>+ROUND(((AU15)*'DATOS ENTRADA'!$B$36),0)</f>
        <v>6128554</v>
      </c>
      <c r="AV31" s="110">
        <f>+ROUND(((AV15)*'DATOS ENTRADA'!$B$36),0)</f>
        <v>6128554</v>
      </c>
      <c r="AW31" s="110">
        <f>+ROUND(((AW15)*'DATOS ENTRADA'!$B$36),0)</f>
        <v>6128554</v>
      </c>
      <c r="AX31" s="110">
        <f>+ROUND(((AX15)*'DATOS ENTRADA'!$B$36),0)</f>
        <v>6128554</v>
      </c>
      <c r="AY31" s="110">
        <f>+ROUND(((AY15)*'DATOS ENTRADA'!$B$36),0)</f>
        <v>6128554</v>
      </c>
      <c r="AZ31" s="110">
        <f>+ROUND(((AZ15)*'DATOS ENTRADA'!$B$36),0)</f>
        <v>6128554</v>
      </c>
      <c r="BA31" s="110">
        <f>+ROUND(((BA15)*'DATOS ENTRADA'!$B$36),0)</f>
        <v>6128554</v>
      </c>
      <c r="BB31" s="122">
        <f t="shared" si="358"/>
        <v>76484352</v>
      </c>
      <c r="BC31" s="110">
        <f>+ROUND(((BC15)*'DATOS ENTRADA'!$B$36),0)</f>
        <v>6373696</v>
      </c>
      <c r="BD31" s="110">
        <f>+ROUND(((BD15)*'DATOS ENTRADA'!$B$36),0)</f>
        <v>6373696</v>
      </c>
      <c r="BE31" s="110">
        <f>+ROUND(((BE15)*'DATOS ENTRADA'!$B$36),0)</f>
        <v>6373696</v>
      </c>
      <c r="BF31" s="110">
        <f>+ROUND(((BF15)*'DATOS ENTRADA'!$B$36),0)</f>
        <v>6373696</v>
      </c>
      <c r="BG31" s="110">
        <f>+ROUND(((BG15)*'DATOS ENTRADA'!$B$36),0)</f>
        <v>6373696</v>
      </c>
      <c r="BH31" s="110">
        <f>+ROUND(((BH15)*'DATOS ENTRADA'!$B$36),0)</f>
        <v>6373696</v>
      </c>
      <c r="BI31" s="110">
        <f>+ROUND(((BI15)*'DATOS ENTRADA'!$B$36),0)</f>
        <v>6373696</v>
      </c>
      <c r="BJ31" s="110">
        <f>+ROUND(((BJ15)*'DATOS ENTRADA'!$B$36),0)</f>
        <v>6373696</v>
      </c>
      <c r="BK31" s="110">
        <f>+ROUND(((BK15)*'DATOS ENTRADA'!$B$36),0)</f>
        <v>6373696</v>
      </c>
      <c r="BL31" s="110">
        <f>+ROUND(((BL15)*'DATOS ENTRADA'!$B$36),0)</f>
        <v>6373696</v>
      </c>
      <c r="BM31" s="110">
        <f>+ROUND(((BM15)*'DATOS ENTRADA'!$B$36),0)</f>
        <v>6373696</v>
      </c>
      <c r="BN31" s="110">
        <f>+ROUND(((BN15)*'DATOS ENTRADA'!$B$36),0)</f>
        <v>6373696</v>
      </c>
      <c r="BO31" s="122">
        <f t="shared" si="359"/>
        <v>79543728</v>
      </c>
      <c r="BP31" s="110">
        <f>+ROUND(((BP15)*'DATOS ENTRADA'!$B$36),0)</f>
        <v>6628644</v>
      </c>
      <c r="BQ31" s="110">
        <f>+ROUND(((BQ15)*'DATOS ENTRADA'!$B$36),0)</f>
        <v>6628644</v>
      </c>
      <c r="BR31" s="110">
        <f>+ROUND(((BR15)*'DATOS ENTRADA'!$B$36),0)</f>
        <v>6628644</v>
      </c>
      <c r="BS31" s="110">
        <f>+ROUND(((BS15)*'DATOS ENTRADA'!$B$36),0)</f>
        <v>6628644</v>
      </c>
      <c r="BT31" s="110">
        <f>+ROUND(((BT15)*'DATOS ENTRADA'!$B$36),0)</f>
        <v>6628644</v>
      </c>
      <c r="BU31" s="110">
        <f>+ROUND(((BU15)*'DATOS ENTRADA'!$B$36),0)</f>
        <v>6628644</v>
      </c>
      <c r="BV31" s="110">
        <f>+ROUND(((BV15)*'DATOS ENTRADA'!$B$36),0)</f>
        <v>6628644</v>
      </c>
      <c r="BW31" s="110">
        <f>+ROUND(((BW15)*'DATOS ENTRADA'!$B$36),0)</f>
        <v>6628644</v>
      </c>
      <c r="BX31" s="110">
        <f>+ROUND(((BX15)*'DATOS ENTRADA'!$B$36),0)</f>
        <v>6628644</v>
      </c>
      <c r="BY31" s="110">
        <f>+ROUND(((BY15)*'DATOS ENTRADA'!$B$36),0)</f>
        <v>6628644</v>
      </c>
      <c r="BZ31" s="110">
        <f>+ROUND(((BZ15)*'DATOS ENTRADA'!$B$36),0)</f>
        <v>6628644</v>
      </c>
      <c r="CA31" s="110">
        <f>+ROUND(((CA15)*'DATOS ENTRADA'!$B$36),0)</f>
        <v>6628644</v>
      </c>
      <c r="CB31" s="122">
        <f t="shared" si="360"/>
        <v>82725468</v>
      </c>
      <c r="CC31" s="110">
        <f>+ROUND(((CC15)*'DATOS ENTRADA'!$B$36),0)</f>
        <v>6893789</v>
      </c>
      <c r="CD31" s="110">
        <f>+ROUND(((CD15)*'DATOS ENTRADA'!$B$36),0)</f>
        <v>6893789</v>
      </c>
      <c r="CE31" s="110">
        <f>+ROUND(((CE15)*'DATOS ENTRADA'!$B$36),0)</f>
        <v>6893789</v>
      </c>
      <c r="CF31" s="110">
        <f>+ROUND(((CF15)*'DATOS ENTRADA'!$B$36),0)</f>
        <v>6893789</v>
      </c>
      <c r="CG31" s="110">
        <f>+ROUND(((CG15)*'DATOS ENTRADA'!$B$36),0)</f>
        <v>6893789</v>
      </c>
      <c r="CH31" s="110">
        <f>+ROUND(((CH15)*'DATOS ENTRADA'!$B$36),0)</f>
        <v>6893789</v>
      </c>
      <c r="CI31" s="110">
        <f>+ROUND(((CI15)*'DATOS ENTRADA'!$B$36),0)</f>
        <v>6893789</v>
      </c>
      <c r="CJ31" s="110">
        <f>+ROUND(((CJ15)*'DATOS ENTRADA'!$B$36),0)</f>
        <v>6893789</v>
      </c>
      <c r="CK31" s="110">
        <f>+ROUND(((CK15)*'DATOS ENTRADA'!$B$36),0)</f>
        <v>6893789</v>
      </c>
      <c r="CL31" s="110">
        <f>+ROUND(((CL15)*'DATOS ENTRADA'!$B$36),0)</f>
        <v>6893789</v>
      </c>
      <c r="CM31" s="110">
        <f>+ROUND(((CM15)*'DATOS ENTRADA'!$B$36),0)</f>
        <v>6893789</v>
      </c>
      <c r="CN31" s="110">
        <f>+ROUND(((CN15)*'DATOS ENTRADA'!$B$36),0)</f>
        <v>6893789</v>
      </c>
      <c r="CO31" s="122">
        <f t="shared" si="361"/>
        <v>86034492</v>
      </c>
      <c r="CP31" s="110">
        <f>+ROUND(((CP15)*'DATOS ENTRADA'!$B$36),0)</f>
        <v>7169541</v>
      </c>
      <c r="CQ31" s="110">
        <f>+ROUND(((CQ15)*'DATOS ENTRADA'!$B$36),0)</f>
        <v>7169541</v>
      </c>
      <c r="CR31" s="110">
        <f>+ROUND(((CR15)*'DATOS ENTRADA'!$B$36),0)</f>
        <v>7169541</v>
      </c>
      <c r="CS31" s="110">
        <f>+ROUND(((CS15)*'DATOS ENTRADA'!$B$36),0)</f>
        <v>7169541</v>
      </c>
      <c r="CT31" s="110">
        <f>+ROUND(((CT15)*'DATOS ENTRADA'!$B$36),0)</f>
        <v>7169541</v>
      </c>
      <c r="CU31" s="110">
        <f>+ROUND(((CU15)*'DATOS ENTRADA'!$B$36),0)</f>
        <v>7169541</v>
      </c>
      <c r="CV31" s="110">
        <f>+ROUND(((CV15)*'DATOS ENTRADA'!$B$36),0)</f>
        <v>7169541</v>
      </c>
      <c r="CW31" s="110">
        <f>+ROUND(((CW15)*'DATOS ENTRADA'!$B$36),0)</f>
        <v>7169541</v>
      </c>
      <c r="CX31" s="110">
        <f>+ROUND(((CX15)*'DATOS ENTRADA'!$B$36),0)</f>
        <v>7169541</v>
      </c>
      <c r="CY31" s="110">
        <f>+ROUND(((CY15)*'DATOS ENTRADA'!$B$36),0)</f>
        <v>7169541</v>
      </c>
      <c r="CZ31" s="110">
        <f>+ROUND(((CZ15)*'DATOS ENTRADA'!$B$36),0)</f>
        <v>7169541</v>
      </c>
      <c r="DA31" s="110">
        <f>+ROUND(((DA15)*'DATOS ENTRADA'!$B$36),0)</f>
        <v>7169541</v>
      </c>
      <c r="DB31" s="122">
        <f t="shared" si="362"/>
        <v>89475876</v>
      </c>
      <c r="DC31" s="110">
        <f>+ROUND(((DC15)*'DATOS ENTRADA'!$B$36),0)</f>
        <v>7456323</v>
      </c>
      <c r="DD31" s="110">
        <f>+ROUND(((DD15)*'DATOS ENTRADA'!$B$36),0)</f>
        <v>7456323</v>
      </c>
      <c r="DE31" s="110">
        <f>+ROUND(((DE15)*'DATOS ENTRADA'!$B$36),0)</f>
        <v>7456323</v>
      </c>
      <c r="DF31" s="110">
        <f>+ROUND(((DF15)*'DATOS ENTRADA'!$B$36),0)</f>
        <v>7456323</v>
      </c>
      <c r="DG31" s="110">
        <f>+ROUND(((DG15)*'DATOS ENTRADA'!$B$36),0)</f>
        <v>7456323</v>
      </c>
      <c r="DH31" s="110">
        <f>+ROUND(((DH15)*'DATOS ENTRADA'!$B$36),0)</f>
        <v>7456323</v>
      </c>
      <c r="DI31" s="110">
        <f>+ROUND(((DI15)*'DATOS ENTRADA'!$B$36),0)</f>
        <v>7456323</v>
      </c>
      <c r="DJ31" s="110">
        <f>+ROUND(((DJ15)*'DATOS ENTRADA'!$B$36),0)</f>
        <v>7456323</v>
      </c>
      <c r="DK31" s="110">
        <f>+ROUND(((DK15)*'DATOS ENTRADA'!$B$36),0)</f>
        <v>7456323</v>
      </c>
      <c r="DL31" s="110">
        <f>+ROUND(((DL15)*'DATOS ENTRADA'!$B$36),0)</f>
        <v>7456323</v>
      </c>
      <c r="DM31" s="110">
        <f>+ROUND(((DM15)*'DATOS ENTRADA'!$B$36),0)</f>
        <v>7456323</v>
      </c>
      <c r="DN31" s="110">
        <f>+ROUND(((DN15)*'DATOS ENTRADA'!$B$36),0)</f>
        <v>7456323</v>
      </c>
      <c r="DO31" s="122">
        <f t="shared" si="363"/>
        <v>93054912</v>
      </c>
      <c r="DP31" s="110">
        <f>+ROUND(((DP15)*'DATOS ENTRADA'!$B$36),0)</f>
        <v>7754576</v>
      </c>
      <c r="DQ31" s="110">
        <f>+ROUND(((DQ15)*'DATOS ENTRADA'!$B$36),0)</f>
        <v>7754576</v>
      </c>
      <c r="DR31" s="110">
        <f>+ROUND(((DR15)*'DATOS ENTRADA'!$B$36),0)</f>
        <v>7754576</v>
      </c>
      <c r="DS31" s="110">
        <f>+ROUND(((DS15)*'DATOS ENTRADA'!$B$36),0)</f>
        <v>7754576</v>
      </c>
      <c r="DT31" s="110">
        <f>+ROUND(((DT15)*'DATOS ENTRADA'!$B$36),0)</f>
        <v>7754576</v>
      </c>
      <c r="DU31" s="110">
        <f>+ROUND(((DU15)*'DATOS ENTRADA'!$B$36),0)</f>
        <v>7754576</v>
      </c>
      <c r="DV31" s="110">
        <f>+ROUND(((DV15)*'DATOS ENTRADA'!$B$36),0)</f>
        <v>7754576</v>
      </c>
      <c r="DW31" s="110">
        <f>+ROUND(((DW15)*'DATOS ENTRADA'!$B$36),0)</f>
        <v>7754576</v>
      </c>
      <c r="DX31" s="110">
        <f>+ROUND(((DX15)*'DATOS ENTRADA'!$B$36),0)</f>
        <v>7754576</v>
      </c>
      <c r="DY31" s="110">
        <f>+ROUND(((DY15)*'DATOS ENTRADA'!$B$36),0)</f>
        <v>7754576</v>
      </c>
      <c r="DZ31" s="110">
        <f>+ROUND(((DZ15)*'DATOS ENTRADA'!$B$36),0)</f>
        <v>7754576</v>
      </c>
      <c r="EA31" s="110">
        <f>+ROUND(((EA15)*'DATOS ENTRADA'!$B$36),0)</f>
        <v>7754576</v>
      </c>
      <c r="EB31" s="122">
        <f t="shared" si="364"/>
        <v>96777108</v>
      </c>
      <c r="EC31" s="110">
        <f>+ROUND(((EC15)*'DATOS ENTRADA'!$B$36),0)</f>
        <v>8064759</v>
      </c>
      <c r="ED31" s="110">
        <f>+ROUND(((ED15)*'DATOS ENTRADA'!$B$36),0)</f>
        <v>8064759</v>
      </c>
      <c r="EE31" s="110">
        <f>+ROUND(((EE15)*'DATOS ENTRADA'!$B$36),0)</f>
        <v>8064759</v>
      </c>
      <c r="EF31" s="110">
        <f>+ROUND(((EF15)*'DATOS ENTRADA'!$B$36),0)</f>
        <v>8064759</v>
      </c>
      <c r="EG31" s="110">
        <f>+ROUND(((EG15)*'DATOS ENTRADA'!$B$36),0)</f>
        <v>8064759</v>
      </c>
      <c r="EH31" s="110">
        <f>+ROUND(((EH15)*'DATOS ENTRADA'!$B$36),0)</f>
        <v>8064759</v>
      </c>
      <c r="EI31" s="110">
        <f>+ROUND(((EI15)*'DATOS ENTRADA'!$B$36),0)</f>
        <v>8064759</v>
      </c>
      <c r="EJ31" s="110">
        <f>+ROUND(((EJ15)*'DATOS ENTRADA'!$B$36),0)</f>
        <v>8064759</v>
      </c>
      <c r="EK31" s="110">
        <f>+ROUND(((EK15)*'DATOS ENTRADA'!$B$36),0)</f>
        <v>8064759</v>
      </c>
      <c r="EL31" s="110">
        <f>+ROUND(((EL15)*'DATOS ENTRADA'!$B$36),0)</f>
        <v>8064759</v>
      </c>
      <c r="EM31" s="110">
        <f>+ROUND(((EM15)*'DATOS ENTRADA'!$B$36),0)</f>
        <v>8064759</v>
      </c>
      <c r="EN31" s="110">
        <f>+ROUND(((EN15)*'DATOS ENTRADA'!$B$36),0)</f>
        <v>8064759</v>
      </c>
      <c r="EO31" s="122">
        <f t="shared" si="365"/>
        <v>100648188</v>
      </c>
      <c r="EP31" s="110">
        <f>+ROUND(((EP15)*'DATOS ENTRADA'!$B$36),0)</f>
        <v>8387349</v>
      </c>
      <c r="EQ31" s="110">
        <f>+ROUND(((EQ15)*'DATOS ENTRADA'!$B$36),0)</f>
        <v>8387349</v>
      </c>
      <c r="ER31" s="110">
        <f>+ROUND(((ER15)*'DATOS ENTRADA'!$B$36),0)</f>
        <v>8387349</v>
      </c>
      <c r="ES31" s="110">
        <f>+ROUND(((ES15)*'DATOS ENTRADA'!$B$36),0)</f>
        <v>8387349</v>
      </c>
      <c r="ET31" s="110">
        <f>+ROUND(((ET15)*'DATOS ENTRADA'!$B$36),0)</f>
        <v>8387349</v>
      </c>
      <c r="EU31" s="110">
        <f>+ROUND(((EU15)*'DATOS ENTRADA'!$B$36),0)</f>
        <v>8387349</v>
      </c>
      <c r="EV31" s="110">
        <f>+ROUND(((EV15)*'DATOS ENTRADA'!$B$36),0)</f>
        <v>8387349</v>
      </c>
      <c r="EW31" s="110">
        <f>+ROUND(((EW15)*'DATOS ENTRADA'!$B$36),0)</f>
        <v>8387349</v>
      </c>
      <c r="EX31" s="110">
        <f>+ROUND(((EX15)*'DATOS ENTRADA'!$B$36),0)</f>
        <v>8387349</v>
      </c>
      <c r="EY31" s="110">
        <f>+ROUND(((EY15)*'DATOS ENTRADA'!$B$36),0)</f>
        <v>8387349</v>
      </c>
      <c r="EZ31" s="110">
        <f>+ROUND(((EZ15)*'DATOS ENTRADA'!$B$36),0)</f>
        <v>8387349</v>
      </c>
      <c r="FA31" s="110">
        <f>+ROUND(((FA15)*'DATOS ENTRADA'!$B$36),0)</f>
        <v>8387349</v>
      </c>
      <c r="FB31" s="122">
        <f t="shared" si="366"/>
        <v>104674116</v>
      </c>
      <c r="FC31" s="110">
        <f>+ROUND(((FC15)*'DATOS ENTRADA'!$B$36),0)</f>
        <v>8722843</v>
      </c>
      <c r="FD31" s="110">
        <f>+ROUND(((FD15)*'DATOS ENTRADA'!$B$36),0)</f>
        <v>8722843</v>
      </c>
      <c r="FE31" s="110">
        <f>+ROUND(((FE15)*'DATOS ENTRADA'!$B$36),0)</f>
        <v>8722843</v>
      </c>
      <c r="FF31" s="110">
        <f>+ROUND(((FF15)*'DATOS ENTRADA'!$B$36),0)</f>
        <v>8722843</v>
      </c>
      <c r="FG31" s="110">
        <f>+ROUND(((FG15)*'DATOS ENTRADA'!$B$36),0)</f>
        <v>8722843</v>
      </c>
      <c r="FH31" s="110">
        <f>+ROUND(((FH15)*'DATOS ENTRADA'!$B$36),0)</f>
        <v>8722843</v>
      </c>
      <c r="FI31" s="110">
        <f>+ROUND(((FI15)*'DATOS ENTRADA'!$B$36),0)</f>
        <v>8722843</v>
      </c>
      <c r="FJ31" s="110">
        <f>+ROUND(((FJ15)*'DATOS ENTRADA'!$B$36),0)</f>
        <v>8722843</v>
      </c>
      <c r="FK31" s="110">
        <f>+ROUND(((FK15)*'DATOS ENTRADA'!$B$36),0)</f>
        <v>8722843</v>
      </c>
      <c r="FL31" s="110">
        <f>+ROUND(((FL15)*'DATOS ENTRADA'!$B$36),0)</f>
        <v>8722843</v>
      </c>
      <c r="FM31" s="110">
        <f>+ROUND(((FM15)*'DATOS ENTRADA'!$B$36),0)</f>
        <v>8722843</v>
      </c>
      <c r="FN31" s="110">
        <f>+ROUND(((FN15)*'DATOS ENTRADA'!$B$36),0)</f>
        <v>8722843</v>
      </c>
      <c r="FO31" s="122">
        <f t="shared" si="367"/>
        <v>108861072</v>
      </c>
      <c r="FP31" s="110">
        <f>+ROUND(((FP15)*'DATOS ENTRADA'!$B$36),0)</f>
        <v>9071756</v>
      </c>
      <c r="FQ31" s="110">
        <f>+ROUND(((FQ15)*'DATOS ENTRADA'!$B$36),0)</f>
        <v>9071756</v>
      </c>
      <c r="FR31" s="110">
        <f>+ROUND(((FR15)*'DATOS ENTRADA'!$B$36),0)</f>
        <v>9071756</v>
      </c>
      <c r="FS31" s="110">
        <f>+ROUND(((FS15)*'DATOS ENTRADA'!$B$36),0)</f>
        <v>9071756</v>
      </c>
      <c r="FT31" s="110">
        <f>+ROUND(((FT15)*'DATOS ENTRADA'!$B$36),0)</f>
        <v>9071756</v>
      </c>
      <c r="FU31" s="110">
        <f>+ROUND(((FU15)*'DATOS ENTRADA'!$B$36),0)</f>
        <v>9071756</v>
      </c>
      <c r="FV31" s="110">
        <f>+ROUND(((FV15)*'DATOS ENTRADA'!$B$36),0)</f>
        <v>9071756</v>
      </c>
      <c r="FW31" s="110">
        <f>+ROUND(((FW15)*'DATOS ENTRADA'!$B$36),0)</f>
        <v>9071756</v>
      </c>
      <c r="FX31" s="110">
        <f>+ROUND(((FX15)*'DATOS ENTRADA'!$B$36),0)</f>
        <v>9071756</v>
      </c>
      <c r="FY31" s="110">
        <f>+ROUND(((FY15)*'DATOS ENTRADA'!$B$36),0)</f>
        <v>9071756</v>
      </c>
      <c r="FZ31" s="110">
        <f>+ROUND(((FZ15)*'DATOS ENTRADA'!$B$36),0)</f>
        <v>9071756</v>
      </c>
      <c r="GA31" s="110">
        <f>+ROUND(((GA15)*'DATOS ENTRADA'!$B$36),0)</f>
        <v>9071756</v>
      </c>
      <c r="GB31" s="122">
        <f t="shared" si="368"/>
        <v>113215524</v>
      </c>
      <c r="GC31" s="110">
        <f>+ROUND(((GC15)*'DATOS ENTRADA'!$B$36),0)</f>
        <v>9434627</v>
      </c>
      <c r="GD31" s="110">
        <f>+ROUND(((GD15)*'DATOS ENTRADA'!$B$36),0)</f>
        <v>9434627</v>
      </c>
      <c r="GE31" s="110">
        <f>+ROUND(((GE15)*'DATOS ENTRADA'!$B$36),0)</f>
        <v>9434627</v>
      </c>
      <c r="GF31" s="110">
        <f>+ROUND(((GF15)*'DATOS ENTRADA'!$B$36),0)</f>
        <v>9434627</v>
      </c>
      <c r="GG31" s="110">
        <f>+ROUND(((GG15)*'DATOS ENTRADA'!$B$36),0)</f>
        <v>9434627</v>
      </c>
      <c r="GH31" s="110">
        <f>+ROUND(((GH15)*'DATOS ENTRADA'!$B$36),0)</f>
        <v>9434627</v>
      </c>
      <c r="GI31" s="110">
        <f>+ROUND(((GI15)*'DATOS ENTRADA'!$B$36),0)</f>
        <v>9434627</v>
      </c>
      <c r="GJ31" s="110">
        <f>+ROUND(((GJ15)*'DATOS ENTRADA'!$B$36),0)</f>
        <v>9434627</v>
      </c>
      <c r="GK31" s="110">
        <f>+ROUND(((GK15)*'DATOS ENTRADA'!$B$36),0)</f>
        <v>9434627</v>
      </c>
      <c r="GL31" s="110">
        <f>+ROUND(((GL15)*'DATOS ENTRADA'!$B$36),0)</f>
        <v>9434627</v>
      </c>
      <c r="GM31" s="110">
        <f>+ROUND(((GM15)*'DATOS ENTRADA'!$B$36),0)</f>
        <v>9434627</v>
      </c>
      <c r="GN31" s="110">
        <f>+ROUND(((GN15)*'DATOS ENTRADA'!$B$36),0)</f>
        <v>9434627</v>
      </c>
    </row>
    <row r="32" spans="1:196" ht="16.5" customHeight="1" x14ac:dyDescent="0.3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4"/>
      <c r="EO32" s="84"/>
      <c r="EP32" s="84"/>
      <c r="EQ32" s="84"/>
      <c r="ER32" s="84"/>
      <c r="ES32" s="84"/>
      <c r="ET32" s="84"/>
      <c r="EU32" s="84"/>
      <c r="EV32" s="84"/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4"/>
      <c r="FK32" s="84"/>
      <c r="FL32" s="84"/>
      <c r="FM32" s="84"/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4"/>
      <c r="GG32" s="84"/>
      <c r="GH32" s="84"/>
      <c r="GI32" s="84"/>
      <c r="GJ32" s="84"/>
      <c r="GK32" s="84"/>
      <c r="GL32" s="84"/>
      <c r="GM32" s="84"/>
      <c r="GN32" s="84"/>
    </row>
    <row r="33" spans="1:196" ht="16.5" customHeight="1" x14ac:dyDescent="0.3">
      <c r="A33" s="130" t="s">
        <v>72</v>
      </c>
      <c r="B33" s="121">
        <f>+SUM(B34:B35)</f>
        <v>7221288</v>
      </c>
      <c r="C33" s="121">
        <f>+SUM(C34:C35)</f>
        <v>601774</v>
      </c>
      <c r="D33" s="121">
        <f t="shared" ref="D33:AH33" si="487">+SUM(D34:D35)</f>
        <v>601774</v>
      </c>
      <c r="E33" s="121">
        <f t="shared" si="487"/>
        <v>601774</v>
      </c>
      <c r="F33" s="121">
        <f t="shared" si="487"/>
        <v>601774</v>
      </c>
      <c r="G33" s="121">
        <f t="shared" si="487"/>
        <v>601774</v>
      </c>
      <c r="H33" s="121">
        <f t="shared" si="487"/>
        <v>601774</v>
      </c>
      <c r="I33" s="121">
        <f t="shared" si="487"/>
        <v>601774</v>
      </c>
      <c r="J33" s="121">
        <f t="shared" si="487"/>
        <v>601774</v>
      </c>
      <c r="K33" s="121">
        <f t="shared" si="487"/>
        <v>601774</v>
      </c>
      <c r="L33" s="121">
        <f t="shared" si="487"/>
        <v>601774</v>
      </c>
      <c r="M33" s="121">
        <f t="shared" si="487"/>
        <v>601774</v>
      </c>
      <c r="N33" s="121">
        <f t="shared" si="487"/>
        <v>601774</v>
      </c>
      <c r="O33" s="121">
        <f>+SUM(O34:O35)</f>
        <v>7522236</v>
      </c>
      <c r="P33" s="121">
        <f t="shared" si="487"/>
        <v>626853</v>
      </c>
      <c r="Q33" s="121">
        <f t="shared" si="487"/>
        <v>626853</v>
      </c>
      <c r="R33" s="121">
        <f t="shared" si="487"/>
        <v>626853</v>
      </c>
      <c r="S33" s="121">
        <f t="shared" si="487"/>
        <v>626853</v>
      </c>
      <c r="T33" s="121">
        <f t="shared" si="487"/>
        <v>626853</v>
      </c>
      <c r="U33" s="121">
        <f t="shared" si="487"/>
        <v>626853</v>
      </c>
      <c r="V33" s="121">
        <f t="shared" si="487"/>
        <v>626853</v>
      </c>
      <c r="W33" s="121">
        <f t="shared" si="487"/>
        <v>626853</v>
      </c>
      <c r="X33" s="121">
        <f t="shared" si="487"/>
        <v>626853</v>
      </c>
      <c r="Y33" s="121">
        <f t="shared" si="487"/>
        <v>626853</v>
      </c>
      <c r="Z33" s="121">
        <f t="shared" si="487"/>
        <v>626853</v>
      </c>
      <c r="AA33" s="121">
        <f t="shared" si="487"/>
        <v>626853</v>
      </c>
      <c r="AB33" s="121">
        <f>+SUM(AB34:AB35)</f>
        <v>7823520</v>
      </c>
      <c r="AC33" s="121">
        <f t="shared" si="487"/>
        <v>651960</v>
      </c>
      <c r="AD33" s="121">
        <f t="shared" si="487"/>
        <v>651960</v>
      </c>
      <c r="AE33" s="121">
        <f t="shared" si="487"/>
        <v>651960</v>
      </c>
      <c r="AF33" s="121">
        <f t="shared" si="487"/>
        <v>651960</v>
      </c>
      <c r="AG33" s="121">
        <f t="shared" si="487"/>
        <v>651960</v>
      </c>
      <c r="AH33" s="121">
        <f t="shared" si="487"/>
        <v>651960</v>
      </c>
      <c r="AI33" s="121">
        <f t="shared" ref="AI33:CY33" si="488">+SUM(AI34:AI35)</f>
        <v>651960</v>
      </c>
      <c r="AJ33" s="121">
        <f t="shared" si="488"/>
        <v>651960</v>
      </c>
      <c r="AK33" s="121">
        <f t="shared" si="488"/>
        <v>651960</v>
      </c>
      <c r="AL33" s="121">
        <f t="shared" si="488"/>
        <v>651960</v>
      </c>
      <c r="AM33" s="121">
        <f t="shared" si="488"/>
        <v>651960</v>
      </c>
      <c r="AN33" s="121">
        <f t="shared" si="488"/>
        <v>651960</v>
      </c>
      <c r="AO33" s="121">
        <f>+SUM(AO34:AO35)</f>
        <v>8136864</v>
      </c>
      <c r="AP33" s="121">
        <f t="shared" si="488"/>
        <v>678072</v>
      </c>
      <c r="AQ33" s="121">
        <f t="shared" si="488"/>
        <v>678072</v>
      </c>
      <c r="AR33" s="121">
        <f t="shared" si="488"/>
        <v>678072</v>
      </c>
      <c r="AS33" s="121">
        <f t="shared" si="488"/>
        <v>678072</v>
      </c>
      <c r="AT33" s="121">
        <f t="shared" si="488"/>
        <v>678072</v>
      </c>
      <c r="AU33" s="121">
        <f t="shared" si="488"/>
        <v>678072</v>
      </c>
      <c r="AV33" s="121">
        <f t="shared" si="488"/>
        <v>678072</v>
      </c>
      <c r="AW33" s="121">
        <f t="shared" si="488"/>
        <v>678072</v>
      </c>
      <c r="AX33" s="121">
        <f t="shared" si="488"/>
        <v>678072</v>
      </c>
      <c r="AY33" s="121">
        <f t="shared" si="488"/>
        <v>678072</v>
      </c>
      <c r="AZ33" s="121">
        <f t="shared" si="488"/>
        <v>678072</v>
      </c>
      <c r="BA33" s="121">
        <f t="shared" si="488"/>
        <v>678072</v>
      </c>
      <c r="BB33" s="121">
        <f>+SUM(BB34:BB35)</f>
        <v>8462760</v>
      </c>
      <c r="BC33" s="121">
        <f t="shared" si="488"/>
        <v>705230</v>
      </c>
      <c r="BD33" s="121">
        <f t="shared" si="488"/>
        <v>705230</v>
      </c>
      <c r="BE33" s="121">
        <f t="shared" si="488"/>
        <v>705230</v>
      </c>
      <c r="BF33" s="121">
        <f t="shared" si="488"/>
        <v>705230</v>
      </c>
      <c r="BG33" s="121">
        <f t="shared" si="488"/>
        <v>705230</v>
      </c>
      <c r="BH33" s="121">
        <f t="shared" si="488"/>
        <v>705230</v>
      </c>
      <c r="BI33" s="121">
        <f t="shared" si="488"/>
        <v>705230</v>
      </c>
      <c r="BJ33" s="121">
        <f t="shared" si="488"/>
        <v>705230</v>
      </c>
      <c r="BK33" s="121">
        <f t="shared" si="488"/>
        <v>705230</v>
      </c>
      <c r="BL33" s="121">
        <f t="shared" si="488"/>
        <v>705230</v>
      </c>
      <c r="BM33" s="121">
        <f t="shared" si="488"/>
        <v>705230</v>
      </c>
      <c r="BN33" s="121">
        <f t="shared" si="488"/>
        <v>705230</v>
      </c>
      <c r="BO33" s="121">
        <f>+SUM(BO34:BO35)</f>
        <v>8801700</v>
      </c>
      <c r="BP33" s="121">
        <f t="shared" si="488"/>
        <v>733475</v>
      </c>
      <c r="BQ33" s="121">
        <f t="shared" si="488"/>
        <v>733475</v>
      </c>
      <c r="BR33" s="121">
        <f t="shared" si="488"/>
        <v>733475</v>
      </c>
      <c r="BS33" s="121">
        <f t="shared" si="488"/>
        <v>733475</v>
      </c>
      <c r="BT33" s="121">
        <f t="shared" si="488"/>
        <v>733475</v>
      </c>
      <c r="BU33" s="121">
        <f t="shared" si="488"/>
        <v>733475</v>
      </c>
      <c r="BV33" s="121">
        <f t="shared" si="488"/>
        <v>733475</v>
      </c>
      <c r="BW33" s="121">
        <f t="shared" si="488"/>
        <v>733475</v>
      </c>
      <c r="BX33" s="121">
        <f t="shared" si="488"/>
        <v>733475</v>
      </c>
      <c r="BY33" s="121">
        <f t="shared" si="488"/>
        <v>733475</v>
      </c>
      <c r="BZ33" s="121">
        <f t="shared" si="488"/>
        <v>733475</v>
      </c>
      <c r="CA33" s="121">
        <f t="shared" si="488"/>
        <v>733475</v>
      </c>
      <c r="CB33" s="121">
        <f>+SUM(CB34:CB35)</f>
        <v>9154212</v>
      </c>
      <c r="CC33" s="121">
        <f t="shared" si="488"/>
        <v>762851</v>
      </c>
      <c r="CD33" s="121">
        <f t="shared" si="488"/>
        <v>762851</v>
      </c>
      <c r="CE33" s="121">
        <f t="shared" si="488"/>
        <v>762851</v>
      </c>
      <c r="CF33" s="121">
        <f t="shared" si="488"/>
        <v>762851</v>
      </c>
      <c r="CG33" s="121">
        <f t="shared" si="488"/>
        <v>762851</v>
      </c>
      <c r="CH33" s="121">
        <f t="shared" si="488"/>
        <v>762851</v>
      </c>
      <c r="CI33" s="121">
        <f t="shared" si="488"/>
        <v>762851</v>
      </c>
      <c r="CJ33" s="121">
        <f t="shared" si="488"/>
        <v>762851</v>
      </c>
      <c r="CK33" s="121">
        <f t="shared" si="488"/>
        <v>762851</v>
      </c>
      <c r="CL33" s="121">
        <f t="shared" si="488"/>
        <v>762851</v>
      </c>
      <c r="CM33" s="121">
        <f t="shared" si="488"/>
        <v>762851</v>
      </c>
      <c r="CN33" s="121">
        <f t="shared" si="488"/>
        <v>762851</v>
      </c>
      <c r="CO33" s="121">
        <f>+SUM(CO34:CO35)</f>
        <v>9520836</v>
      </c>
      <c r="CP33" s="121">
        <f t="shared" si="488"/>
        <v>793403</v>
      </c>
      <c r="CQ33" s="121">
        <f t="shared" si="488"/>
        <v>793403</v>
      </c>
      <c r="CR33" s="121">
        <f t="shared" si="488"/>
        <v>793403</v>
      </c>
      <c r="CS33" s="121">
        <f t="shared" si="488"/>
        <v>793403</v>
      </c>
      <c r="CT33" s="121">
        <f t="shared" si="488"/>
        <v>793403</v>
      </c>
      <c r="CU33" s="121">
        <f t="shared" si="488"/>
        <v>793403</v>
      </c>
      <c r="CV33" s="121">
        <f t="shared" si="488"/>
        <v>793403</v>
      </c>
      <c r="CW33" s="121">
        <f t="shared" si="488"/>
        <v>793403</v>
      </c>
      <c r="CX33" s="121">
        <f t="shared" si="488"/>
        <v>793403</v>
      </c>
      <c r="CY33" s="121">
        <f t="shared" si="488"/>
        <v>793403</v>
      </c>
      <c r="CZ33" s="121">
        <f t="shared" ref="CZ33:FQ33" si="489">+SUM(CZ34:CZ35)</f>
        <v>793403</v>
      </c>
      <c r="DA33" s="121">
        <f t="shared" si="489"/>
        <v>793403</v>
      </c>
      <c r="DB33" s="121">
        <f>+SUM(DB34:DB35)</f>
        <v>9902136</v>
      </c>
      <c r="DC33" s="121">
        <f t="shared" si="489"/>
        <v>825178</v>
      </c>
      <c r="DD33" s="121">
        <f t="shared" si="489"/>
        <v>825178</v>
      </c>
      <c r="DE33" s="121">
        <f t="shared" si="489"/>
        <v>825178</v>
      </c>
      <c r="DF33" s="121">
        <f t="shared" si="489"/>
        <v>825178</v>
      </c>
      <c r="DG33" s="121">
        <f t="shared" si="489"/>
        <v>825178</v>
      </c>
      <c r="DH33" s="121">
        <f t="shared" si="489"/>
        <v>825178</v>
      </c>
      <c r="DI33" s="121">
        <f t="shared" si="489"/>
        <v>825178</v>
      </c>
      <c r="DJ33" s="121">
        <f t="shared" si="489"/>
        <v>825178</v>
      </c>
      <c r="DK33" s="121">
        <f t="shared" si="489"/>
        <v>825178</v>
      </c>
      <c r="DL33" s="121">
        <f t="shared" si="489"/>
        <v>825178</v>
      </c>
      <c r="DM33" s="121">
        <f t="shared" si="489"/>
        <v>825178</v>
      </c>
      <c r="DN33" s="121">
        <f t="shared" si="489"/>
        <v>825178</v>
      </c>
      <c r="DO33" s="121">
        <f>+SUM(DO34:DO35)</f>
        <v>10298712</v>
      </c>
      <c r="DP33" s="121">
        <f t="shared" si="489"/>
        <v>858226</v>
      </c>
      <c r="DQ33" s="121">
        <f t="shared" si="489"/>
        <v>858226</v>
      </c>
      <c r="DR33" s="121">
        <f t="shared" si="489"/>
        <v>858226</v>
      </c>
      <c r="DS33" s="121">
        <f t="shared" si="489"/>
        <v>858226</v>
      </c>
      <c r="DT33" s="121">
        <f t="shared" si="489"/>
        <v>858226</v>
      </c>
      <c r="DU33" s="121">
        <f t="shared" si="489"/>
        <v>858226</v>
      </c>
      <c r="DV33" s="121">
        <f t="shared" si="489"/>
        <v>858226</v>
      </c>
      <c r="DW33" s="121">
        <f t="shared" si="489"/>
        <v>858226</v>
      </c>
      <c r="DX33" s="121">
        <f t="shared" si="489"/>
        <v>858226</v>
      </c>
      <c r="DY33" s="121">
        <f t="shared" si="489"/>
        <v>858226</v>
      </c>
      <c r="DZ33" s="121">
        <f t="shared" si="489"/>
        <v>858226</v>
      </c>
      <c r="EA33" s="121">
        <f t="shared" si="489"/>
        <v>858226</v>
      </c>
      <c r="EB33" s="121">
        <f>+SUM(EB34:EB35)</f>
        <v>10711152</v>
      </c>
      <c r="EC33" s="121">
        <f t="shared" si="489"/>
        <v>892596</v>
      </c>
      <c r="ED33" s="121">
        <f t="shared" si="489"/>
        <v>892596</v>
      </c>
      <c r="EE33" s="121">
        <f t="shared" si="489"/>
        <v>892596</v>
      </c>
      <c r="EF33" s="121">
        <f t="shared" si="489"/>
        <v>892596</v>
      </c>
      <c r="EG33" s="121">
        <f t="shared" si="489"/>
        <v>892596</v>
      </c>
      <c r="EH33" s="121">
        <f t="shared" si="489"/>
        <v>892596</v>
      </c>
      <c r="EI33" s="121">
        <f t="shared" si="489"/>
        <v>892596</v>
      </c>
      <c r="EJ33" s="121">
        <f t="shared" si="489"/>
        <v>892596</v>
      </c>
      <c r="EK33" s="121">
        <f t="shared" si="489"/>
        <v>892596</v>
      </c>
      <c r="EL33" s="121">
        <f t="shared" si="489"/>
        <v>892596</v>
      </c>
      <c r="EM33" s="121">
        <f t="shared" si="489"/>
        <v>892596</v>
      </c>
      <c r="EN33" s="121">
        <f t="shared" si="489"/>
        <v>892596</v>
      </c>
      <c r="EO33" s="121">
        <f>+SUM(EO34:EO35)</f>
        <v>11140116</v>
      </c>
      <c r="EP33" s="121">
        <f t="shared" si="489"/>
        <v>928343</v>
      </c>
      <c r="EQ33" s="121">
        <f t="shared" si="489"/>
        <v>928343</v>
      </c>
      <c r="ER33" s="121">
        <f t="shared" si="489"/>
        <v>928343</v>
      </c>
      <c r="ES33" s="121">
        <f t="shared" si="489"/>
        <v>928343</v>
      </c>
      <c r="ET33" s="121">
        <f t="shared" si="489"/>
        <v>928343</v>
      </c>
      <c r="EU33" s="121">
        <f t="shared" si="489"/>
        <v>928343</v>
      </c>
      <c r="EV33" s="121">
        <f t="shared" si="489"/>
        <v>928343</v>
      </c>
      <c r="EW33" s="121">
        <f t="shared" si="489"/>
        <v>928343</v>
      </c>
      <c r="EX33" s="121">
        <f t="shared" si="489"/>
        <v>928343</v>
      </c>
      <c r="EY33" s="121">
        <f t="shared" si="489"/>
        <v>928343</v>
      </c>
      <c r="EZ33" s="121">
        <f t="shared" si="489"/>
        <v>928343</v>
      </c>
      <c r="FA33" s="121">
        <f t="shared" si="489"/>
        <v>928343</v>
      </c>
      <c r="FB33" s="121">
        <f>+SUM(FB34:FB35)</f>
        <v>11586252</v>
      </c>
      <c r="FC33" s="121">
        <f t="shared" si="489"/>
        <v>965521</v>
      </c>
      <c r="FD33" s="121">
        <f t="shared" si="489"/>
        <v>965521</v>
      </c>
      <c r="FE33" s="121">
        <f t="shared" si="489"/>
        <v>965521</v>
      </c>
      <c r="FF33" s="121">
        <f t="shared" si="489"/>
        <v>965521</v>
      </c>
      <c r="FG33" s="121">
        <f t="shared" si="489"/>
        <v>965521</v>
      </c>
      <c r="FH33" s="121">
        <f t="shared" si="489"/>
        <v>965521</v>
      </c>
      <c r="FI33" s="121">
        <f t="shared" si="489"/>
        <v>965521</v>
      </c>
      <c r="FJ33" s="121">
        <f t="shared" si="489"/>
        <v>965521</v>
      </c>
      <c r="FK33" s="121">
        <f t="shared" si="489"/>
        <v>965521</v>
      </c>
      <c r="FL33" s="121">
        <f t="shared" si="489"/>
        <v>965521</v>
      </c>
      <c r="FM33" s="121">
        <f t="shared" si="489"/>
        <v>965521</v>
      </c>
      <c r="FN33" s="121">
        <f t="shared" si="489"/>
        <v>965521</v>
      </c>
      <c r="FO33" s="121">
        <f>+SUM(FO34:FO35)</f>
        <v>12050256</v>
      </c>
      <c r="FP33" s="121">
        <f t="shared" si="489"/>
        <v>1004188</v>
      </c>
      <c r="FQ33" s="121">
        <f t="shared" si="489"/>
        <v>1004188</v>
      </c>
      <c r="FR33" s="121">
        <f t="shared" ref="FR33:GM33" si="490">+SUM(FR34:FR35)</f>
        <v>1004188</v>
      </c>
      <c r="FS33" s="121">
        <f t="shared" si="490"/>
        <v>1004188</v>
      </c>
      <c r="FT33" s="121">
        <f t="shared" si="490"/>
        <v>1004188</v>
      </c>
      <c r="FU33" s="121">
        <f t="shared" si="490"/>
        <v>1004188</v>
      </c>
      <c r="FV33" s="121">
        <f t="shared" si="490"/>
        <v>1004188</v>
      </c>
      <c r="FW33" s="121">
        <f t="shared" si="490"/>
        <v>1004188</v>
      </c>
      <c r="FX33" s="121">
        <f t="shared" si="490"/>
        <v>1004188</v>
      </c>
      <c r="FY33" s="121">
        <f t="shared" si="490"/>
        <v>1004188</v>
      </c>
      <c r="FZ33" s="121">
        <f t="shared" si="490"/>
        <v>1004188</v>
      </c>
      <c r="GA33" s="121">
        <f t="shared" si="490"/>
        <v>1004188</v>
      </c>
      <c r="GB33" s="121">
        <f>+SUM(GB34:GB35)</f>
        <v>12532824</v>
      </c>
      <c r="GC33" s="121">
        <f t="shared" si="490"/>
        <v>1044402</v>
      </c>
      <c r="GD33" s="121">
        <f t="shared" si="490"/>
        <v>1044402</v>
      </c>
      <c r="GE33" s="121">
        <f t="shared" si="490"/>
        <v>1044402</v>
      </c>
      <c r="GF33" s="121">
        <f t="shared" si="490"/>
        <v>1044402</v>
      </c>
      <c r="GG33" s="121">
        <f t="shared" si="490"/>
        <v>1044402</v>
      </c>
      <c r="GH33" s="121">
        <f t="shared" si="490"/>
        <v>1044402</v>
      </c>
      <c r="GI33" s="121">
        <f t="shared" si="490"/>
        <v>1044402</v>
      </c>
      <c r="GJ33" s="121">
        <f t="shared" si="490"/>
        <v>1044402</v>
      </c>
      <c r="GK33" s="121">
        <f t="shared" si="490"/>
        <v>1044402</v>
      </c>
      <c r="GL33" s="121">
        <f t="shared" si="490"/>
        <v>1044402</v>
      </c>
      <c r="GM33" s="121">
        <f t="shared" si="490"/>
        <v>1044402</v>
      </c>
      <c r="GN33" s="121">
        <f>+SUM(GN34:GN35)</f>
        <v>1044402</v>
      </c>
    </row>
    <row r="34" spans="1:196" ht="16.5" customHeight="1" x14ac:dyDescent="0.3">
      <c r="A34" s="123" t="s">
        <v>121</v>
      </c>
      <c r="B34" s="122">
        <f>+SUM(C34:N34)</f>
        <v>7140000</v>
      </c>
      <c r="C34" s="110">
        <f>+ROUND(('DATOS ENTRADA'!$B$29)*(1+'DATOS ENTRADA'!$B$31),0)</f>
        <v>595000</v>
      </c>
      <c r="D34" s="110">
        <f>+ROUND(('DATOS ENTRADA'!$B$29)*(1+'DATOS ENTRADA'!$B$31),0)</f>
        <v>595000</v>
      </c>
      <c r="E34" s="110">
        <f>+ROUND(('DATOS ENTRADA'!$B$29)*(1+'DATOS ENTRADA'!$B$31),0)</f>
        <v>595000</v>
      </c>
      <c r="F34" s="110">
        <f>+ROUND(('DATOS ENTRADA'!$B$29)*(1+'DATOS ENTRADA'!$B$31),0)</f>
        <v>595000</v>
      </c>
      <c r="G34" s="110">
        <f>+ROUND(('DATOS ENTRADA'!$B$29)*(1+'DATOS ENTRADA'!$B$31),0)</f>
        <v>595000</v>
      </c>
      <c r="H34" s="110">
        <f>+ROUND(('DATOS ENTRADA'!$B$29)*(1+'DATOS ENTRADA'!$B$31),0)</f>
        <v>595000</v>
      </c>
      <c r="I34" s="110">
        <f>+ROUND(('DATOS ENTRADA'!$B$29)*(1+'DATOS ENTRADA'!$B$31),0)</f>
        <v>595000</v>
      </c>
      <c r="J34" s="110">
        <f>+ROUND(('DATOS ENTRADA'!$B$29)*(1+'DATOS ENTRADA'!$B$31),0)</f>
        <v>595000</v>
      </c>
      <c r="K34" s="110">
        <f>+ROUND(('DATOS ENTRADA'!$B$29)*(1+'DATOS ENTRADA'!$B$31),0)</f>
        <v>595000</v>
      </c>
      <c r="L34" s="110">
        <f>+ROUND(('DATOS ENTRADA'!$B$29)*(1+'DATOS ENTRADA'!$B$31),0)</f>
        <v>595000</v>
      </c>
      <c r="M34" s="110">
        <f>+ROUND(('DATOS ENTRADA'!$B$29)*(1+'DATOS ENTRADA'!$B$31),0)</f>
        <v>595000</v>
      </c>
      <c r="N34" s="110">
        <f>+ROUND(('DATOS ENTRADA'!$B$29)*(1+'DATOS ENTRADA'!$B$31),0)</f>
        <v>595000</v>
      </c>
      <c r="O34" s="122">
        <f>+SUM(P34:AA34)</f>
        <v>7425600</v>
      </c>
      <c r="P34" s="110">
        <f>+ROUND((N34*(1+P3)),0)</f>
        <v>618800</v>
      </c>
      <c r="Q34" s="110">
        <f>+P34</f>
        <v>618800</v>
      </c>
      <c r="R34" s="110">
        <f t="shared" ref="R34:AA34" si="491">+Q34</f>
        <v>618800</v>
      </c>
      <c r="S34" s="110">
        <f t="shared" si="491"/>
        <v>618800</v>
      </c>
      <c r="T34" s="110">
        <f t="shared" si="491"/>
        <v>618800</v>
      </c>
      <c r="U34" s="110">
        <f t="shared" si="491"/>
        <v>618800</v>
      </c>
      <c r="V34" s="110">
        <f t="shared" si="491"/>
        <v>618800</v>
      </c>
      <c r="W34" s="110">
        <f>+V34</f>
        <v>618800</v>
      </c>
      <c r="X34" s="110">
        <f t="shared" si="491"/>
        <v>618800</v>
      </c>
      <c r="Y34" s="110">
        <f t="shared" si="491"/>
        <v>618800</v>
      </c>
      <c r="Z34" s="110">
        <f t="shared" si="491"/>
        <v>618800</v>
      </c>
      <c r="AA34" s="110">
        <f t="shared" si="491"/>
        <v>618800</v>
      </c>
      <c r="AB34" s="122">
        <f>+SUM(AC34:AN34)</f>
        <v>7722624</v>
      </c>
      <c r="AC34" s="110">
        <f>+ROUND((AA34*(1+AC3)),0)</f>
        <v>643552</v>
      </c>
      <c r="AD34" s="110">
        <f>+AC34</f>
        <v>643552</v>
      </c>
      <c r="AE34" s="110">
        <f t="shared" ref="AE34:AN34" si="492">+AD34</f>
        <v>643552</v>
      </c>
      <c r="AF34" s="110">
        <f t="shared" si="492"/>
        <v>643552</v>
      </c>
      <c r="AG34" s="110">
        <f t="shared" si="492"/>
        <v>643552</v>
      </c>
      <c r="AH34" s="110">
        <f t="shared" si="492"/>
        <v>643552</v>
      </c>
      <c r="AI34" s="110">
        <f t="shared" si="492"/>
        <v>643552</v>
      </c>
      <c r="AJ34" s="110">
        <f>+AI34</f>
        <v>643552</v>
      </c>
      <c r="AK34" s="110">
        <f t="shared" si="492"/>
        <v>643552</v>
      </c>
      <c r="AL34" s="110">
        <f t="shared" si="492"/>
        <v>643552</v>
      </c>
      <c r="AM34" s="110">
        <f t="shared" si="492"/>
        <v>643552</v>
      </c>
      <c r="AN34" s="110">
        <f t="shared" si="492"/>
        <v>643552</v>
      </c>
      <c r="AO34" s="122">
        <f>+SUM(AP34:BA34)</f>
        <v>8031528</v>
      </c>
      <c r="AP34" s="110">
        <f>+ROUND((AN34*(1+AP3)),0)</f>
        <v>669294</v>
      </c>
      <c r="AQ34" s="110">
        <f>+AP34</f>
        <v>669294</v>
      </c>
      <c r="AR34" s="110">
        <f t="shared" ref="AR34:BA34" si="493">+AQ34</f>
        <v>669294</v>
      </c>
      <c r="AS34" s="110">
        <f t="shared" si="493"/>
        <v>669294</v>
      </c>
      <c r="AT34" s="110">
        <f t="shared" si="493"/>
        <v>669294</v>
      </c>
      <c r="AU34" s="110">
        <f t="shared" si="493"/>
        <v>669294</v>
      </c>
      <c r="AV34" s="110">
        <f t="shared" si="493"/>
        <v>669294</v>
      </c>
      <c r="AW34" s="110">
        <f>+AV34</f>
        <v>669294</v>
      </c>
      <c r="AX34" s="110">
        <f t="shared" si="493"/>
        <v>669294</v>
      </c>
      <c r="AY34" s="110">
        <f t="shared" si="493"/>
        <v>669294</v>
      </c>
      <c r="AZ34" s="110">
        <f t="shared" si="493"/>
        <v>669294</v>
      </c>
      <c r="BA34" s="110">
        <f t="shared" si="493"/>
        <v>669294</v>
      </c>
      <c r="BB34" s="122">
        <f>+SUM(BC34:BN34)</f>
        <v>8352792</v>
      </c>
      <c r="BC34" s="110">
        <f>+ROUND((BA34*(1+BC3)),0)</f>
        <v>696066</v>
      </c>
      <c r="BD34" s="110">
        <f>+BC34</f>
        <v>696066</v>
      </c>
      <c r="BE34" s="110">
        <f t="shared" ref="BE34:BN34" si="494">+BD34</f>
        <v>696066</v>
      </c>
      <c r="BF34" s="110">
        <f t="shared" si="494"/>
        <v>696066</v>
      </c>
      <c r="BG34" s="110">
        <f t="shared" si="494"/>
        <v>696066</v>
      </c>
      <c r="BH34" s="110">
        <f t="shared" si="494"/>
        <v>696066</v>
      </c>
      <c r="BI34" s="110">
        <f t="shared" si="494"/>
        <v>696066</v>
      </c>
      <c r="BJ34" s="110">
        <f>+BI34</f>
        <v>696066</v>
      </c>
      <c r="BK34" s="110">
        <f t="shared" si="494"/>
        <v>696066</v>
      </c>
      <c r="BL34" s="110">
        <f t="shared" si="494"/>
        <v>696066</v>
      </c>
      <c r="BM34" s="110">
        <f t="shared" si="494"/>
        <v>696066</v>
      </c>
      <c r="BN34" s="110">
        <f t="shared" si="494"/>
        <v>696066</v>
      </c>
      <c r="BO34" s="122">
        <f>+SUM(BP34:CA34)</f>
        <v>8686908</v>
      </c>
      <c r="BP34" s="110">
        <f>+ROUND((BN34*(1+BP3)),0)</f>
        <v>723909</v>
      </c>
      <c r="BQ34" s="110">
        <f>+BP34</f>
        <v>723909</v>
      </c>
      <c r="BR34" s="110">
        <f t="shared" ref="BR34:CA34" si="495">+BQ34</f>
        <v>723909</v>
      </c>
      <c r="BS34" s="110">
        <f t="shared" si="495"/>
        <v>723909</v>
      </c>
      <c r="BT34" s="110">
        <f t="shared" si="495"/>
        <v>723909</v>
      </c>
      <c r="BU34" s="110">
        <f t="shared" si="495"/>
        <v>723909</v>
      </c>
      <c r="BV34" s="110">
        <f t="shared" si="495"/>
        <v>723909</v>
      </c>
      <c r="BW34" s="110">
        <f>+BV34</f>
        <v>723909</v>
      </c>
      <c r="BX34" s="110">
        <f t="shared" si="495"/>
        <v>723909</v>
      </c>
      <c r="BY34" s="110">
        <f t="shared" si="495"/>
        <v>723909</v>
      </c>
      <c r="BZ34" s="110">
        <f t="shared" si="495"/>
        <v>723909</v>
      </c>
      <c r="CA34" s="110">
        <f t="shared" si="495"/>
        <v>723909</v>
      </c>
      <c r="CB34" s="122">
        <f>+SUM(CC34:CN34)</f>
        <v>9034380</v>
      </c>
      <c r="CC34" s="110">
        <f>+ROUND((CA34*(1+CC3)),0)</f>
        <v>752865</v>
      </c>
      <c r="CD34" s="110">
        <f>+CC34</f>
        <v>752865</v>
      </c>
      <c r="CE34" s="110">
        <f t="shared" ref="CE34:CN34" si="496">+CD34</f>
        <v>752865</v>
      </c>
      <c r="CF34" s="110">
        <f t="shared" si="496"/>
        <v>752865</v>
      </c>
      <c r="CG34" s="110">
        <f t="shared" si="496"/>
        <v>752865</v>
      </c>
      <c r="CH34" s="110">
        <f t="shared" si="496"/>
        <v>752865</v>
      </c>
      <c r="CI34" s="110">
        <f t="shared" si="496"/>
        <v>752865</v>
      </c>
      <c r="CJ34" s="110">
        <f>+CI34</f>
        <v>752865</v>
      </c>
      <c r="CK34" s="110">
        <f t="shared" si="496"/>
        <v>752865</v>
      </c>
      <c r="CL34" s="110">
        <f t="shared" si="496"/>
        <v>752865</v>
      </c>
      <c r="CM34" s="110">
        <f t="shared" si="496"/>
        <v>752865</v>
      </c>
      <c r="CN34" s="110">
        <f t="shared" si="496"/>
        <v>752865</v>
      </c>
      <c r="CO34" s="122">
        <f>+SUM(CP34:DA34)</f>
        <v>9395760</v>
      </c>
      <c r="CP34" s="110">
        <f>+ROUND((CN34*(1+CP3)),0)</f>
        <v>782980</v>
      </c>
      <c r="CQ34" s="110">
        <f>+CP34</f>
        <v>782980</v>
      </c>
      <c r="CR34" s="110">
        <f t="shared" ref="CR34:DA34" si="497">+CQ34</f>
        <v>782980</v>
      </c>
      <c r="CS34" s="110">
        <f t="shared" si="497"/>
        <v>782980</v>
      </c>
      <c r="CT34" s="110">
        <f t="shared" si="497"/>
        <v>782980</v>
      </c>
      <c r="CU34" s="110">
        <f t="shared" si="497"/>
        <v>782980</v>
      </c>
      <c r="CV34" s="110">
        <f t="shared" si="497"/>
        <v>782980</v>
      </c>
      <c r="CW34" s="110">
        <f>+CV34</f>
        <v>782980</v>
      </c>
      <c r="CX34" s="110">
        <f t="shared" si="497"/>
        <v>782980</v>
      </c>
      <c r="CY34" s="110">
        <f t="shared" si="497"/>
        <v>782980</v>
      </c>
      <c r="CZ34" s="110">
        <f t="shared" si="497"/>
        <v>782980</v>
      </c>
      <c r="DA34" s="110">
        <f t="shared" si="497"/>
        <v>782980</v>
      </c>
      <c r="DB34" s="122">
        <f>+SUM(DC34:DN34)</f>
        <v>9771588</v>
      </c>
      <c r="DC34" s="110">
        <f>+ROUND((DA34*(1+DC3)),0)</f>
        <v>814299</v>
      </c>
      <c r="DD34" s="110">
        <f>+DC34</f>
        <v>814299</v>
      </c>
      <c r="DE34" s="110">
        <f t="shared" ref="DE34:DN34" si="498">+DD34</f>
        <v>814299</v>
      </c>
      <c r="DF34" s="110">
        <f t="shared" si="498"/>
        <v>814299</v>
      </c>
      <c r="DG34" s="110">
        <f t="shared" si="498"/>
        <v>814299</v>
      </c>
      <c r="DH34" s="110">
        <f t="shared" si="498"/>
        <v>814299</v>
      </c>
      <c r="DI34" s="110">
        <f t="shared" si="498"/>
        <v>814299</v>
      </c>
      <c r="DJ34" s="110">
        <f>+DI34</f>
        <v>814299</v>
      </c>
      <c r="DK34" s="110">
        <f t="shared" si="498"/>
        <v>814299</v>
      </c>
      <c r="DL34" s="110">
        <f t="shared" si="498"/>
        <v>814299</v>
      </c>
      <c r="DM34" s="110">
        <f t="shared" si="498"/>
        <v>814299</v>
      </c>
      <c r="DN34" s="110">
        <f t="shared" si="498"/>
        <v>814299</v>
      </c>
      <c r="DO34" s="122">
        <f>+SUM(DP34:EA34)</f>
        <v>10162452</v>
      </c>
      <c r="DP34" s="110">
        <f>+ROUND((DN34*(1+DP3)),0)</f>
        <v>846871</v>
      </c>
      <c r="DQ34" s="110">
        <f>+DP34</f>
        <v>846871</v>
      </c>
      <c r="DR34" s="110">
        <f t="shared" ref="DR34:EA34" si="499">+DQ34</f>
        <v>846871</v>
      </c>
      <c r="DS34" s="110">
        <f t="shared" si="499"/>
        <v>846871</v>
      </c>
      <c r="DT34" s="110">
        <f t="shared" si="499"/>
        <v>846871</v>
      </c>
      <c r="DU34" s="110">
        <f t="shared" si="499"/>
        <v>846871</v>
      </c>
      <c r="DV34" s="110">
        <f t="shared" si="499"/>
        <v>846871</v>
      </c>
      <c r="DW34" s="110">
        <f>+DV34</f>
        <v>846871</v>
      </c>
      <c r="DX34" s="110">
        <f t="shared" si="499"/>
        <v>846871</v>
      </c>
      <c r="DY34" s="110">
        <f t="shared" si="499"/>
        <v>846871</v>
      </c>
      <c r="DZ34" s="110">
        <f t="shared" si="499"/>
        <v>846871</v>
      </c>
      <c r="EA34" s="110">
        <f t="shared" si="499"/>
        <v>846871</v>
      </c>
      <c r="EB34" s="122">
        <f>+SUM(EC34:EN34)</f>
        <v>10568952</v>
      </c>
      <c r="EC34" s="110">
        <f>+ROUND((EA34*(1+EC3)),0)</f>
        <v>880746</v>
      </c>
      <c r="ED34" s="110">
        <f>+EC34</f>
        <v>880746</v>
      </c>
      <c r="EE34" s="110">
        <f t="shared" ref="EE34:EN34" si="500">+ED34</f>
        <v>880746</v>
      </c>
      <c r="EF34" s="110">
        <f t="shared" si="500"/>
        <v>880746</v>
      </c>
      <c r="EG34" s="110">
        <f t="shared" si="500"/>
        <v>880746</v>
      </c>
      <c r="EH34" s="110">
        <f t="shared" si="500"/>
        <v>880746</v>
      </c>
      <c r="EI34" s="110">
        <f t="shared" si="500"/>
        <v>880746</v>
      </c>
      <c r="EJ34" s="110">
        <f>+EI34</f>
        <v>880746</v>
      </c>
      <c r="EK34" s="110">
        <f t="shared" si="500"/>
        <v>880746</v>
      </c>
      <c r="EL34" s="110">
        <f t="shared" si="500"/>
        <v>880746</v>
      </c>
      <c r="EM34" s="110">
        <f t="shared" si="500"/>
        <v>880746</v>
      </c>
      <c r="EN34" s="110">
        <f t="shared" si="500"/>
        <v>880746</v>
      </c>
      <c r="EO34" s="122">
        <f>+SUM(EP34:FA34)</f>
        <v>10991712</v>
      </c>
      <c r="EP34" s="110">
        <f>+ROUND((EN34*(1+EP3)),0)</f>
        <v>915976</v>
      </c>
      <c r="EQ34" s="110">
        <f>+EP34</f>
        <v>915976</v>
      </c>
      <c r="ER34" s="110">
        <f t="shared" ref="ER34:FA34" si="501">+EQ34</f>
        <v>915976</v>
      </c>
      <c r="ES34" s="110">
        <f t="shared" si="501"/>
        <v>915976</v>
      </c>
      <c r="ET34" s="110">
        <f t="shared" si="501"/>
        <v>915976</v>
      </c>
      <c r="EU34" s="110">
        <f t="shared" si="501"/>
        <v>915976</v>
      </c>
      <c r="EV34" s="110">
        <f t="shared" si="501"/>
        <v>915976</v>
      </c>
      <c r="EW34" s="110">
        <f>+EV34</f>
        <v>915976</v>
      </c>
      <c r="EX34" s="110">
        <f t="shared" si="501"/>
        <v>915976</v>
      </c>
      <c r="EY34" s="110">
        <f t="shared" si="501"/>
        <v>915976</v>
      </c>
      <c r="EZ34" s="110">
        <f t="shared" si="501"/>
        <v>915976</v>
      </c>
      <c r="FA34" s="110">
        <f t="shared" si="501"/>
        <v>915976</v>
      </c>
      <c r="FB34" s="122">
        <f>+SUM(FC34:FN34)</f>
        <v>11431380</v>
      </c>
      <c r="FC34" s="110">
        <f>+ROUND((FA34*(1+FC3)),0)</f>
        <v>952615</v>
      </c>
      <c r="FD34" s="110">
        <f>+FC34</f>
        <v>952615</v>
      </c>
      <c r="FE34" s="110">
        <f t="shared" ref="FE34:FN34" si="502">+FD34</f>
        <v>952615</v>
      </c>
      <c r="FF34" s="110">
        <f t="shared" si="502"/>
        <v>952615</v>
      </c>
      <c r="FG34" s="110">
        <f t="shared" si="502"/>
        <v>952615</v>
      </c>
      <c r="FH34" s="110">
        <f t="shared" si="502"/>
        <v>952615</v>
      </c>
      <c r="FI34" s="110">
        <f t="shared" si="502"/>
        <v>952615</v>
      </c>
      <c r="FJ34" s="110">
        <f>+FI34</f>
        <v>952615</v>
      </c>
      <c r="FK34" s="110">
        <f t="shared" si="502"/>
        <v>952615</v>
      </c>
      <c r="FL34" s="110">
        <f t="shared" si="502"/>
        <v>952615</v>
      </c>
      <c r="FM34" s="110">
        <f t="shared" si="502"/>
        <v>952615</v>
      </c>
      <c r="FN34" s="110">
        <f t="shared" si="502"/>
        <v>952615</v>
      </c>
      <c r="FO34" s="122">
        <f>+SUM(FP34:GA34)</f>
        <v>11888640</v>
      </c>
      <c r="FP34" s="110">
        <f>+ROUND((FN34*(1+FP3)),0)</f>
        <v>990720</v>
      </c>
      <c r="FQ34" s="110">
        <f>+FP34</f>
        <v>990720</v>
      </c>
      <c r="FR34" s="110">
        <f t="shared" ref="FR34:GA34" si="503">+FQ34</f>
        <v>990720</v>
      </c>
      <c r="FS34" s="110">
        <f t="shared" si="503"/>
        <v>990720</v>
      </c>
      <c r="FT34" s="110">
        <f t="shared" si="503"/>
        <v>990720</v>
      </c>
      <c r="FU34" s="110">
        <f t="shared" si="503"/>
        <v>990720</v>
      </c>
      <c r="FV34" s="110">
        <f t="shared" si="503"/>
        <v>990720</v>
      </c>
      <c r="FW34" s="110">
        <f>+FV34</f>
        <v>990720</v>
      </c>
      <c r="FX34" s="110">
        <f t="shared" si="503"/>
        <v>990720</v>
      </c>
      <c r="FY34" s="110">
        <f t="shared" si="503"/>
        <v>990720</v>
      </c>
      <c r="FZ34" s="110">
        <f t="shared" si="503"/>
        <v>990720</v>
      </c>
      <c r="GA34" s="110">
        <f t="shared" si="503"/>
        <v>990720</v>
      </c>
      <c r="GB34" s="122">
        <f>+SUM(GC34:GN34)</f>
        <v>12364188</v>
      </c>
      <c r="GC34" s="110">
        <f>+ROUND((GA34*(1+GC3)),0)</f>
        <v>1030349</v>
      </c>
      <c r="GD34" s="110">
        <f>+GC34</f>
        <v>1030349</v>
      </c>
      <c r="GE34" s="110">
        <f t="shared" ref="GE34:GN34" si="504">+GD34</f>
        <v>1030349</v>
      </c>
      <c r="GF34" s="110">
        <f t="shared" si="504"/>
        <v>1030349</v>
      </c>
      <c r="GG34" s="110">
        <f t="shared" si="504"/>
        <v>1030349</v>
      </c>
      <c r="GH34" s="110">
        <f t="shared" si="504"/>
        <v>1030349</v>
      </c>
      <c r="GI34" s="110">
        <f t="shared" si="504"/>
        <v>1030349</v>
      </c>
      <c r="GJ34" s="110">
        <f>+GI34</f>
        <v>1030349</v>
      </c>
      <c r="GK34" s="110">
        <f t="shared" si="504"/>
        <v>1030349</v>
      </c>
      <c r="GL34" s="110">
        <f t="shared" si="504"/>
        <v>1030349</v>
      </c>
      <c r="GM34" s="110">
        <f t="shared" si="504"/>
        <v>1030349</v>
      </c>
      <c r="GN34" s="110">
        <f t="shared" si="504"/>
        <v>1030349</v>
      </c>
    </row>
    <row r="35" spans="1:196" ht="16.5" customHeight="1" x14ac:dyDescent="0.3">
      <c r="A35" s="123" t="s">
        <v>64</v>
      </c>
      <c r="B35" s="122">
        <f>+SUM(C35:N35)</f>
        <v>81288</v>
      </c>
      <c r="C35" s="111">
        <f>+ROUND(((C15-C22)*'DATOS ENTRADA'!$B$39),0)</f>
        <v>6774</v>
      </c>
      <c r="D35" s="111">
        <f>+ROUND(((D15-D22)*'DATOS ENTRADA'!$B$39),0)</f>
        <v>6774</v>
      </c>
      <c r="E35" s="111">
        <f>+ROUND(((E15-E22)*'DATOS ENTRADA'!$B$39),0)</f>
        <v>6774</v>
      </c>
      <c r="F35" s="111">
        <f>+ROUND(((F15-F22)*'DATOS ENTRADA'!$B$39),0)</f>
        <v>6774</v>
      </c>
      <c r="G35" s="111">
        <f>+ROUND(((G15-G22)*'DATOS ENTRADA'!$B$39),0)</f>
        <v>6774</v>
      </c>
      <c r="H35" s="111">
        <f>+ROUND(((H15-H22)*'DATOS ENTRADA'!$B$39),0)</f>
        <v>6774</v>
      </c>
      <c r="I35" s="111">
        <f>+ROUND(((I15-I22)*'DATOS ENTRADA'!$B$39),0)</f>
        <v>6774</v>
      </c>
      <c r="J35" s="111">
        <f>+ROUND(((J15-J22)*'DATOS ENTRADA'!$B$39),0)</f>
        <v>6774</v>
      </c>
      <c r="K35" s="111">
        <f>+ROUND(((K15-K22)*'DATOS ENTRADA'!$B$39),0)</f>
        <v>6774</v>
      </c>
      <c r="L35" s="111">
        <f>+ROUND(((L15-L22)*'DATOS ENTRADA'!$B$39),0)</f>
        <v>6774</v>
      </c>
      <c r="M35" s="111">
        <f>+ROUND(((M15-M22)*'DATOS ENTRADA'!$B$39),0)</f>
        <v>6774</v>
      </c>
      <c r="N35" s="111">
        <f>+ROUND(((N15-N22)*'DATOS ENTRADA'!$B$39),0)</f>
        <v>6774</v>
      </c>
      <c r="O35" s="122">
        <f>+SUM(P35:AA35)</f>
        <v>96636</v>
      </c>
      <c r="P35" s="111">
        <f>+ROUND(((P15-P22)*'DATOS ENTRADA'!$B$39),0)</f>
        <v>8053</v>
      </c>
      <c r="Q35" s="111">
        <f>+ROUND(((Q15-Q22)*'DATOS ENTRADA'!$B$39),0)</f>
        <v>8053</v>
      </c>
      <c r="R35" s="111">
        <f>+ROUND(((R15-R22)*'DATOS ENTRADA'!$B$39),0)</f>
        <v>8053</v>
      </c>
      <c r="S35" s="111">
        <f>+ROUND(((S15-S22)*'DATOS ENTRADA'!$B$39),0)</f>
        <v>8053</v>
      </c>
      <c r="T35" s="111">
        <f>+ROUND(((T15-T22)*'DATOS ENTRADA'!$B$39),0)</f>
        <v>8053</v>
      </c>
      <c r="U35" s="111">
        <f>+ROUND(((U15-U22)*'DATOS ENTRADA'!$B$39),0)</f>
        <v>8053</v>
      </c>
      <c r="V35" s="111">
        <f>+ROUND(((V15-V22)*'DATOS ENTRADA'!$B$39),0)</f>
        <v>8053</v>
      </c>
      <c r="W35" s="111">
        <f>+ROUND(((W15-W22)*'DATOS ENTRADA'!$B$39),0)</f>
        <v>8053</v>
      </c>
      <c r="X35" s="111">
        <f>+ROUND(((X15-X22)*'DATOS ENTRADA'!$B$39),0)</f>
        <v>8053</v>
      </c>
      <c r="Y35" s="111">
        <f>+ROUND(((Y15-Y22)*'DATOS ENTRADA'!$B$39),0)</f>
        <v>8053</v>
      </c>
      <c r="Z35" s="111">
        <f>+ROUND(((Z15-Z22)*'DATOS ENTRADA'!$B$39),0)</f>
        <v>8053</v>
      </c>
      <c r="AA35" s="111">
        <f>+ROUND(((AA15-AA22)*'DATOS ENTRADA'!$B$39),0)</f>
        <v>8053</v>
      </c>
      <c r="AB35" s="122">
        <f>+SUM(AC35:AN35)</f>
        <v>100896</v>
      </c>
      <c r="AC35" s="111">
        <f>+ROUND(((AC15-AC22)*'DATOS ENTRADA'!$B$39),0)</f>
        <v>8408</v>
      </c>
      <c r="AD35" s="111">
        <f>+ROUND(((AD15-AD22)*'DATOS ENTRADA'!$B$39),0)</f>
        <v>8408</v>
      </c>
      <c r="AE35" s="111">
        <f>+ROUND(((AE15-AE22)*'DATOS ENTRADA'!$B$39),0)</f>
        <v>8408</v>
      </c>
      <c r="AF35" s="111">
        <f>+ROUND(((AF15-AF22)*'DATOS ENTRADA'!$B$39),0)</f>
        <v>8408</v>
      </c>
      <c r="AG35" s="111">
        <f>+ROUND(((AG15-AG22)*'DATOS ENTRADA'!$B$39),0)</f>
        <v>8408</v>
      </c>
      <c r="AH35" s="111">
        <f>+ROUND(((AH15-AH22)*'DATOS ENTRADA'!$B$39),0)</f>
        <v>8408</v>
      </c>
      <c r="AI35" s="111">
        <f>+ROUND(((AI15-AI22)*'DATOS ENTRADA'!$B$39),0)</f>
        <v>8408</v>
      </c>
      <c r="AJ35" s="111">
        <f>+ROUND(((AJ15-AJ22)*'DATOS ENTRADA'!$B$39),0)</f>
        <v>8408</v>
      </c>
      <c r="AK35" s="111">
        <f>+ROUND(((AK15-AK22)*'DATOS ENTRADA'!$B$39),0)</f>
        <v>8408</v>
      </c>
      <c r="AL35" s="111">
        <f>+ROUND(((AL15-AL22)*'DATOS ENTRADA'!$B$39),0)</f>
        <v>8408</v>
      </c>
      <c r="AM35" s="111">
        <f>+ROUND(((AM15-AM22)*'DATOS ENTRADA'!$B$39),0)</f>
        <v>8408</v>
      </c>
      <c r="AN35" s="111">
        <f>+ROUND(((AN15-AN22)*'DATOS ENTRADA'!$B$39),0)</f>
        <v>8408</v>
      </c>
      <c r="AO35" s="122">
        <f>+SUM(AP35:BA35)</f>
        <v>105336</v>
      </c>
      <c r="AP35" s="111">
        <f>+ROUND(((AP15-AP22)*'DATOS ENTRADA'!$B$39),0)</f>
        <v>8778</v>
      </c>
      <c r="AQ35" s="111">
        <f>+ROUND(((AQ15-AQ22)*'DATOS ENTRADA'!$B$39),0)</f>
        <v>8778</v>
      </c>
      <c r="AR35" s="111">
        <f>+ROUND(((AR15-AR22)*'DATOS ENTRADA'!$B$39),0)</f>
        <v>8778</v>
      </c>
      <c r="AS35" s="111">
        <f>+ROUND(((AS15-AS22)*'DATOS ENTRADA'!$B$39),0)</f>
        <v>8778</v>
      </c>
      <c r="AT35" s="111">
        <f>+ROUND(((AT15-AT22)*'DATOS ENTRADA'!$B$39),0)</f>
        <v>8778</v>
      </c>
      <c r="AU35" s="111">
        <f>+ROUND(((AU15-AU22)*'DATOS ENTRADA'!$B$39),0)</f>
        <v>8778</v>
      </c>
      <c r="AV35" s="111">
        <f>+ROUND(((AV15-AV22)*'DATOS ENTRADA'!$B$39),0)</f>
        <v>8778</v>
      </c>
      <c r="AW35" s="111">
        <f>+ROUND(((AW15-AW22)*'DATOS ENTRADA'!$B$39),0)</f>
        <v>8778</v>
      </c>
      <c r="AX35" s="111">
        <f>+ROUND(((AX15-AX22)*'DATOS ENTRADA'!$B$39),0)</f>
        <v>8778</v>
      </c>
      <c r="AY35" s="111">
        <f>+ROUND(((AY15-AY22)*'DATOS ENTRADA'!$B$39),0)</f>
        <v>8778</v>
      </c>
      <c r="AZ35" s="111">
        <f>+ROUND(((AZ15-AZ22)*'DATOS ENTRADA'!$B$39),0)</f>
        <v>8778</v>
      </c>
      <c r="BA35" s="111">
        <f>+ROUND(((BA15-BA22)*'DATOS ENTRADA'!$B$39),0)</f>
        <v>8778</v>
      </c>
      <c r="BB35" s="122">
        <f>+SUM(BC35:BN35)</f>
        <v>109968</v>
      </c>
      <c r="BC35" s="111">
        <f>+ROUND(((BC15-BC22)*'DATOS ENTRADA'!$B$39),0)</f>
        <v>9164</v>
      </c>
      <c r="BD35" s="111">
        <f>+ROUND(((BD15-BD22)*'DATOS ENTRADA'!$B$39),0)</f>
        <v>9164</v>
      </c>
      <c r="BE35" s="111">
        <f>+ROUND(((BE15-BE22)*'DATOS ENTRADA'!$B$39),0)</f>
        <v>9164</v>
      </c>
      <c r="BF35" s="111">
        <f>+ROUND(((BF15-BF22)*'DATOS ENTRADA'!$B$39),0)</f>
        <v>9164</v>
      </c>
      <c r="BG35" s="111">
        <f>+ROUND(((BG15-BG22)*'DATOS ENTRADA'!$B$39),0)</f>
        <v>9164</v>
      </c>
      <c r="BH35" s="111">
        <f>+ROUND(((BH15-BH22)*'DATOS ENTRADA'!$B$39),0)</f>
        <v>9164</v>
      </c>
      <c r="BI35" s="111">
        <f>+ROUND(((BI15-BI22)*'DATOS ENTRADA'!$B$39),0)</f>
        <v>9164</v>
      </c>
      <c r="BJ35" s="111">
        <f>+ROUND(((BJ15-BJ22)*'DATOS ENTRADA'!$B$39),0)</f>
        <v>9164</v>
      </c>
      <c r="BK35" s="111">
        <f>+ROUND(((BK15-BK22)*'DATOS ENTRADA'!$B$39),0)</f>
        <v>9164</v>
      </c>
      <c r="BL35" s="111">
        <f>+ROUND(((BL15-BL22)*'DATOS ENTRADA'!$B$39),0)</f>
        <v>9164</v>
      </c>
      <c r="BM35" s="111">
        <f>+ROUND(((BM15-BM22)*'DATOS ENTRADA'!$B$39),0)</f>
        <v>9164</v>
      </c>
      <c r="BN35" s="111">
        <f>+ROUND(((BN15-BN22)*'DATOS ENTRADA'!$B$39),0)</f>
        <v>9164</v>
      </c>
      <c r="BO35" s="122">
        <f>+SUM(BP35:CA35)</f>
        <v>114792</v>
      </c>
      <c r="BP35" s="111">
        <f>+ROUND(((BP15-BP22)*'DATOS ENTRADA'!$B$39),0)</f>
        <v>9566</v>
      </c>
      <c r="BQ35" s="111">
        <f>+ROUND(((BQ15-BQ22)*'DATOS ENTRADA'!$B$39),0)</f>
        <v>9566</v>
      </c>
      <c r="BR35" s="111">
        <f>+ROUND(((BR15-BR22)*'DATOS ENTRADA'!$B$39),0)</f>
        <v>9566</v>
      </c>
      <c r="BS35" s="111">
        <f>+ROUND(((BS15-BS22)*'DATOS ENTRADA'!$B$39),0)</f>
        <v>9566</v>
      </c>
      <c r="BT35" s="111">
        <f>+ROUND(((BT15-BT22)*'DATOS ENTRADA'!$B$39),0)</f>
        <v>9566</v>
      </c>
      <c r="BU35" s="111">
        <f>+ROUND(((BU15-BU22)*'DATOS ENTRADA'!$B$39),0)</f>
        <v>9566</v>
      </c>
      <c r="BV35" s="111">
        <f>+ROUND(((BV15-BV22)*'DATOS ENTRADA'!$B$39),0)</f>
        <v>9566</v>
      </c>
      <c r="BW35" s="111">
        <f>+ROUND(((BW15-BW22)*'DATOS ENTRADA'!$B$39),0)</f>
        <v>9566</v>
      </c>
      <c r="BX35" s="111">
        <f>+ROUND(((BX15-BX22)*'DATOS ENTRADA'!$B$39),0)</f>
        <v>9566</v>
      </c>
      <c r="BY35" s="111">
        <f>+ROUND(((BY15-BY22)*'DATOS ENTRADA'!$B$39),0)</f>
        <v>9566</v>
      </c>
      <c r="BZ35" s="111">
        <f>+ROUND(((BZ15-BZ22)*'DATOS ENTRADA'!$B$39),0)</f>
        <v>9566</v>
      </c>
      <c r="CA35" s="111">
        <f>+ROUND(((CA15-CA22)*'DATOS ENTRADA'!$B$39),0)</f>
        <v>9566</v>
      </c>
      <c r="CB35" s="122">
        <f>+SUM(CC35:CN35)</f>
        <v>119832</v>
      </c>
      <c r="CC35" s="111">
        <f>+ROUND(((CC15-CC22)*'DATOS ENTRADA'!$B$39),0)</f>
        <v>9986</v>
      </c>
      <c r="CD35" s="111">
        <f>+ROUND(((CD15-CD22)*'DATOS ENTRADA'!$B$39),0)</f>
        <v>9986</v>
      </c>
      <c r="CE35" s="111">
        <f>+ROUND(((CE15-CE22)*'DATOS ENTRADA'!$B$39),0)</f>
        <v>9986</v>
      </c>
      <c r="CF35" s="111">
        <f>+ROUND(((CF15-CF22)*'DATOS ENTRADA'!$B$39),0)</f>
        <v>9986</v>
      </c>
      <c r="CG35" s="111">
        <f>+ROUND(((CG15-CG22)*'DATOS ENTRADA'!$B$39),0)</f>
        <v>9986</v>
      </c>
      <c r="CH35" s="111">
        <f>+ROUND(((CH15-CH22)*'DATOS ENTRADA'!$B$39),0)</f>
        <v>9986</v>
      </c>
      <c r="CI35" s="111">
        <f>+ROUND(((CI15-CI22)*'DATOS ENTRADA'!$B$39),0)</f>
        <v>9986</v>
      </c>
      <c r="CJ35" s="111">
        <f>+ROUND(((CJ15-CJ22)*'DATOS ENTRADA'!$B$39),0)</f>
        <v>9986</v>
      </c>
      <c r="CK35" s="111">
        <f>+ROUND(((CK15-CK22)*'DATOS ENTRADA'!$B$39),0)</f>
        <v>9986</v>
      </c>
      <c r="CL35" s="111">
        <f>+ROUND(((CL15-CL22)*'DATOS ENTRADA'!$B$39),0)</f>
        <v>9986</v>
      </c>
      <c r="CM35" s="111">
        <f>+ROUND(((CM15-CM22)*'DATOS ENTRADA'!$B$39),0)</f>
        <v>9986</v>
      </c>
      <c r="CN35" s="111">
        <f>+ROUND(((CN15-CN22)*'DATOS ENTRADA'!$B$39),0)</f>
        <v>9986</v>
      </c>
      <c r="CO35" s="122">
        <f>+SUM(CP35:DA35)</f>
        <v>125076</v>
      </c>
      <c r="CP35" s="111">
        <f>+ROUND(((CP15-CP22)*'DATOS ENTRADA'!$B$39),0)</f>
        <v>10423</v>
      </c>
      <c r="CQ35" s="111">
        <f>+ROUND(((CQ15-CQ22)*'DATOS ENTRADA'!$B$39),0)</f>
        <v>10423</v>
      </c>
      <c r="CR35" s="111">
        <f>+ROUND(((CR15-CR22)*'DATOS ENTRADA'!$B$39),0)</f>
        <v>10423</v>
      </c>
      <c r="CS35" s="111">
        <f>+ROUND(((CS15-CS22)*'DATOS ENTRADA'!$B$39),0)</f>
        <v>10423</v>
      </c>
      <c r="CT35" s="111">
        <f>+ROUND(((CT15-CT22)*'DATOS ENTRADA'!$B$39),0)</f>
        <v>10423</v>
      </c>
      <c r="CU35" s="111">
        <f>+ROUND(((CU15-CU22)*'DATOS ENTRADA'!$B$39),0)</f>
        <v>10423</v>
      </c>
      <c r="CV35" s="111">
        <f>+ROUND(((CV15-CV22)*'DATOS ENTRADA'!$B$39),0)</f>
        <v>10423</v>
      </c>
      <c r="CW35" s="111">
        <f>+ROUND(((CW15-CW22)*'DATOS ENTRADA'!$B$39),0)</f>
        <v>10423</v>
      </c>
      <c r="CX35" s="111">
        <f>+ROUND(((CX15-CX22)*'DATOS ENTRADA'!$B$39),0)</f>
        <v>10423</v>
      </c>
      <c r="CY35" s="111">
        <f>+ROUND(((CY15-CY22)*'DATOS ENTRADA'!$B$39),0)</f>
        <v>10423</v>
      </c>
      <c r="CZ35" s="111">
        <f>+ROUND(((CZ15-CZ22)*'DATOS ENTRADA'!$B$39),0)</f>
        <v>10423</v>
      </c>
      <c r="DA35" s="111">
        <f>+ROUND(((DA15-DA22)*'DATOS ENTRADA'!$B$39),0)</f>
        <v>10423</v>
      </c>
      <c r="DB35" s="122">
        <f>+SUM(DC35:DN35)</f>
        <v>130548</v>
      </c>
      <c r="DC35" s="111">
        <f>+ROUND(((DC15-DC22)*'DATOS ENTRADA'!$B$39),0)</f>
        <v>10879</v>
      </c>
      <c r="DD35" s="111">
        <f>+ROUND(((DD15-DD22)*'DATOS ENTRADA'!$B$39),0)</f>
        <v>10879</v>
      </c>
      <c r="DE35" s="111">
        <f>+ROUND(((DE15-DE22)*'DATOS ENTRADA'!$B$39),0)</f>
        <v>10879</v>
      </c>
      <c r="DF35" s="111">
        <f>+ROUND(((DF15-DF22)*'DATOS ENTRADA'!$B$39),0)</f>
        <v>10879</v>
      </c>
      <c r="DG35" s="111">
        <f>+ROUND(((DG15-DG22)*'DATOS ENTRADA'!$B$39),0)</f>
        <v>10879</v>
      </c>
      <c r="DH35" s="111">
        <f>+ROUND(((DH15-DH22)*'DATOS ENTRADA'!$B$39),0)</f>
        <v>10879</v>
      </c>
      <c r="DI35" s="111">
        <f>+ROUND(((DI15-DI22)*'DATOS ENTRADA'!$B$39),0)</f>
        <v>10879</v>
      </c>
      <c r="DJ35" s="111">
        <f>+ROUND(((DJ15-DJ22)*'DATOS ENTRADA'!$B$39),0)</f>
        <v>10879</v>
      </c>
      <c r="DK35" s="111">
        <f>+ROUND(((DK15-DK22)*'DATOS ENTRADA'!$B$39),0)</f>
        <v>10879</v>
      </c>
      <c r="DL35" s="111">
        <f>+ROUND(((DL15-DL22)*'DATOS ENTRADA'!$B$39),0)</f>
        <v>10879</v>
      </c>
      <c r="DM35" s="111">
        <f>+ROUND(((DM15-DM22)*'DATOS ENTRADA'!$B$39),0)</f>
        <v>10879</v>
      </c>
      <c r="DN35" s="111">
        <f>+ROUND(((DN15-DN22)*'DATOS ENTRADA'!$B$39),0)</f>
        <v>10879</v>
      </c>
      <c r="DO35" s="122">
        <f>+SUM(DP35:EA35)</f>
        <v>136260</v>
      </c>
      <c r="DP35" s="111">
        <f>+ROUND(((DP15-DP22)*'DATOS ENTRADA'!$B$39),0)</f>
        <v>11355</v>
      </c>
      <c r="DQ35" s="111">
        <f>+ROUND(((DQ15-DQ22)*'DATOS ENTRADA'!$B$39),0)</f>
        <v>11355</v>
      </c>
      <c r="DR35" s="111">
        <f>+ROUND(((DR15-DR22)*'DATOS ENTRADA'!$B$39),0)</f>
        <v>11355</v>
      </c>
      <c r="DS35" s="111">
        <f>+ROUND(((DS15-DS22)*'DATOS ENTRADA'!$B$39),0)</f>
        <v>11355</v>
      </c>
      <c r="DT35" s="111">
        <f>+ROUND(((DT15-DT22)*'DATOS ENTRADA'!$B$39),0)</f>
        <v>11355</v>
      </c>
      <c r="DU35" s="111">
        <f>+ROUND(((DU15-DU22)*'DATOS ENTRADA'!$B$39),0)</f>
        <v>11355</v>
      </c>
      <c r="DV35" s="111">
        <f>+ROUND(((DV15-DV22)*'DATOS ENTRADA'!$B$39),0)</f>
        <v>11355</v>
      </c>
      <c r="DW35" s="111">
        <f>+ROUND(((DW15-DW22)*'DATOS ENTRADA'!$B$39),0)</f>
        <v>11355</v>
      </c>
      <c r="DX35" s="111">
        <f>+ROUND(((DX15-DX22)*'DATOS ENTRADA'!$B$39),0)</f>
        <v>11355</v>
      </c>
      <c r="DY35" s="111">
        <f>+ROUND(((DY15-DY22)*'DATOS ENTRADA'!$B$39),0)</f>
        <v>11355</v>
      </c>
      <c r="DZ35" s="111">
        <f>+ROUND(((DZ15-DZ22)*'DATOS ENTRADA'!$B$39),0)</f>
        <v>11355</v>
      </c>
      <c r="EA35" s="111">
        <f>+ROUND(((EA15-EA22)*'DATOS ENTRADA'!$B$39),0)</f>
        <v>11355</v>
      </c>
      <c r="EB35" s="122">
        <f>+SUM(EC35:EN35)</f>
        <v>142200</v>
      </c>
      <c r="EC35" s="111">
        <f>+ROUND(((EC15-EC22)*'DATOS ENTRADA'!$B$39),0)</f>
        <v>11850</v>
      </c>
      <c r="ED35" s="111">
        <f>+ROUND(((ED15-ED22)*'DATOS ENTRADA'!$B$39),0)</f>
        <v>11850</v>
      </c>
      <c r="EE35" s="111">
        <f>+ROUND(((EE15-EE22)*'DATOS ENTRADA'!$B$39),0)</f>
        <v>11850</v>
      </c>
      <c r="EF35" s="111">
        <f>+ROUND(((EF15-EF22)*'DATOS ENTRADA'!$B$39),0)</f>
        <v>11850</v>
      </c>
      <c r="EG35" s="111">
        <f>+ROUND(((EG15-EG22)*'DATOS ENTRADA'!$B$39),0)</f>
        <v>11850</v>
      </c>
      <c r="EH35" s="111">
        <f>+ROUND(((EH15-EH22)*'DATOS ENTRADA'!$B$39),0)</f>
        <v>11850</v>
      </c>
      <c r="EI35" s="111">
        <f>+ROUND(((EI15-EI22)*'DATOS ENTRADA'!$B$39),0)</f>
        <v>11850</v>
      </c>
      <c r="EJ35" s="111">
        <f>+ROUND(((EJ15-EJ22)*'DATOS ENTRADA'!$B$39),0)</f>
        <v>11850</v>
      </c>
      <c r="EK35" s="111">
        <f>+ROUND(((EK15-EK22)*'DATOS ENTRADA'!$B$39),0)</f>
        <v>11850</v>
      </c>
      <c r="EL35" s="111">
        <f>+ROUND(((EL15-EL22)*'DATOS ENTRADA'!$B$39),0)</f>
        <v>11850</v>
      </c>
      <c r="EM35" s="111">
        <f>+ROUND(((EM15-EM22)*'DATOS ENTRADA'!$B$39),0)</f>
        <v>11850</v>
      </c>
      <c r="EN35" s="111">
        <f>+ROUND(((EN15-EN22)*'DATOS ENTRADA'!$B$39),0)</f>
        <v>11850</v>
      </c>
      <c r="EO35" s="122">
        <f>+SUM(EP35:FA35)</f>
        <v>148404</v>
      </c>
      <c r="EP35" s="111">
        <f>+ROUND(((EP15-EP22)*'DATOS ENTRADA'!$B$39),0)</f>
        <v>12367</v>
      </c>
      <c r="EQ35" s="111">
        <f>+ROUND(((EQ15-EQ22)*'DATOS ENTRADA'!$B$39),0)</f>
        <v>12367</v>
      </c>
      <c r="ER35" s="111">
        <f>+ROUND(((ER15-ER22)*'DATOS ENTRADA'!$B$39),0)</f>
        <v>12367</v>
      </c>
      <c r="ES35" s="111">
        <f>+ROUND(((ES15-ES22)*'DATOS ENTRADA'!$B$39),0)</f>
        <v>12367</v>
      </c>
      <c r="ET35" s="111">
        <f>+ROUND(((ET15-ET22)*'DATOS ENTRADA'!$B$39),0)</f>
        <v>12367</v>
      </c>
      <c r="EU35" s="111">
        <f>+ROUND(((EU15-EU22)*'DATOS ENTRADA'!$B$39),0)</f>
        <v>12367</v>
      </c>
      <c r="EV35" s="111">
        <f>+ROUND(((EV15-EV22)*'DATOS ENTRADA'!$B$39),0)</f>
        <v>12367</v>
      </c>
      <c r="EW35" s="111">
        <f>+ROUND(((EW15-EW22)*'DATOS ENTRADA'!$B$39),0)</f>
        <v>12367</v>
      </c>
      <c r="EX35" s="111">
        <f>+ROUND(((EX15-EX22)*'DATOS ENTRADA'!$B$39),0)</f>
        <v>12367</v>
      </c>
      <c r="EY35" s="111">
        <f>+ROUND(((EY15-EY22)*'DATOS ENTRADA'!$B$39),0)</f>
        <v>12367</v>
      </c>
      <c r="EZ35" s="111">
        <f>+ROUND(((EZ15-EZ22)*'DATOS ENTRADA'!$B$39),0)</f>
        <v>12367</v>
      </c>
      <c r="FA35" s="111">
        <f>+ROUND(((FA15-FA22)*'DATOS ENTRADA'!$B$39),0)</f>
        <v>12367</v>
      </c>
      <c r="FB35" s="122">
        <f>+SUM(FC35:FN35)</f>
        <v>154872</v>
      </c>
      <c r="FC35" s="111">
        <f>+ROUND(((FC15-FC22)*'DATOS ENTRADA'!$B$39),0)</f>
        <v>12906</v>
      </c>
      <c r="FD35" s="111">
        <f>+ROUND(((FD15-FD22)*'DATOS ENTRADA'!$B$39),0)</f>
        <v>12906</v>
      </c>
      <c r="FE35" s="111">
        <f>+ROUND(((FE15-FE22)*'DATOS ENTRADA'!$B$39),0)</f>
        <v>12906</v>
      </c>
      <c r="FF35" s="111">
        <f>+ROUND(((FF15-FF22)*'DATOS ENTRADA'!$B$39),0)</f>
        <v>12906</v>
      </c>
      <c r="FG35" s="111">
        <f>+ROUND(((FG15-FG22)*'DATOS ENTRADA'!$B$39),0)</f>
        <v>12906</v>
      </c>
      <c r="FH35" s="111">
        <f>+ROUND(((FH15-FH22)*'DATOS ENTRADA'!$B$39),0)</f>
        <v>12906</v>
      </c>
      <c r="FI35" s="111">
        <f>+ROUND(((FI15-FI22)*'DATOS ENTRADA'!$B$39),0)</f>
        <v>12906</v>
      </c>
      <c r="FJ35" s="111">
        <f>+ROUND(((FJ15-FJ22)*'DATOS ENTRADA'!$B$39),0)</f>
        <v>12906</v>
      </c>
      <c r="FK35" s="111">
        <f>+ROUND(((FK15-FK22)*'DATOS ENTRADA'!$B$39),0)</f>
        <v>12906</v>
      </c>
      <c r="FL35" s="111">
        <f>+ROUND(((FL15-FL22)*'DATOS ENTRADA'!$B$39),0)</f>
        <v>12906</v>
      </c>
      <c r="FM35" s="111">
        <f>+ROUND(((FM15-FM22)*'DATOS ENTRADA'!$B$39),0)</f>
        <v>12906</v>
      </c>
      <c r="FN35" s="111">
        <f>+ROUND(((FN15-FN22)*'DATOS ENTRADA'!$B$39),0)</f>
        <v>12906</v>
      </c>
      <c r="FO35" s="122">
        <f>+SUM(FP35:GA35)</f>
        <v>161616</v>
      </c>
      <c r="FP35" s="111">
        <f>+ROUND(((FP15-FP22)*'DATOS ENTRADA'!$B$39),0)</f>
        <v>13468</v>
      </c>
      <c r="FQ35" s="111">
        <f>+ROUND(((FQ15-FQ22)*'DATOS ENTRADA'!$B$39),0)</f>
        <v>13468</v>
      </c>
      <c r="FR35" s="111">
        <f>+ROUND(((FR15-FR22)*'DATOS ENTRADA'!$B$39),0)</f>
        <v>13468</v>
      </c>
      <c r="FS35" s="111">
        <f>+ROUND(((FS15-FS22)*'DATOS ENTRADA'!$B$39),0)</f>
        <v>13468</v>
      </c>
      <c r="FT35" s="111">
        <f>+ROUND(((FT15-FT22)*'DATOS ENTRADA'!$B$39),0)</f>
        <v>13468</v>
      </c>
      <c r="FU35" s="111">
        <f>+ROUND(((FU15-FU22)*'DATOS ENTRADA'!$B$39),0)</f>
        <v>13468</v>
      </c>
      <c r="FV35" s="111">
        <f>+ROUND(((FV15-FV22)*'DATOS ENTRADA'!$B$39),0)</f>
        <v>13468</v>
      </c>
      <c r="FW35" s="111">
        <f>+ROUND(((FW15-FW22)*'DATOS ENTRADA'!$B$39),0)</f>
        <v>13468</v>
      </c>
      <c r="FX35" s="111">
        <f>+ROUND(((FX15-FX22)*'DATOS ENTRADA'!$B$39),0)</f>
        <v>13468</v>
      </c>
      <c r="FY35" s="111">
        <f>+ROUND(((FY15-FY22)*'DATOS ENTRADA'!$B$39),0)</f>
        <v>13468</v>
      </c>
      <c r="FZ35" s="111">
        <f>+ROUND(((FZ15-FZ22)*'DATOS ENTRADA'!$B$39),0)</f>
        <v>13468</v>
      </c>
      <c r="GA35" s="111">
        <f>+ROUND(((GA15-GA22)*'DATOS ENTRADA'!$B$39),0)</f>
        <v>13468</v>
      </c>
      <c r="GB35" s="122">
        <f>+SUM(GC35:GN35)</f>
        <v>168636</v>
      </c>
      <c r="GC35" s="111">
        <f>+ROUND(((GC15-GC22)*'DATOS ENTRADA'!$B$39),0)</f>
        <v>14053</v>
      </c>
      <c r="GD35" s="111">
        <f>+ROUND(((GD15-GD22)*'DATOS ENTRADA'!$B$39),0)</f>
        <v>14053</v>
      </c>
      <c r="GE35" s="111">
        <f>+ROUND(((GE15-GE22)*'DATOS ENTRADA'!$B$39),0)</f>
        <v>14053</v>
      </c>
      <c r="GF35" s="111">
        <f>+ROUND(((GF15-GF22)*'DATOS ENTRADA'!$B$39),0)</f>
        <v>14053</v>
      </c>
      <c r="GG35" s="111">
        <f>+ROUND(((GG15-GG22)*'DATOS ENTRADA'!$B$39),0)</f>
        <v>14053</v>
      </c>
      <c r="GH35" s="111">
        <f>+ROUND(((GH15-GH22)*'DATOS ENTRADA'!$B$39),0)</f>
        <v>14053</v>
      </c>
      <c r="GI35" s="111">
        <f>+ROUND(((GI15-GI22)*'DATOS ENTRADA'!$B$39),0)</f>
        <v>14053</v>
      </c>
      <c r="GJ35" s="111">
        <f>+ROUND(((GJ15-GJ22)*'DATOS ENTRADA'!$B$39),0)</f>
        <v>14053</v>
      </c>
      <c r="GK35" s="111">
        <f>+ROUND(((GK15-GK22)*'DATOS ENTRADA'!$B$39),0)</f>
        <v>14053</v>
      </c>
      <c r="GL35" s="111">
        <f>+ROUND(((GL15-GL22)*'DATOS ENTRADA'!$B$39),0)</f>
        <v>14053</v>
      </c>
      <c r="GM35" s="111">
        <f>+ROUND(((GM15-GM22)*'DATOS ENTRADA'!$B$39),0)</f>
        <v>14053</v>
      </c>
      <c r="GN35" s="111">
        <f>+ROUND(((GN15-GN22)*'DATOS ENTRADA'!$B$39),0)</f>
        <v>14053</v>
      </c>
    </row>
    <row r="36" spans="1:196" s="11" customFormat="1" ht="16.5" customHeight="1" x14ac:dyDescent="0.3">
      <c r="A36" s="129" t="s">
        <v>74</v>
      </c>
      <c r="B36" s="124">
        <f>+B21+B25+B33</f>
        <v>425422026</v>
      </c>
      <c r="C36" s="124">
        <f>+C21+C25+C33</f>
        <v>24837437</v>
      </c>
      <c r="D36" s="124">
        <f t="shared" ref="D36:M36" si="505">+D21+D25+D33</f>
        <v>26766400</v>
      </c>
      <c r="E36" s="124">
        <f t="shared" si="505"/>
        <v>28695363</v>
      </c>
      <c r="F36" s="124">
        <f t="shared" si="505"/>
        <v>30624326</v>
      </c>
      <c r="G36" s="124">
        <f t="shared" si="505"/>
        <v>32553289</v>
      </c>
      <c r="H36" s="124">
        <f t="shared" si="505"/>
        <v>34482252</v>
      </c>
      <c r="I36" s="124">
        <f t="shared" si="505"/>
        <v>36411215</v>
      </c>
      <c r="J36" s="124">
        <f t="shared" si="505"/>
        <v>38340178</v>
      </c>
      <c r="K36" s="124">
        <f t="shared" si="505"/>
        <v>40269141</v>
      </c>
      <c r="L36" s="124">
        <f t="shared" si="505"/>
        <v>42218512</v>
      </c>
      <c r="M36" s="124">
        <f t="shared" si="505"/>
        <v>44147475</v>
      </c>
      <c r="N36" s="124">
        <f>+N21+N25+N33</f>
        <v>46076438</v>
      </c>
      <c r="O36" s="124">
        <f>+O21+O25+O33</f>
        <v>524472375</v>
      </c>
      <c r="P36" s="124">
        <f>+P21+P25+P33</f>
        <v>43700513</v>
      </c>
      <c r="Q36" s="124">
        <f t="shared" ref="Q36:AA36" si="506">+Q21+Q25+Q33</f>
        <v>43700513</v>
      </c>
      <c r="R36" s="124">
        <f t="shared" si="506"/>
        <v>43700513</v>
      </c>
      <c r="S36" s="124">
        <f t="shared" si="506"/>
        <v>43700513</v>
      </c>
      <c r="T36" s="124">
        <f t="shared" si="506"/>
        <v>43700513</v>
      </c>
      <c r="U36" s="124">
        <f t="shared" si="506"/>
        <v>43700513</v>
      </c>
      <c r="V36" s="124">
        <f t="shared" si="506"/>
        <v>43700513</v>
      </c>
      <c r="W36" s="124">
        <f t="shared" si="506"/>
        <v>43700513</v>
      </c>
      <c r="X36" s="124">
        <f t="shared" si="506"/>
        <v>43700513</v>
      </c>
      <c r="Y36" s="124">
        <f t="shared" si="506"/>
        <v>43722586</v>
      </c>
      <c r="Z36" s="124">
        <f t="shared" si="506"/>
        <v>43722586</v>
      </c>
      <c r="AA36" s="124">
        <f t="shared" si="506"/>
        <v>43722586</v>
      </c>
      <c r="AB36" s="124">
        <f>+AB21+AB25+AB33</f>
        <v>556475142</v>
      </c>
      <c r="AC36" s="124">
        <f>+AC21+AC25+AC33</f>
        <v>46366960</v>
      </c>
      <c r="AD36" s="124">
        <f t="shared" ref="AD36:AN36" si="507">+AD21+AD25+AD33</f>
        <v>46366960</v>
      </c>
      <c r="AE36" s="124">
        <f t="shared" si="507"/>
        <v>46366960</v>
      </c>
      <c r="AF36" s="124">
        <f t="shared" si="507"/>
        <v>46366960</v>
      </c>
      <c r="AG36" s="124">
        <f t="shared" si="507"/>
        <v>46366960</v>
      </c>
      <c r="AH36" s="124">
        <f t="shared" si="507"/>
        <v>46366960</v>
      </c>
      <c r="AI36" s="124">
        <f t="shared" si="507"/>
        <v>46366960</v>
      </c>
      <c r="AJ36" s="124">
        <f t="shared" si="507"/>
        <v>46366960</v>
      </c>
      <c r="AK36" s="124">
        <f t="shared" si="507"/>
        <v>46366960</v>
      </c>
      <c r="AL36" s="124">
        <f t="shared" si="507"/>
        <v>46390834</v>
      </c>
      <c r="AM36" s="124">
        <f t="shared" si="507"/>
        <v>46390834</v>
      </c>
      <c r="AN36" s="124">
        <f t="shared" si="507"/>
        <v>46390834</v>
      </c>
      <c r="AO36" s="124">
        <f>+AO21+AO25+AO33</f>
        <v>574060077</v>
      </c>
      <c r="AP36" s="124">
        <f>+AP21+AP25+AP33</f>
        <v>47831884</v>
      </c>
      <c r="AQ36" s="124">
        <f t="shared" ref="AQ36:BA36" si="508">+AQ21+AQ25+AQ33</f>
        <v>47831884</v>
      </c>
      <c r="AR36" s="124">
        <f t="shared" si="508"/>
        <v>47831884</v>
      </c>
      <c r="AS36" s="124">
        <f t="shared" si="508"/>
        <v>47831884</v>
      </c>
      <c r="AT36" s="124">
        <f t="shared" si="508"/>
        <v>47831884</v>
      </c>
      <c r="AU36" s="124">
        <f t="shared" si="508"/>
        <v>47831884</v>
      </c>
      <c r="AV36" s="124">
        <f t="shared" si="508"/>
        <v>47831884</v>
      </c>
      <c r="AW36" s="124">
        <f t="shared" si="508"/>
        <v>47831884</v>
      </c>
      <c r="AX36" s="124">
        <f t="shared" si="508"/>
        <v>47831884</v>
      </c>
      <c r="AY36" s="124">
        <f t="shared" si="508"/>
        <v>47857707</v>
      </c>
      <c r="AZ36" s="124">
        <f t="shared" si="508"/>
        <v>47857707</v>
      </c>
      <c r="BA36" s="124">
        <f t="shared" si="508"/>
        <v>47857707</v>
      </c>
      <c r="BB36" s="124">
        <f>+BB21+BB25+BB33</f>
        <v>592248234</v>
      </c>
      <c r="BC36" s="124">
        <f>+BC21+BC25+BC33</f>
        <v>49347037</v>
      </c>
      <c r="BD36" s="124">
        <f t="shared" ref="BD36:BN36" si="509">+BD21+BD25+BD33</f>
        <v>49347037</v>
      </c>
      <c r="BE36" s="124">
        <f t="shared" si="509"/>
        <v>49347037</v>
      </c>
      <c r="BF36" s="124">
        <f t="shared" si="509"/>
        <v>49347037</v>
      </c>
      <c r="BG36" s="124">
        <f t="shared" si="509"/>
        <v>49347037</v>
      </c>
      <c r="BH36" s="124">
        <f t="shared" si="509"/>
        <v>49347037</v>
      </c>
      <c r="BI36" s="124">
        <f t="shared" si="509"/>
        <v>49347037</v>
      </c>
      <c r="BJ36" s="124">
        <f t="shared" si="509"/>
        <v>49347037</v>
      </c>
      <c r="BK36" s="124">
        <f t="shared" si="509"/>
        <v>49347037</v>
      </c>
      <c r="BL36" s="124">
        <f t="shared" si="509"/>
        <v>49374967</v>
      </c>
      <c r="BM36" s="124">
        <f t="shared" si="509"/>
        <v>49374967</v>
      </c>
      <c r="BN36" s="124">
        <f t="shared" si="509"/>
        <v>49374967</v>
      </c>
      <c r="BO36" s="124">
        <f>+BO21+BO25+BO33</f>
        <v>581477544</v>
      </c>
      <c r="BP36" s="124">
        <f>+BP21+BP25+BP33</f>
        <v>48456462</v>
      </c>
      <c r="BQ36" s="124">
        <f t="shared" ref="BQ36:CA36" si="510">+BQ21+BQ25+BQ33</f>
        <v>48456462</v>
      </c>
      <c r="BR36" s="124">
        <f t="shared" si="510"/>
        <v>48456462</v>
      </c>
      <c r="BS36" s="124">
        <f t="shared" si="510"/>
        <v>48456462</v>
      </c>
      <c r="BT36" s="124">
        <f t="shared" si="510"/>
        <v>48456462</v>
      </c>
      <c r="BU36" s="124">
        <f t="shared" si="510"/>
        <v>48456462</v>
      </c>
      <c r="BV36" s="124">
        <f t="shared" si="510"/>
        <v>48456462</v>
      </c>
      <c r="BW36" s="124">
        <f t="shared" si="510"/>
        <v>48456462</v>
      </c>
      <c r="BX36" s="124">
        <f t="shared" si="510"/>
        <v>48456462</v>
      </c>
      <c r="BY36" s="124">
        <f t="shared" si="510"/>
        <v>48456462</v>
      </c>
      <c r="BZ36" s="124">
        <f t="shared" si="510"/>
        <v>48456462</v>
      </c>
      <c r="CA36" s="124">
        <f t="shared" si="510"/>
        <v>48456462</v>
      </c>
      <c r="CB36" s="124">
        <f>+CB21+CB25+CB33</f>
        <v>600193356</v>
      </c>
      <c r="CC36" s="124">
        <f>+CC21+CC25+CC33</f>
        <v>50016113</v>
      </c>
      <c r="CD36" s="124">
        <f t="shared" ref="CD36:CN36" si="511">+CD21+CD25+CD33</f>
        <v>50016113</v>
      </c>
      <c r="CE36" s="124">
        <f t="shared" si="511"/>
        <v>50016113</v>
      </c>
      <c r="CF36" s="124">
        <f t="shared" si="511"/>
        <v>50016113</v>
      </c>
      <c r="CG36" s="124">
        <f t="shared" si="511"/>
        <v>50016113</v>
      </c>
      <c r="CH36" s="124">
        <f t="shared" si="511"/>
        <v>50016113</v>
      </c>
      <c r="CI36" s="124">
        <f t="shared" si="511"/>
        <v>50016113</v>
      </c>
      <c r="CJ36" s="124">
        <f t="shared" si="511"/>
        <v>50016113</v>
      </c>
      <c r="CK36" s="124">
        <f t="shared" si="511"/>
        <v>50016113</v>
      </c>
      <c r="CL36" s="124">
        <f t="shared" si="511"/>
        <v>50016113</v>
      </c>
      <c r="CM36" s="124">
        <f t="shared" si="511"/>
        <v>50016113</v>
      </c>
      <c r="CN36" s="124">
        <f t="shared" si="511"/>
        <v>50016113</v>
      </c>
      <c r="CO36" s="124">
        <f>+CO21+CO25+CO33</f>
        <v>619521504</v>
      </c>
      <c r="CP36" s="124">
        <f>+CP21+CP25+CP33</f>
        <v>51626792</v>
      </c>
      <c r="CQ36" s="124">
        <f t="shared" ref="CQ36:DA36" si="512">+CQ21+CQ25+CQ33</f>
        <v>51626792</v>
      </c>
      <c r="CR36" s="124">
        <f t="shared" si="512"/>
        <v>51626792</v>
      </c>
      <c r="CS36" s="124">
        <f t="shared" si="512"/>
        <v>51626792</v>
      </c>
      <c r="CT36" s="124">
        <f t="shared" si="512"/>
        <v>51626792</v>
      </c>
      <c r="CU36" s="124">
        <f t="shared" si="512"/>
        <v>51626792</v>
      </c>
      <c r="CV36" s="124">
        <f t="shared" si="512"/>
        <v>51626792</v>
      </c>
      <c r="CW36" s="124">
        <f t="shared" si="512"/>
        <v>51626792</v>
      </c>
      <c r="CX36" s="124">
        <f t="shared" si="512"/>
        <v>51626792</v>
      </c>
      <c r="CY36" s="124">
        <f t="shared" si="512"/>
        <v>51626792</v>
      </c>
      <c r="CZ36" s="124">
        <f t="shared" si="512"/>
        <v>51626792</v>
      </c>
      <c r="DA36" s="124">
        <f t="shared" si="512"/>
        <v>51626792</v>
      </c>
      <c r="DB36" s="124">
        <f>+DB21+DB25+DB33</f>
        <v>639482388</v>
      </c>
      <c r="DC36" s="124">
        <f>+DC21+DC25+DC33</f>
        <v>53290199</v>
      </c>
      <c r="DD36" s="124">
        <f t="shared" ref="DD36:DN36" si="513">+DD21+DD25+DD33</f>
        <v>53290199</v>
      </c>
      <c r="DE36" s="124">
        <f t="shared" si="513"/>
        <v>53290199</v>
      </c>
      <c r="DF36" s="124">
        <f t="shared" si="513"/>
        <v>53290199</v>
      </c>
      <c r="DG36" s="124">
        <f t="shared" si="513"/>
        <v>53290199</v>
      </c>
      <c r="DH36" s="124">
        <f t="shared" si="513"/>
        <v>53290199</v>
      </c>
      <c r="DI36" s="124">
        <f t="shared" si="513"/>
        <v>53290199</v>
      </c>
      <c r="DJ36" s="124">
        <f t="shared" si="513"/>
        <v>53290199</v>
      </c>
      <c r="DK36" s="124">
        <f t="shared" si="513"/>
        <v>53290199</v>
      </c>
      <c r="DL36" s="124">
        <f t="shared" si="513"/>
        <v>53290199</v>
      </c>
      <c r="DM36" s="124">
        <f t="shared" si="513"/>
        <v>53290199</v>
      </c>
      <c r="DN36" s="124">
        <f t="shared" si="513"/>
        <v>53290199</v>
      </c>
      <c r="DO36" s="124">
        <f>+DO21+DO25+DO33</f>
        <v>660097128</v>
      </c>
      <c r="DP36" s="124">
        <f>+DP21+DP25+DP33</f>
        <v>55008094</v>
      </c>
      <c r="DQ36" s="124">
        <f t="shared" ref="DQ36:EA36" si="514">+DQ21+DQ25+DQ33</f>
        <v>55008094</v>
      </c>
      <c r="DR36" s="124">
        <f t="shared" si="514"/>
        <v>55008094</v>
      </c>
      <c r="DS36" s="124">
        <f t="shared" si="514"/>
        <v>55008094</v>
      </c>
      <c r="DT36" s="124">
        <f t="shared" si="514"/>
        <v>55008094</v>
      </c>
      <c r="DU36" s="124">
        <f t="shared" si="514"/>
        <v>55008094</v>
      </c>
      <c r="DV36" s="124">
        <f t="shared" si="514"/>
        <v>55008094</v>
      </c>
      <c r="DW36" s="124">
        <f t="shared" si="514"/>
        <v>55008094</v>
      </c>
      <c r="DX36" s="124">
        <f t="shared" si="514"/>
        <v>55008094</v>
      </c>
      <c r="DY36" s="124">
        <f t="shared" si="514"/>
        <v>55008094</v>
      </c>
      <c r="DZ36" s="124">
        <f t="shared" si="514"/>
        <v>55008094</v>
      </c>
      <c r="EA36" s="124">
        <f t="shared" si="514"/>
        <v>55008094</v>
      </c>
      <c r="EB36" s="124">
        <f>+EB21+EB25+EB33</f>
        <v>681387504</v>
      </c>
      <c r="EC36" s="124">
        <f>+EC21+EC25+EC33</f>
        <v>56782292</v>
      </c>
      <c r="ED36" s="124">
        <f t="shared" ref="ED36:EN36" si="515">+ED21+ED25+ED33</f>
        <v>56782292</v>
      </c>
      <c r="EE36" s="124">
        <f t="shared" si="515"/>
        <v>56782292</v>
      </c>
      <c r="EF36" s="124">
        <f t="shared" si="515"/>
        <v>56782292</v>
      </c>
      <c r="EG36" s="124">
        <f t="shared" si="515"/>
        <v>56782292</v>
      </c>
      <c r="EH36" s="124">
        <f t="shared" si="515"/>
        <v>56782292</v>
      </c>
      <c r="EI36" s="124">
        <f t="shared" si="515"/>
        <v>56782292</v>
      </c>
      <c r="EJ36" s="124">
        <f t="shared" si="515"/>
        <v>56782292</v>
      </c>
      <c r="EK36" s="124">
        <f t="shared" si="515"/>
        <v>56782292</v>
      </c>
      <c r="EL36" s="124">
        <f t="shared" si="515"/>
        <v>56782292</v>
      </c>
      <c r="EM36" s="124">
        <f t="shared" si="515"/>
        <v>56782292</v>
      </c>
      <c r="EN36" s="124">
        <f t="shared" si="515"/>
        <v>56782292</v>
      </c>
      <c r="EO36" s="124">
        <f>+EO21+EO25+EO33</f>
        <v>703376064</v>
      </c>
      <c r="EP36" s="124">
        <f>+EP21+EP25+EP33</f>
        <v>58614672</v>
      </c>
      <c r="EQ36" s="124">
        <f t="shared" ref="EQ36:FA36" si="516">+EQ21+EQ25+EQ33</f>
        <v>58614672</v>
      </c>
      <c r="ER36" s="124">
        <f t="shared" si="516"/>
        <v>58614672</v>
      </c>
      <c r="ES36" s="124">
        <f t="shared" si="516"/>
        <v>58614672</v>
      </c>
      <c r="ET36" s="124">
        <f t="shared" si="516"/>
        <v>58614672</v>
      </c>
      <c r="EU36" s="124">
        <f t="shared" si="516"/>
        <v>58614672</v>
      </c>
      <c r="EV36" s="124">
        <f t="shared" si="516"/>
        <v>58614672</v>
      </c>
      <c r="EW36" s="124">
        <f t="shared" si="516"/>
        <v>58614672</v>
      </c>
      <c r="EX36" s="124">
        <f t="shared" si="516"/>
        <v>58614672</v>
      </c>
      <c r="EY36" s="124">
        <f t="shared" si="516"/>
        <v>58614672</v>
      </c>
      <c r="EZ36" s="124">
        <f t="shared" si="516"/>
        <v>58614672</v>
      </c>
      <c r="FA36" s="124">
        <f t="shared" si="516"/>
        <v>58614672</v>
      </c>
      <c r="FB36" s="124">
        <f>+FB21+FB25+FB33</f>
        <v>726086208</v>
      </c>
      <c r="FC36" s="124">
        <f>+FC21+FC25+FC33</f>
        <v>60507184</v>
      </c>
      <c r="FD36" s="124">
        <f t="shared" ref="FD36:FN36" si="517">+FD21+FD25+FD33</f>
        <v>60507184</v>
      </c>
      <c r="FE36" s="124">
        <f t="shared" si="517"/>
        <v>60507184</v>
      </c>
      <c r="FF36" s="124">
        <f t="shared" si="517"/>
        <v>60507184</v>
      </c>
      <c r="FG36" s="124">
        <f t="shared" si="517"/>
        <v>60507184</v>
      </c>
      <c r="FH36" s="124">
        <f t="shared" si="517"/>
        <v>60507184</v>
      </c>
      <c r="FI36" s="124">
        <f t="shared" si="517"/>
        <v>60507184</v>
      </c>
      <c r="FJ36" s="124">
        <f t="shared" si="517"/>
        <v>60507184</v>
      </c>
      <c r="FK36" s="124">
        <f t="shared" si="517"/>
        <v>60507184</v>
      </c>
      <c r="FL36" s="124">
        <f t="shared" si="517"/>
        <v>60507184</v>
      </c>
      <c r="FM36" s="124">
        <f t="shared" si="517"/>
        <v>60507184</v>
      </c>
      <c r="FN36" s="124">
        <f t="shared" si="517"/>
        <v>60507184</v>
      </c>
      <c r="FO36" s="124">
        <f>+FO21+FO25+FO33</f>
        <v>749541960</v>
      </c>
      <c r="FP36" s="124">
        <f>+FP21+FP25+FP33</f>
        <v>62461830</v>
      </c>
      <c r="FQ36" s="124">
        <f t="shared" ref="FQ36:GA36" si="518">+FQ21+FQ25+FQ33</f>
        <v>62461830</v>
      </c>
      <c r="FR36" s="124">
        <f t="shared" si="518"/>
        <v>62461830</v>
      </c>
      <c r="FS36" s="124">
        <f t="shared" si="518"/>
        <v>62461830</v>
      </c>
      <c r="FT36" s="124">
        <f t="shared" si="518"/>
        <v>62461830</v>
      </c>
      <c r="FU36" s="124">
        <f t="shared" si="518"/>
        <v>62461830</v>
      </c>
      <c r="FV36" s="124">
        <f t="shared" si="518"/>
        <v>62461830</v>
      </c>
      <c r="FW36" s="124">
        <f t="shared" si="518"/>
        <v>62461830</v>
      </c>
      <c r="FX36" s="124">
        <f t="shared" si="518"/>
        <v>62461830</v>
      </c>
      <c r="FY36" s="124">
        <f t="shared" si="518"/>
        <v>62461830</v>
      </c>
      <c r="FZ36" s="124">
        <f t="shared" si="518"/>
        <v>62461830</v>
      </c>
      <c r="GA36" s="124">
        <f t="shared" si="518"/>
        <v>62461830</v>
      </c>
      <c r="GB36" s="124">
        <f>+GB21+GB25+GB33</f>
        <v>773768340</v>
      </c>
      <c r="GC36" s="124">
        <f>+GC21+GC25+GC33</f>
        <v>64480695</v>
      </c>
      <c r="GD36" s="124">
        <f t="shared" ref="GD36:GM36" si="519">+GD21+GD25+GD33</f>
        <v>64480695</v>
      </c>
      <c r="GE36" s="124">
        <f t="shared" si="519"/>
        <v>64480695</v>
      </c>
      <c r="GF36" s="124">
        <f t="shared" si="519"/>
        <v>64480695</v>
      </c>
      <c r="GG36" s="124">
        <f t="shared" si="519"/>
        <v>64480695</v>
      </c>
      <c r="GH36" s="124">
        <f t="shared" si="519"/>
        <v>64480695</v>
      </c>
      <c r="GI36" s="124">
        <f t="shared" si="519"/>
        <v>64480695</v>
      </c>
      <c r="GJ36" s="124">
        <f t="shared" si="519"/>
        <v>64480695</v>
      </c>
      <c r="GK36" s="124">
        <f t="shared" si="519"/>
        <v>64480695</v>
      </c>
      <c r="GL36" s="124">
        <f t="shared" si="519"/>
        <v>64480695</v>
      </c>
      <c r="GM36" s="124">
        <f t="shared" si="519"/>
        <v>64480695</v>
      </c>
      <c r="GN36" s="124">
        <f>+GN21+GN25+GN33</f>
        <v>64480695</v>
      </c>
    </row>
    <row r="37" spans="1:196" ht="16.5" customHeight="1" x14ac:dyDescent="0.3">
      <c r="A37" s="125"/>
      <c r="B37" s="125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125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125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125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125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125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125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125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125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125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125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4"/>
      <c r="EO37" s="125"/>
      <c r="EP37" s="84"/>
      <c r="EQ37" s="84"/>
      <c r="ER37" s="84"/>
      <c r="ES37" s="84"/>
      <c r="ET37" s="84"/>
      <c r="EU37" s="84"/>
      <c r="EV37" s="84"/>
      <c r="EW37" s="84"/>
      <c r="EX37" s="84"/>
      <c r="EY37" s="84"/>
      <c r="EZ37" s="84"/>
      <c r="FA37" s="84"/>
      <c r="FB37" s="125"/>
      <c r="FC37" s="84"/>
      <c r="FD37" s="84"/>
      <c r="FE37" s="84"/>
      <c r="FF37" s="84"/>
      <c r="FG37" s="84"/>
      <c r="FH37" s="84"/>
      <c r="FI37" s="84"/>
      <c r="FJ37" s="84"/>
      <c r="FK37" s="84"/>
      <c r="FL37" s="84"/>
      <c r="FM37" s="84"/>
      <c r="FN37" s="84"/>
      <c r="FO37" s="125"/>
      <c r="FP37" s="84"/>
      <c r="FQ37" s="84"/>
      <c r="FR37" s="84"/>
      <c r="FS37" s="84"/>
      <c r="FT37" s="84"/>
      <c r="FU37" s="84"/>
      <c r="FV37" s="84"/>
      <c r="FW37" s="84"/>
      <c r="FX37" s="84"/>
      <c r="FY37" s="84"/>
      <c r="FZ37" s="84"/>
      <c r="GA37" s="84"/>
      <c r="GB37" s="125"/>
      <c r="GC37" s="84"/>
      <c r="GD37" s="84"/>
      <c r="GE37" s="84"/>
      <c r="GF37" s="84"/>
      <c r="GG37" s="84"/>
      <c r="GH37" s="84"/>
      <c r="GI37" s="84"/>
      <c r="GJ37" s="84"/>
      <c r="GK37" s="84"/>
      <c r="GL37" s="84"/>
      <c r="GM37" s="84"/>
      <c r="GN37" s="84"/>
    </row>
    <row r="38" spans="1:196" s="11" customFormat="1" ht="16.5" customHeight="1" x14ac:dyDescent="0.3">
      <c r="A38" s="131" t="s">
        <v>79</v>
      </c>
      <c r="B38" s="126">
        <f>+B18-B36</f>
        <v>165571845</v>
      </c>
      <c r="C38" s="126">
        <f t="shared" ref="C38:BM38" si="520">+C18-C36</f>
        <v>24284502</v>
      </c>
      <c r="D38" s="126">
        <f t="shared" si="520"/>
        <v>22355539</v>
      </c>
      <c r="E38" s="126">
        <f t="shared" si="520"/>
        <v>20426576</v>
      </c>
      <c r="F38" s="126">
        <f t="shared" si="520"/>
        <v>18497613</v>
      </c>
      <c r="G38" s="126">
        <f t="shared" si="520"/>
        <v>16568650</v>
      </c>
      <c r="H38" s="126">
        <f t="shared" si="520"/>
        <v>14639687</v>
      </c>
      <c r="I38" s="126">
        <f t="shared" si="520"/>
        <v>12710724</v>
      </c>
      <c r="J38" s="126">
        <f t="shared" si="520"/>
        <v>10781761</v>
      </c>
      <c r="K38" s="126">
        <f t="shared" si="520"/>
        <v>8852798</v>
      </c>
      <c r="L38" s="126">
        <f t="shared" si="520"/>
        <v>7413628</v>
      </c>
      <c r="M38" s="126">
        <f t="shared" si="520"/>
        <v>5484665</v>
      </c>
      <c r="N38" s="126">
        <f>+N18-N36</f>
        <v>3555702</v>
      </c>
      <c r="O38" s="126">
        <f>+O18-O36</f>
        <v>96672879</v>
      </c>
      <c r="P38" s="126">
        <f>+P18-P36</f>
        <v>7923633</v>
      </c>
      <c r="Q38" s="126">
        <f t="shared" si="520"/>
        <v>7923633</v>
      </c>
      <c r="R38" s="126">
        <f t="shared" si="520"/>
        <v>7923633</v>
      </c>
      <c r="S38" s="126">
        <f t="shared" si="520"/>
        <v>7923633</v>
      </c>
      <c r="T38" s="126">
        <f t="shared" si="520"/>
        <v>7923633</v>
      </c>
      <c r="U38" s="126">
        <f t="shared" si="520"/>
        <v>7923633</v>
      </c>
      <c r="V38" s="126">
        <f t="shared" si="520"/>
        <v>7923633</v>
      </c>
      <c r="W38" s="126">
        <f t="shared" si="520"/>
        <v>7923633</v>
      </c>
      <c r="X38" s="126">
        <f t="shared" si="520"/>
        <v>7923633</v>
      </c>
      <c r="Y38" s="126">
        <f t="shared" si="520"/>
        <v>8453394</v>
      </c>
      <c r="Z38" s="126">
        <f t="shared" si="520"/>
        <v>8453394</v>
      </c>
      <c r="AA38" s="126">
        <f t="shared" si="520"/>
        <v>8453394</v>
      </c>
      <c r="AB38" s="126">
        <f>+AB18-AB36</f>
        <v>96474303</v>
      </c>
      <c r="AC38" s="126">
        <f t="shared" si="520"/>
        <v>7896278</v>
      </c>
      <c r="AD38" s="126">
        <f t="shared" si="520"/>
        <v>7896278</v>
      </c>
      <c r="AE38" s="126">
        <f t="shared" si="520"/>
        <v>7896278</v>
      </c>
      <c r="AF38" s="126">
        <f t="shared" si="520"/>
        <v>7896278</v>
      </c>
      <c r="AG38" s="126">
        <f t="shared" si="520"/>
        <v>7896278</v>
      </c>
      <c r="AH38" s="126">
        <f t="shared" si="520"/>
        <v>7896278</v>
      </c>
      <c r="AI38" s="126">
        <f t="shared" si="520"/>
        <v>7896278</v>
      </c>
      <c r="AJ38" s="126">
        <f t="shared" si="520"/>
        <v>7896278</v>
      </c>
      <c r="AK38" s="126">
        <f t="shared" si="520"/>
        <v>7896278</v>
      </c>
      <c r="AL38" s="126">
        <f t="shared" si="520"/>
        <v>8469267</v>
      </c>
      <c r="AM38" s="126">
        <f t="shared" si="520"/>
        <v>8469267</v>
      </c>
      <c r="AN38" s="126">
        <f t="shared" si="520"/>
        <v>8469267</v>
      </c>
      <c r="AO38" s="126">
        <f t="shared" si="520"/>
        <v>112533384</v>
      </c>
      <c r="AP38" s="126">
        <f t="shared" si="520"/>
        <v>9222846</v>
      </c>
      <c r="AQ38" s="126">
        <f t="shared" si="520"/>
        <v>9222846</v>
      </c>
      <c r="AR38" s="126">
        <f t="shared" si="520"/>
        <v>9222846</v>
      </c>
      <c r="AS38" s="126">
        <f t="shared" si="520"/>
        <v>9222846</v>
      </c>
      <c r="AT38" s="126">
        <f t="shared" si="520"/>
        <v>9222846</v>
      </c>
      <c r="AU38" s="126">
        <f t="shared" si="520"/>
        <v>9222846</v>
      </c>
      <c r="AV38" s="126">
        <f t="shared" si="520"/>
        <v>9222846</v>
      </c>
      <c r="AW38" s="126">
        <f t="shared" si="520"/>
        <v>9222846</v>
      </c>
      <c r="AX38" s="126">
        <f t="shared" si="520"/>
        <v>9222846</v>
      </c>
      <c r="AY38" s="126">
        <f t="shared" si="520"/>
        <v>9842590</v>
      </c>
      <c r="AZ38" s="126">
        <f t="shared" si="520"/>
        <v>9842590</v>
      </c>
      <c r="BA38" s="126">
        <f t="shared" si="520"/>
        <v>9842590</v>
      </c>
      <c r="BB38" s="126">
        <f t="shared" si="520"/>
        <v>129948996</v>
      </c>
      <c r="BC38" s="126">
        <f t="shared" si="520"/>
        <v>10661504</v>
      </c>
      <c r="BD38" s="126">
        <f t="shared" si="520"/>
        <v>10661504</v>
      </c>
      <c r="BE38" s="126">
        <f t="shared" si="520"/>
        <v>10661504</v>
      </c>
      <c r="BF38" s="126">
        <f t="shared" si="520"/>
        <v>10661504</v>
      </c>
      <c r="BG38" s="126">
        <f t="shared" si="520"/>
        <v>10661504</v>
      </c>
      <c r="BH38" s="126">
        <f t="shared" si="520"/>
        <v>10661504</v>
      </c>
      <c r="BI38" s="126">
        <f t="shared" si="520"/>
        <v>10661504</v>
      </c>
      <c r="BJ38" s="126">
        <f t="shared" si="520"/>
        <v>10661504</v>
      </c>
      <c r="BK38" s="126">
        <f t="shared" si="520"/>
        <v>10661504</v>
      </c>
      <c r="BL38" s="126">
        <f t="shared" si="520"/>
        <v>11331820</v>
      </c>
      <c r="BM38" s="126">
        <f t="shared" si="520"/>
        <v>11331820</v>
      </c>
      <c r="BN38" s="126">
        <f t="shared" ref="BN38:DY38" si="521">+BN18-BN36</f>
        <v>11331820</v>
      </c>
      <c r="BO38" s="126">
        <f t="shared" si="521"/>
        <v>-50420772</v>
      </c>
      <c r="BP38" s="126">
        <f t="shared" si="521"/>
        <v>-4201731</v>
      </c>
      <c r="BQ38" s="126">
        <f t="shared" si="521"/>
        <v>-4201731</v>
      </c>
      <c r="BR38" s="126">
        <f t="shared" si="521"/>
        <v>-4201731</v>
      </c>
      <c r="BS38" s="126">
        <f t="shared" si="521"/>
        <v>-4201731</v>
      </c>
      <c r="BT38" s="126">
        <f t="shared" si="521"/>
        <v>-4201731</v>
      </c>
      <c r="BU38" s="126">
        <f t="shared" si="521"/>
        <v>-4201731</v>
      </c>
      <c r="BV38" s="126">
        <f t="shared" si="521"/>
        <v>-4201731</v>
      </c>
      <c r="BW38" s="126">
        <f t="shared" si="521"/>
        <v>-4201731</v>
      </c>
      <c r="BX38" s="126">
        <f t="shared" si="521"/>
        <v>-4201731</v>
      </c>
      <c r="BY38" s="126">
        <f t="shared" si="521"/>
        <v>-4201731</v>
      </c>
      <c r="BZ38" s="126">
        <f t="shared" si="521"/>
        <v>-4201731</v>
      </c>
      <c r="CA38" s="126">
        <f t="shared" si="521"/>
        <v>-4201731</v>
      </c>
      <c r="CB38" s="126">
        <f t="shared" si="521"/>
        <v>-47891364</v>
      </c>
      <c r="CC38" s="126">
        <f t="shared" si="521"/>
        <v>-3990947</v>
      </c>
      <c r="CD38" s="126">
        <f t="shared" si="521"/>
        <v>-3990947</v>
      </c>
      <c r="CE38" s="126">
        <f t="shared" si="521"/>
        <v>-3990947</v>
      </c>
      <c r="CF38" s="126">
        <f t="shared" si="521"/>
        <v>-3990947</v>
      </c>
      <c r="CG38" s="126">
        <f t="shared" si="521"/>
        <v>-3990947</v>
      </c>
      <c r="CH38" s="126">
        <f t="shared" si="521"/>
        <v>-3990947</v>
      </c>
      <c r="CI38" s="126">
        <f t="shared" si="521"/>
        <v>-3990947</v>
      </c>
      <c r="CJ38" s="126">
        <f t="shared" si="521"/>
        <v>-3990947</v>
      </c>
      <c r="CK38" s="126">
        <f t="shared" si="521"/>
        <v>-3990947</v>
      </c>
      <c r="CL38" s="126">
        <f t="shared" si="521"/>
        <v>-3990947</v>
      </c>
      <c r="CM38" s="126">
        <f t="shared" si="521"/>
        <v>-3990947</v>
      </c>
      <c r="CN38" s="126">
        <f t="shared" si="521"/>
        <v>-3990947</v>
      </c>
      <c r="CO38" s="126">
        <f t="shared" si="521"/>
        <v>-45124380</v>
      </c>
      <c r="CP38" s="126">
        <f t="shared" si="521"/>
        <v>-3760365</v>
      </c>
      <c r="CQ38" s="126">
        <f t="shared" si="521"/>
        <v>-3760365</v>
      </c>
      <c r="CR38" s="126">
        <f t="shared" si="521"/>
        <v>-3760365</v>
      </c>
      <c r="CS38" s="126">
        <f t="shared" si="521"/>
        <v>-3760365</v>
      </c>
      <c r="CT38" s="126">
        <f t="shared" si="521"/>
        <v>-3760365</v>
      </c>
      <c r="CU38" s="126">
        <f t="shared" si="521"/>
        <v>-3760365</v>
      </c>
      <c r="CV38" s="126">
        <f t="shared" si="521"/>
        <v>-3760365</v>
      </c>
      <c r="CW38" s="126">
        <f t="shared" si="521"/>
        <v>-3760365</v>
      </c>
      <c r="CX38" s="126">
        <f t="shared" si="521"/>
        <v>-3760365</v>
      </c>
      <c r="CY38" s="126">
        <f t="shared" si="521"/>
        <v>-3760365</v>
      </c>
      <c r="CZ38" s="126">
        <f t="shared" si="521"/>
        <v>-3760365</v>
      </c>
      <c r="DA38" s="126">
        <f t="shared" si="521"/>
        <v>-3760365</v>
      </c>
      <c r="DB38" s="126">
        <f t="shared" si="521"/>
        <v>-42106248</v>
      </c>
      <c r="DC38" s="126">
        <f t="shared" si="521"/>
        <v>-3508854</v>
      </c>
      <c r="DD38" s="126">
        <f t="shared" si="521"/>
        <v>-3508854</v>
      </c>
      <c r="DE38" s="126">
        <f t="shared" si="521"/>
        <v>-3508854</v>
      </c>
      <c r="DF38" s="126">
        <f t="shared" si="521"/>
        <v>-3508854</v>
      </c>
      <c r="DG38" s="126">
        <f t="shared" si="521"/>
        <v>-3508854</v>
      </c>
      <c r="DH38" s="126">
        <f t="shared" si="521"/>
        <v>-3508854</v>
      </c>
      <c r="DI38" s="126">
        <f t="shared" si="521"/>
        <v>-3508854</v>
      </c>
      <c r="DJ38" s="126">
        <f t="shared" si="521"/>
        <v>-3508854</v>
      </c>
      <c r="DK38" s="126">
        <f t="shared" si="521"/>
        <v>-3508854</v>
      </c>
      <c r="DL38" s="126">
        <f t="shared" si="521"/>
        <v>-3508854</v>
      </c>
      <c r="DM38" s="126">
        <f t="shared" si="521"/>
        <v>-3508854</v>
      </c>
      <c r="DN38" s="126">
        <f t="shared" si="521"/>
        <v>-3508854</v>
      </c>
      <c r="DO38" s="126">
        <f t="shared" si="521"/>
        <v>-38822712</v>
      </c>
      <c r="DP38" s="126">
        <f t="shared" si="521"/>
        <v>-3235226</v>
      </c>
      <c r="DQ38" s="126">
        <f t="shared" si="521"/>
        <v>-3235226</v>
      </c>
      <c r="DR38" s="126">
        <f t="shared" si="521"/>
        <v>-3235226</v>
      </c>
      <c r="DS38" s="126">
        <f t="shared" si="521"/>
        <v>-3235226</v>
      </c>
      <c r="DT38" s="126">
        <f t="shared" si="521"/>
        <v>-3235226</v>
      </c>
      <c r="DU38" s="126">
        <f t="shared" si="521"/>
        <v>-3235226</v>
      </c>
      <c r="DV38" s="126">
        <f t="shared" si="521"/>
        <v>-3235226</v>
      </c>
      <c r="DW38" s="126">
        <f t="shared" si="521"/>
        <v>-3235226</v>
      </c>
      <c r="DX38" s="126">
        <f t="shared" si="521"/>
        <v>-3235226</v>
      </c>
      <c r="DY38" s="126">
        <f t="shared" si="521"/>
        <v>-3235226</v>
      </c>
      <c r="DZ38" s="126">
        <f t="shared" ref="DZ38:GK38" si="522">+DZ18-DZ36</f>
        <v>-3235226</v>
      </c>
      <c r="EA38" s="126">
        <f t="shared" si="522"/>
        <v>-3235226</v>
      </c>
      <c r="EB38" s="126">
        <f t="shared" si="522"/>
        <v>-35258784</v>
      </c>
      <c r="EC38" s="126">
        <f t="shared" si="522"/>
        <v>-2938232</v>
      </c>
      <c r="ED38" s="126">
        <f t="shared" si="522"/>
        <v>-2938232</v>
      </c>
      <c r="EE38" s="126">
        <f t="shared" si="522"/>
        <v>-2938232</v>
      </c>
      <c r="EF38" s="126">
        <f t="shared" si="522"/>
        <v>-2938232</v>
      </c>
      <c r="EG38" s="126">
        <f t="shared" si="522"/>
        <v>-2938232</v>
      </c>
      <c r="EH38" s="126">
        <f t="shared" si="522"/>
        <v>-2938232</v>
      </c>
      <c r="EI38" s="126">
        <f t="shared" si="522"/>
        <v>-2938232</v>
      </c>
      <c r="EJ38" s="126">
        <f t="shared" si="522"/>
        <v>-2938232</v>
      </c>
      <c r="EK38" s="126">
        <f t="shared" si="522"/>
        <v>-2938232</v>
      </c>
      <c r="EL38" s="126">
        <f t="shared" si="522"/>
        <v>-2938232</v>
      </c>
      <c r="EM38" s="126">
        <f t="shared" si="522"/>
        <v>-2938232</v>
      </c>
      <c r="EN38" s="126">
        <f t="shared" si="522"/>
        <v>-2938232</v>
      </c>
      <c r="EO38" s="126">
        <f t="shared" si="522"/>
        <v>-31398768</v>
      </c>
      <c r="EP38" s="126">
        <f t="shared" si="522"/>
        <v>-2616564</v>
      </c>
      <c r="EQ38" s="126">
        <f t="shared" si="522"/>
        <v>-2616564</v>
      </c>
      <c r="ER38" s="126">
        <f t="shared" si="522"/>
        <v>-2616564</v>
      </c>
      <c r="ES38" s="126">
        <f t="shared" si="522"/>
        <v>-2616564</v>
      </c>
      <c r="ET38" s="126">
        <f t="shared" si="522"/>
        <v>-2616564</v>
      </c>
      <c r="EU38" s="126">
        <f t="shared" si="522"/>
        <v>-2616564</v>
      </c>
      <c r="EV38" s="126">
        <f t="shared" si="522"/>
        <v>-2616564</v>
      </c>
      <c r="EW38" s="126">
        <f t="shared" si="522"/>
        <v>-2616564</v>
      </c>
      <c r="EX38" s="126">
        <f t="shared" si="522"/>
        <v>-2616564</v>
      </c>
      <c r="EY38" s="126">
        <f t="shared" si="522"/>
        <v>-2616564</v>
      </c>
      <c r="EZ38" s="126">
        <f t="shared" si="522"/>
        <v>-2616564</v>
      </c>
      <c r="FA38" s="126">
        <f t="shared" si="522"/>
        <v>-2616564</v>
      </c>
      <c r="FB38" s="126">
        <f t="shared" si="522"/>
        <v>-27226308</v>
      </c>
      <c r="FC38" s="126">
        <f t="shared" si="522"/>
        <v>-2268859</v>
      </c>
      <c r="FD38" s="126">
        <f t="shared" si="522"/>
        <v>-2268859</v>
      </c>
      <c r="FE38" s="126">
        <f t="shared" si="522"/>
        <v>-2268859</v>
      </c>
      <c r="FF38" s="126">
        <f t="shared" si="522"/>
        <v>-2268859</v>
      </c>
      <c r="FG38" s="126">
        <f t="shared" si="522"/>
        <v>-2268859</v>
      </c>
      <c r="FH38" s="126">
        <f t="shared" si="522"/>
        <v>-2268859</v>
      </c>
      <c r="FI38" s="126">
        <f t="shared" si="522"/>
        <v>-2268859</v>
      </c>
      <c r="FJ38" s="126">
        <f t="shared" si="522"/>
        <v>-2268859</v>
      </c>
      <c r="FK38" s="126">
        <f t="shared" si="522"/>
        <v>-2268859</v>
      </c>
      <c r="FL38" s="126">
        <f t="shared" si="522"/>
        <v>-2268859</v>
      </c>
      <c r="FM38" s="126">
        <f t="shared" si="522"/>
        <v>-2268859</v>
      </c>
      <c r="FN38" s="126">
        <f t="shared" si="522"/>
        <v>-2268859</v>
      </c>
      <c r="FO38" s="126">
        <f t="shared" si="522"/>
        <v>-22724028</v>
      </c>
      <c r="FP38" s="126">
        <f t="shared" si="522"/>
        <v>-1893669</v>
      </c>
      <c r="FQ38" s="126">
        <f t="shared" si="522"/>
        <v>-1893669</v>
      </c>
      <c r="FR38" s="126">
        <f t="shared" si="522"/>
        <v>-1893669</v>
      </c>
      <c r="FS38" s="126">
        <f t="shared" si="522"/>
        <v>-1893669</v>
      </c>
      <c r="FT38" s="126">
        <f t="shared" si="522"/>
        <v>-1893669</v>
      </c>
      <c r="FU38" s="126">
        <f t="shared" si="522"/>
        <v>-1893669</v>
      </c>
      <c r="FV38" s="126">
        <f t="shared" si="522"/>
        <v>-1893669</v>
      </c>
      <c r="FW38" s="126">
        <f t="shared" si="522"/>
        <v>-1893669</v>
      </c>
      <c r="FX38" s="126">
        <f t="shared" si="522"/>
        <v>-1893669</v>
      </c>
      <c r="FY38" s="126">
        <f t="shared" si="522"/>
        <v>-1893669</v>
      </c>
      <c r="FZ38" s="126">
        <f t="shared" si="522"/>
        <v>-1893669</v>
      </c>
      <c r="GA38" s="126">
        <f t="shared" si="522"/>
        <v>-1893669</v>
      </c>
      <c r="GB38" s="126">
        <f t="shared" si="522"/>
        <v>-17873952</v>
      </c>
      <c r="GC38" s="126">
        <f t="shared" si="522"/>
        <v>-1489496</v>
      </c>
      <c r="GD38" s="126">
        <f t="shared" si="522"/>
        <v>-1489496</v>
      </c>
      <c r="GE38" s="126">
        <f t="shared" si="522"/>
        <v>-1489496</v>
      </c>
      <c r="GF38" s="126">
        <f t="shared" si="522"/>
        <v>-1489496</v>
      </c>
      <c r="GG38" s="126">
        <f t="shared" si="522"/>
        <v>-1489496</v>
      </c>
      <c r="GH38" s="126">
        <f t="shared" si="522"/>
        <v>-1489496</v>
      </c>
      <c r="GI38" s="126">
        <f t="shared" si="522"/>
        <v>-1489496</v>
      </c>
      <c r="GJ38" s="126">
        <f t="shared" si="522"/>
        <v>-1489496</v>
      </c>
      <c r="GK38" s="126">
        <f t="shared" si="522"/>
        <v>-1489496</v>
      </c>
      <c r="GL38" s="126">
        <f t="shared" ref="GL38:GM38" si="523">+GL18-GL36</f>
        <v>-1489496</v>
      </c>
      <c r="GM38" s="126">
        <f t="shared" si="523"/>
        <v>-1489496</v>
      </c>
      <c r="GN38" s="126">
        <f>+GN18-GN36</f>
        <v>-1489496</v>
      </c>
    </row>
    <row r="39" spans="1:196" ht="16.5" customHeight="1" x14ac:dyDescent="0.3">
      <c r="A39" s="127"/>
      <c r="B39" s="127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27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27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27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27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27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27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27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27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27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27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27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27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27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27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</row>
    <row r="40" spans="1:196" s="11" customFormat="1" ht="16.5" customHeight="1" x14ac:dyDescent="0.3">
      <c r="A40" s="132" t="s">
        <v>82</v>
      </c>
      <c r="B40" s="126">
        <f t="shared" ref="B40:BM40" si="524">+B12+B38</f>
        <v>165571845</v>
      </c>
      <c r="C40" s="126">
        <f t="shared" si="524"/>
        <v>24284502</v>
      </c>
      <c r="D40" s="126">
        <f t="shared" si="524"/>
        <v>46640041</v>
      </c>
      <c r="E40" s="126">
        <f t="shared" si="524"/>
        <v>67066617</v>
      </c>
      <c r="F40" s="126">
        <f t="shared" si="524"/>
        <v>85564230</v>
      </c>
      <c r="G40" s="126">
        <f t="shared" si="524"/>
        <v>102132880</v>
      </c>
      <c r="H40" s="126">
        <f t="shared" si="524"/>
        <v>116772567</v>
      </c>
      <c r="I40" s="126">
        <f t="shared" si="524"/>
        <v>129483291</v>
      </c>
      <c r="J40" s="126">
        <f t="shared" si="524"/>
        <v>140265052</v>
      </c>
      <c r="K40" s="126">
        <f t="shared" si="524"/>
        <v>149117850</v>
      </c>
      <c r="L40" s="126">
        <f t="shared" si="524"/>
        <v>156531478</v>
      </c>
      <c r="M40" s="126">
        <f t="shared" si="524"/>
        <v>162016143</v>
      </c>
      <c r="N40" s="126">
        <f t="shared" si="524"/>
        <v>165571845</v>
      </c>
      <c r="O40" s="126">
        <f t="shared" si="524"/>
        <v>262244724</v>
      </c>
      <c r="P40" s="126">
        <f t="shared" si="524"/>
        <v>173495478</v>
      </c>
      <c r="Q40" s="126">
        <f t="shared" si="524"/>
        <v>181419111</v>
      </c>
      <c r="R40" s="126">
        <f t="shared" si="524"/>
        <v>189342744</v>
      </c>
      <c r="S40" s="126">
        <f t="shared" si="524"/>
        <v>197266377</v>
      </c>
      <c r="T40" s="126">
        <f t="shared" si="524"/>
        <v>205190010</v>
      </c>
      <c r="U40" s="126">
        <f t="shared" si="524"/>
        <v>213113643</v>
      </c>
      <c r="V40" s="126">
        <f t="shared" si="524"/>
        <v>221037276</v>
      </c>
      <c r="W40" s="126">
        <f t="shared" si="524"/>
        <v>228960909</v>
      </c>
      <c r="X40" s="126">
        <f t="shared" si="524"/>
        <v>236884542</v>
      </c>
      <c r="Y40" s="126">
        <f t="shared" si="524"/>
        <v>245337936</v>
      </c>
      <c r="Z40" s="126">
        <f t="shared" si="524"/>
        <v>253791330</v>
      </c>
      <c r="AA40" s="126">
        <f t="shared" si="524"/>
        <v>262244724</v>
      </c>
      <c r="AB40" s="126">
        <f t="shared" si="524"/>
        <v>358719027</v>
      </c>
      <c r="AC40" s="126">
        <f t="shared" si="524"/>
        <v>270141002</v>
      </c>
      <c r="AD40" s="126">
        <f t="shared" si="524"/>
        <v>278037280</v>
      </c>
      <c r="AE40" s="126">
        <f t="shared" si="524"/>
        <v>285933558</v>
      </c>
      <c r="AF40" s="126">
        <f t="shared" si="524"/>
        <v>293829836</v>
      </c>
      <c r="AG40" s="126">
        <f t="shared" si="524"/>
        <v>301726114</v>
      </c>
      <c r="AH40" s="126">
        <f t="shared" si="524"/>
        <v>309622392</v>
      </c>
      <c r="AI40" s="126">
        <f t="shared" si="524"/>
        <v>317518670</v>
      </c>
      <c r="AJ40" s="126">
        <f t="shared" si="524"/>
        <v>325414948</v>
      </c>
      <c r="AK40" s="126">
        <f t="shared" si="524"/>
        <v>333311226</v>
      </c>
      <c r="AL40" s="126">
        <f t="shared" si="524"/>
        <v>341780493</v>
      </c>
      <c r="AM40" s="126">
        <f t="shared" si="524"/>
        <v>350249760</v>
      </c>
      <c r="AN40" s="126">
        <f t="shared" si="524"/>
        <v>358719027</v>
      </c>
      <c r="AO40" s="126">
        <f t="shared" si="524"/>
        <v>471252411</v>
      </c>
      <c r="AP40" s="126">
        <f t="shared" si="524"/>
        <v>367941873</v>
      </c>
      <c r="AQ40" s="126">
        <f t="shared" si="524"/>
        <v>377164719</v>
      </c>
      <c r="AR40" s="126">
        <f t="shared" si="524"/>
        <v>386387565</v>
      </c>
      <c r="AS40" s="126">
        <f t="shared" si="524"/>
        <v>395610411</v>
      </c>
      <c r="AT40" s="126">
        <f t="shared" si="524"/>
        <v>404833257</v>
      </c>
      <c r="AU40" s="126">
        <f t="shared" si="524"/>
        <v>414056103</v>
      </c>
      <c r="AV40" s="126">
        <f t="shared" si="524"/>
        <v>423278949</v>
      </c>
      <c r="AW40" s="126">
        <f t="shared" si="524"/>
        <v>432501795</v>
      </c>
      <c r="AX40" s="126">
        <f t="shared" si="524"/>
        <v>441724641</v>
      </c>
      <c r="AY40" s="126">
        <f t="shared" si="524"/>
        <v>451567231</v>
      </c>
      <c r="AZ40" s="126">
        <f t="shared" si="524"/>
        <v>461409821</v>
      </c>
      <c r="BA40" s="126">
        <f t="shared" si="524"/>
        <v>471252411</v>
      </c>
      <c r="BB40" s="126">
        <f t="shared" si="524"/>
        <v>601201407</v>
      </c>
      <c r="BC40" s="126">
        <f t="shared" si="524"/>
        <v>481913915</v>
      </c>
      <c r="BD40" s="126">
        <f t="shared" si="524"/>
        <v>492575419</v>
      </c>
      <c r="BE40" s="126">
        <f t="shared" si="524"/>
        <v>503236923</v>
      </c>
      <c r="BF40" s="126">
        <f t="shared" si="524"/>
        <v>513898427</v>
      </c>
      <c r="BG40" s="126">
        <f t="shared" si="524"/>
        <v>524559931</v>
      </c>
      <c r="BH40" s="126">
        <f t="shared" si="524"/>
        <v>535221435</v>
      </c>
      <c r="BI40" s="126">
        <f t="shared" si="524"/>
        <v>545882939</v>
      </c>
      <c r="BJ40" s="126">
        <f t="shared" si="524"/>
        <v>556544443</v>
      </c>
      <c r="BK40" s="126">
        <f t="shared" si="524"/>
        <v>567205947</v>
      </c>
      <c r="BL40" s="126">
        <f t="shared" si="524"/>
        <v>578537767</v>
      </c>
      <c r="BM40" s="126">
        <f t="shared" si="524"/>
        <v>589869587</v>
      </c>
      <c r="BN40" s="126">
        <f t="shared" ref="BN40:DY40" si="525">+BN12+BN38</f>
        <v>601201407</v>
      </c>
      <c r="BO40" s="126">
        <f t="shared" si="525"/>
        <v>550780635</v>
      </c>
      <c r="BP40" s="126">
        <f t="shared" si="525"/>
        <v>596999676</v>
      </c>
      <c r="BQ40" s="126">
        <f t="shared" si="525"/>
        <v>592797945</v>
      </c>
      <c r="BR40" s="126">
        <f t="shared" si="525"/>
        <v>588596214</v>
      </c>
      <c r="BS40" s="126">
        <f t="shared" si="525"/>
        <v>584394483</v>
      </c>
      <c r="BT40" s="126">
        <f t="shared" si="525"/>
        <v>580192752</v>
      </c>
      <c r="BU40" s="126">
        <f t="shared" si="525"/>
        <v>575991021</v>
      </c>
      <c r="BV40" s="126">
        <f t="shared" si="525"/>
        <v>571789290</v>
      </c>
      <c r="BW40" s="126">
        <f t="shared" si="525"/>
        <v>567587559</v>
      </c>
      <c r="BX40" s="126">
        <f t="shared" si="525"/>
        <v>563385828</v>
      </c>
      <c r="BY40" s="126">
        <f t="shared" si="525"/>
        <v>559184097</v>
      </c>
      <c r="BZ40" s="126">
        <f t="shared" si="525"/>
        <v>554982366</v>
      </c>
      <c r="CA40" s="126">
        <f t="shared" si="525"/>
        <v>550780635</v>
      </c>
      <c r="CB40" s="126">
        <f t="shared" si="525"/>
        <v>502889271</v>
      </c>
      <c r="CC40" s="126">
        <f t="shared" si="525"/>
        <v>546789688</v>
      </c>
      <c r="CD40" s="126">
        <f t="shared" si="525"/>
        <v>542798741</v>
      </c>
      <c r="CE40" s="126">
        <f t="shared" si="525"/>
        <v>538807794</v>
      </c>
      <c r="CF40" s="126">
        <f t="shared" si="525"/>
        <v>534816847</v>
      </c>
      <c r="CG40" s="126">
        <f t="shared" si="525"/>
        <v>530825900</v>
      </c>
      <c r="CH40" s="126">
        <f t="shared" si="525"/>
        <v>526834953</v>
      </c>
      <c r="CI40" s="126">
        <f t="shared" si="525"/>
        <v>522844006</v>
      </c>
      <c r="CJ40" s="126">
        <f t="shared" si="525"/>
        <v>518853059</v>
      </c>
      <c r="CK40" s="126">
        <f t="shared" si="525"/>
        <v>514862112</v>
      </c>
      <c r="CL40" s="126">
        <f t="shared" si="525"/>
        <v>510871165</v>
      </c>
      <c r="CM40" s="126">
        <f t="shared" si="525"/>
        <v>506880218</v>
      </c>
      <c r="CN40" s="126">
        <f t="shared" si="525"/>
        <v>502889271</v>
      </c>
      <c r="CO40" s="126">
        <f t="shared" si="525"/>
        <v>457764891</v>
      </c>
      <c r="CP40" s="126">
        <f t="shared" si="525"/>
        <v>499128906</v>
      </c>
      <c r="CQ40" s="126">
        <f t="shared" si="525"/>
        <v>495368541</v>
      </c>
      <c r="CR40" s="126">
        <f t="shared" si="525"/>
        <v>491608176</v>
      </c>
      <c r="CS40" s="126">
        <f t="shared" si="525"/>
        <v>487847811</v>
      </c>
      <c r="CT40" s="126">
        <f t="shared" si="525"/>
        <v>484087446</v>
      </c>
      <c r="CU40" s="126">
        <f t="shared" si="525"/>
        <v>480327081</v>
      </c>
      <c r="CV40" s="126">
        <f t="shared" si="525"/>
        <v>476566716</v>
      </c>
      <c r="CW40" s="126">
        <f t="shared" si="525"/>
        <v>472806351</v>
      </c>
      <c r="CX40" s="126">
        <f t="shared" si="525"/>
        <v>469045986</v>
      </c>
      <c r="CY40" s="126">
        <f t="shared" si="525"/>
        <v>465285621</v>
      </c>
      <c r="CZ40" s="126">
        <f t="shared" si="525"/>
        <v>461525256</v>
      </c>
      <c r="DA40" s="126">
        <f t="shared" si="525"/>
        <v>457764891</v>
      </c>
      <c r="DB40" s="126">
        <f t="shared" si="525"/>
        <v>415658643</v>
      </c>
      <c r="DC40" s="126">
        <f t="shared" si="525"/>
        <v>454256037</v>
      </c>
      <c r="DD40" s="126">
        <f t="shared" si="525"/>
        <v>450747183</v>
      </c>
      <c r="DE40" s="126">
        <f t="shared" si="525"/>
        <v>447238329</v>
      </c>
      <c r="DF40" s="126">
        <f t="shared" si="525"/>
        <v>443729475</v>
      </c>
      <c r="DG40" s="126">
        <f t="shared" si="525"/>
        <v>440220621</v>
      </c>
      <c r="DH40" s="126">
        <f t="shared" si="525"/>
        <v>436711767</v>
      </c>
      <c r="DI40" s="126">
        <f t="shared" si="525"/>
        <v>433202913</v>
      </c>
      <c r="DJ40" s="126">
        <f t="shared" si="525"/>
        <v>429694059</v>
      </c>
      <c r="DK40" s="126">
        <f t="shared" si="525"/>
        <v>426185205</v>
      </c>
      <c r="DL40" s="126">
        <f t="shared" si="525"/>
        <v>422676351</v>
      </c>
      <c r="DM40" s="126">
        <f t="shared" si="525"/>
        <v>419167497</v>
      </c>
      <c r="DN40" s="126">
        <f t="shared" si="525"/>
        <v>415658643</v>
      </c>
      <c r="DO40" s="126">
        <f t="shared" si="525"/>
        <v>376835931</v>
      </c>
      <c r="DP40" s="126">
        <f t="shared" si="525"/>
        <v>412423417</v>
      </c>
      <c r="DQ40" s="126">
        <f t="shared" si="525"/>
        <v>409188191</v>
      </c>
      <c r="DR40" s="126">
        <f t="shared" si="525"/>
        <v>405952965</v>
      </c>
      <c r="DS40" s="126">
        <f t="shared" si="525"/>
        <v>402717739</v>
      </c>
      <c r="DT40" s="126">
        <f t="shared" si="525"/>
        <v>399482513</v>
      </c>
      <c r="DU40" s="126">
        <f t="shared" si="525"/>
        <v>396247287</v>
      </c>
      <c r="DV40" s="126">
        <f t="shared" si="525"/>
        <v>393012061</v>
      </c>
      <c r="DW40" s="126">
        <f t="shared" si="525"/>
        <v>389776835</v>
      </c>
      <c r="DX40" s="126">
        <f t="shared" si="525"/>
        <v>386541609</v>
      </c>
      <c r="DY40" s="126">
        <f t="shared" si="525"/>
        <v>383306383</v>
      </c>
      <c r="DZ40" s="126">
        <f t="shared" ref="DZ40:GK40" si="526">+DZ12+DZ38</f>
        <v>380071157</v>
      </c>
      <c r="EA40" s="126">
        <f t="shared" si="526"/>
        <v>376835931</v>
      </c>
      <c r="EB40" s="126">
        <f t="shared" si="526"/>
        <v>341577147</v>
      </c>
      <c r="EC40" s="126">
        <f t="shared" si="526"/>
        <v>373897699</v>
      </c>
      <c r="ED40" s="126">
        <f t="shared" si="526"/>
        <v>370959467</v>
      </c>
      <c r="EE40" s="126">
        <f t="shared" si="526"/>
        <v>368021235</v>
      </c>
      <c r="EF40" s="126">
        <f t="shared" si="526"/>
        <v>365083003</v>
      </c>
      <c r="EG40" s="126">
        <f t="shared" si="526"/>
        <v>362144771</v>
      </c>
      <c r="EH40" s="126">
        <f t="shared" si="526"/>
        <v>359206539</v>
      </c>
      <c r="EI40" s="126">
        <f t="shared" si="526"/>
        <v>356268307</v>
      </c>
      <c r="EJ40" s="126">
        <f t="shared" si="526"/>
        <v>353330075</v>
      </c>
      <c r="EK40" s="126">
        <f t="shared" si="526"/>
        <v>350391843</v>
      </c>
      <c r="EL40" s="126">
        <f t="shared" si="526"/>
        <v>347453611</v>
      </c>
      <c r="EM40" s="126">
        <f t="shared" si="526"/>
        <v>344515379</v>
      </c>
      <c r="EN40" s="126">
        <f t="shared" si="526"/>
        <v>341577147</v>
      </c>
      <c r="EO40" s="126">
        <f t="shared" si="526"/>
        <v>310178379</v>
      </c>
      <c r="EP40" s="126">
        <f t="shared" si="526"/>
        <v>338960583</v>
      </c>
      <c r="EQ40" s="126">
        <f t="shared" si="526"/>
        <v>336344019</v>
      </c>
      <c r="ER40" s="126">
        <f t="shared" si="526"/>
        <v>333727455</v>
      </c>
      <c r="ES40" s="126">
        <f t="shared" si="526"/>
        <v>331110891</v>
      </c>
      <c r="ET40" s="126">
        <f t="shared" si="526"/>
        <v>328494327</v>
      </c>
      <c r="EU40" s="126">
        <f t="shared" si="526"/>
        <v>325877763</v>
      </c>
      <c r="EV40" s="126">
        <f t="shared" si="526"/>
        <v>323261199</v>
      </c>
      <c r="EW40" s="126">
        <f t="shared" si="526"/>
        <v>320644635</v>
      </c>
      <c r="EX40" s="126">
        <f t="shared" si="526"/>
        <v>318028071</v>
      </c>
      <c r="EY40" s="126">
        <f t="shared" si="526"/>
        <v>315411507</v>
      </c>
      <c r="EZ40" s="126">
        <f t="shared" si="526"/>
        <v>312794943</v>
      </c>
      <c r="FA40" s="126">
        <f t="shared" si="526"/>
        <v>310178379</v>
      </c>
      <c r="FB40" s="126">
        <f t="shared" si="526"/>
        <v>282952071</v>
      </c>
      <c r="FC40" s="126">
        <f t="shared" si="526"/>
        <v>307909520</v>
      </c>
      <c r="FD40" s="126">
        <f t="shared" si="526"/>
        <v>305640661</v>
      </c>
      <c r="FE40" s="126">
        <f t="shared" si="526"/>
        <v>303371802</v>
      </c>
      <c r="FF40" s="126">
        <f t="shared" si="526"/>
        <v>301102943</v>
      </c>
      <c r="FG40" s="126">
        <f t="shared" si="526"/>
        <v>298834084</v>
      </c>
      <c r="FH40" s="126">
        <f t="shared" si="526"/>
        <v>296565225</v>
      </c>
      <c r="FI40" s="126">
        <f t="shared" si="526"/>
        <v>294296366</v>
      </c>
      <c r="FJ40" s="126">
        <f t="shared" si="526"/>
        <v>292027507</v>
      </c>
      <c r="FK40" s="126">
        <f t="shared" si="526"/>
        <v>289758648</v>
      </c>
      <c r="FL40" s="126">
        <f t="shared" si="526"/>
        <v>287489789</v>
      </c>
      <c r="FM40" s="126">
        <f t="shared" si="526"/>
        <v>285220930</v>
      </c>
      <c r="FN40" s="126">
        <f t="shared" si="526"/>
        <v>282952071</v>
      </c>
      <c r="FO40" s="126">
        <f t="shared" si="526"/>
        <v>260228043</v>
      </c>
      <c r="FP40" s="126">
        <f t="shared" si="526"/>
        <v>281058402</v>
      </c>
      <c r="FQ40" s="126">
        <f t="shared" si="526"/>
        <v>279164733</v>
      </c>
      <c r="FR40" s="126">
        <f t="shared" si="526"/>
        <v>277271064</v>
      </c>
      <c r="FS40" s="126">
        <f t="shared" si="526"/>
        <v>275377395</v>
      </c>
      <c r="FT40" s="126">
        <f t="shared" si="526"/>
        <v>273483726</v>
      </c>
      <c r="FU40" s="126">
        <f t="shared" si="526"/>
        <v>271590057</v>
      </c>
      <c r="FV40" s="126">
        <f t="shared" si="526"/>
        <v>269696388</v>
      </c>
      <c r="FW40" s="126">
        <f t="shared" si="526"/>
        <v>267802719</v>
      </c>
      <c r="FX40" s="126">
        <f t="shared" si="526"/>
        <v>265909050</v>
      </c>
      <c r="FY40" s="126">
        <f t="shared" si="526"/>
        <v>264015381</v>
      </c>
      <c r="FZ40" s="126">
        <f t="shared" si="526"/>
        <v>262121712</v>
      </c>
      <c r="GA40" s="126">
        <f t="shared" si="526"/>
        <v>260228043</v>
      </c>
      <c r="GB40" s="126">
        <f t="shared" si="526"/>
        <v>242354091</v>
      </c>
      <c r="GC40" s="126">
        <f t="shared" si="526"/>
        <v>258738547</v>
      </c>
      <c r="GD40" s="126">
        <f t="shared" si="526"/>
        <v>257249051</v>
      </c>
      <c r="GE40" s="126">
        <f t="shared" si="526"/>
        <v>255759555</v>
      </c>
      <c r="GF40" s="126">
        <f t="shared" si="526"/>
        <v>254270059</v>
      </c>
      <c r="GG40" s="126">
        <f t="shared" si="526"/>
        <v>252780563</v>
      </c>
      <c r="GH40" s="126">
        <f t="shared" si="526"/>
        <v>251291067</v>
      </c>
      <c r="GI40" s="126">
        <f t="shared" si="526"/>
        <v>249801571</v>
      </c>
      <c r="GJ40" s="126">
        <f t="shared" si="526"/>
        <v>248312075</v>
      </c>
      <c r="GK40" s="126">
        <f t="shared" si="526"/>
        <v>246822579</v>
      </c>
      <c r="GL40" s="126">
        <f t="shared" ref="GL40:GN40" si="527">+GL12+GL38</f>
        <v>245333083</v>
      </c>
      <c r="GM40" s="126">
        <f t="shared" si="527"/>
        <v>243843587</v>
      </c>
      <c r="GN40" s="126">
        <f t="shared" si="527"/>
        <v>242354091</v>
      </c>
    </row>
    <row r="42" spans="1:196" x14ac:dyDescent="0.3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196" x14ac:dyDescent="0.3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GB43" s="146"/>
    </row>
    <row r="44" spans="1:196" x14ac:dyDescent="0.3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7" spans="1:196" x14ac:dyDescent="0.3">
      <c r="D47" s="11"/>
      <c r="E47" s="11"/>
      <c r="H47" s="11"/>
      <c r="I47" s="11"/>
    </row>
    <row r="48" spans="1:196" x14ac:dyDescent="0.3">
      <c r="D48" s="198"/>
      <c r="E48" s="198"/>
      <c r="H48" s="198"/>
      <c r="I48" s="198"/>
    </row>
    <row r="49" spans="4:9" x14ac:dyDescent="0.3">
      <c r="D49" s="198"/>
      <c r="E49" s="198"/>
      <c r="H49" s="198"/>
      <c r="I49" s="198"/>
    </row>
  </sheetData>
  <mergeCells count="4">
    <mergeCell ref="D49:E49"/>
    <mergeCell ref="H49:I49"/>
    <mergeCell ref="D48:E48"/>
    <mergeCell ref="H48:I48"/>
  </mergeCells>
  <printOptions horizontalCentered="1"/>
  <pageMargins left="0.31496062992125984" right="0.31496062992125984" top="0.74803149606299213" bottom="0.74803149606299213" header="0.31496062992125984" footer="0.31496062992125984"/>
  <pageSetup scale="40" orientation="landscape" r:id="rId1"/>
  <colBreaks count="14" manualBreakCount="14">
    <brk id="14" max="51" man="1"/>
    <brk id="27" max="51" man="1"/>
    <brk id="40" max="51" man="1"/>
    <brk id="53" max="51" man="1"/>
    <brk id="66" max="51" man="1"/>
    <brk id="79" max="51" man="1"/>
    <brk id="92" max="51" man="1"/>
    <brk id="105" max="51" man="1"/>
    <brk id="118" max="51" man="1"/>
    <brk id="131" max="51" man="1"/>
    <brk id="144" max="51" man="1"/>
    <brk id="157" max="51" man="1"/>
    <brk id="170" max="51" man="1"/>
    <brk id="183" max="51" man="1"/>
  </colBreaks>
  <ignoredErrors>
    <ignoredError sqref="GC28:GN28 GC26:GN26 GC17:GN17 GC35:GN35 O23:AO23 FP17:GA17 FC17:FN17 EP17:FA17 EC17:EN17 DP17:EA17 DC17:DN17 CP17:DA17 CC17:CN17 O18:CB18 O17:CB17 CO17 DB17 DO17 EB17 EO17 FB17 FO17 GB17 FP26:GA26 FC26:FN26 EP26:FA26 EC26:EN26 DP26:EA26 DC26:DN26 CP26:DA26 BO26:CO26 DB26 DO26 EB26 EO26 FB26 FO26 GB26 CC28:CN28 CP28:DA28 DC28:DN28 DP28:EA28 EC28:EN28 EP28:FA28 FC28:FN28 FP28:GA28 BD28:BN28 BP28:CA28 O29:GB30 O28:AB28 CB28 BO28 GB28 FO28 FB28 EO28 EB28 DO28 DB28 CO28 O31 AO31 CB31 CO31 DB31 DO31 EB31 EO31 FB31 FO31 FP35:GA35 FC35:FN35 EP35:FA35 EC35:EN35 DP35:EA35 DC35:DN35 CP35:DA35 CC35:CN35 BP35:CA35 BC35:BN35 AP35:BA35 AC35:AN35 O35:AB35 AO35 BB35 BO35 CB35 CO35 DB35 DO35 EB35 EO35 FB35 FO35 GB35 CD18:GB18 AQ23:GB23 AO26:BB26 BB28:BC28 AQ28:AR28 AS28:BA28 AO28 AD28:AN28 AB31 BB31 BO31 GB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showGridLines="0" zoomScaleNormal="100" workbookViewId="0">
      <selection activeCell="C20" sqref="C20"/>
    </sheetView>
  </sheetViews>
  <sheetFormatPr baseColWidth="10" defaultColWidth="11.44140625" defaultRowHeight="18.75" customHeight="1" x14ac:dyDescent="0.3"/>
  <cols>
    <col min="1" max="1" width="29.44140625" style="3" customWidth="1"/>
    <col min="2" max="10" width="15.33203125" style="3" customWidth="1"/>
    <col min="11" max="11" width="21.88671875" style="3" customWidth="1"/>
    <col min="12" max="16384" width="11.44140625" style="3"/>
  </cols>
  <sheetData>
    <row r="1" spans="1:11" ht="18.75" customHeight="1" x14ac:dyDescent="0.3">
      <c r="A1" s="199" t="s">
        <v>196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.75" customHeight="1" x14ac:dyDescent="0.3">
      <c r="A2" s="100"/>
      <c r="B2" s="100" t="s">
        <v>173</v>
      </c>
      <c r="C2" s="100" t="s">
        <v>174</v>
      </c>
      <c r="D2" s="100" t="s">
        <v>175</v>
      </c>
      <c r="E2" s="100" t="s">
        <v>176</v>
      </c>
      <c r="F2" s="100" t="s">
        <v>177</v>
      </c>
      <c r="G2" s="100" t="s">
        <v>178</v>
      </c>
      <c r="H2" s="100" t="s">
        <v>117</v>
      </c>
      <c r="I2" s="100" t="s">
        <v>183</v>
      </c>
      <c r="J2" s="100" t="s">
        <v>118</v>
      </c>
      <c r="K2" s="100" t="s">
        <v>179</v>
      </c>
    </row>
    <row r="3" spans="1:11" ht="18.75" customHeight="1" x14ac:dyDescent="0.3">
      <c r="A3" s="101" t="s">
        <v>180</v>
      </c>
      <c r="B3" s="51">
        <v>2174</v>
      </c>
      <c r="C3" s="51">
        <v>612</v>
      </c>
      <c r="D3" s="51">
        <v>9</v>
      </c>
      <c r="E3" s="51">
        <v>22</v>
      </c>
      <c r="F3" s="51">
        <v>0</v>
      </c>
      <c r="G3" s="51">
        <v>0</v>
      </c>
      <c r="H3" s="51">
        <v>53</v>
      </c>
      <c r="I3" s="51">
        <v>13</v>
      </c>
      <c r="J3" s="51">
        <v>2</v>
      </c>
      <c r="K3" s="102">
        <v>2885</v>
      </c>
    </row>
    <row r="4" spans="1:11" ht="18.75" customHeight="1" x14ac:dyDescent="0.3">
      <c r="A4" s="101" t="s">
        <v>181</v>
      </c>
      <c r="B4" s="103">
        <v>21929888</v>
      </c>
      <c r="C4" s="103">
        <v>7862307</v>
      </c>
      <c r="D4" s="103">
        <v>187240</v>
      </c>
      <c r="E4" s="103">
        <v>692520</v>
      </c>
      <c r="F4" s="103">
        <v>0</v>
      </c>
      <c r="G4" s="103">
        <v>0</v>
      </c>
      <c r="H4" s="103">
        <v>19717894</v>
      </c>
      <c r="I4" s="103">
        <v>2399410</v>
      </c>
      <c r="J4" s="103">
        <v>8030110</v>
      </c>
      <c r="K4" s="104">
        <v>60819370</v>
      </c>
    </row>
    <row r="5" spans="1:11" ht="18.75" customHeight="1" x14ac:dyDescent="0.3">
      <c r="A5" s="101" t="s">
        <v>182</v>
      </c>
      <c r="B5" s="103">
        <v>6026260</v>
      </c>
      <c r="C5" s="103">
        <v>3732294</v>
      </c>
      <c r="D5" s="103">
        <v>28160</v>
      </c>
      <c r="E5" s="103">
        <v>385550</v>
      </c>
      <c r="F5" s="103">
        <v>0</v>
      </c>
      <c r="G5" s="103">
        <v>0</v>
      </c>
      <c r="H5" s="103">
        <v>19204022</v>
      </c>
      <c r="I5" s="103">
        <v>1479960</v>
      </c>
      <c r="J5" s="103">
        <v>7377170</v>
      </c>
      <c r="K5" s="104">
        <v>38233416</v>
      </c>
    </row>
    <row r="6" spans="1:11" ht="18.75" customHeight="1" x14ac:dyDescent="0.3">
      <c r="A6" s="101" t="s">
        <v>107</v>
      </c>
      <c r="B6" s="105">
        <f>+B5/B4</f>
        <v>0.27479666106821887</v>
      </c>
      <c r="C6" s="105">
        <f t="shared" ref="C6:K6" si="0">+C5/C4</f>
        <v>0.47470723287706779</v>
      </c>
      <c r="D6" s="105">
        <f t="shared" si="0"/>
        <v>0.15039521469771416</v>
      </c>
      <c r="E6" s="105">
        <f t="shared" si="0"/>
        <v>0.55673482354300241</v>
      </c>
      <c r="F6" s="105"/>
      <c r="G6" s="105"/>
      <c r="H6" s="105">
        <f t="shared" si="0"/>
        <v>0.97393879894069824</v>
      </c>
      <c r="I6" s="105">
        <f t="shared" si="0"/>
        <v>0.61680163040080682</v>
      </c>
      <c r="J6" s="105">
        <f t="shared" si="0"/>
        <v>0.91868853602254519</v>
      </c>
      <c r="K6" s="106">
        <f t="shared" si="0"/>
        <v>0.62863880372322178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showGridLines="0" tabSelected="1" zoomScaleNormal="100" workbookViewId="0">
      <pane xSplit="3" ySplit="4" topLeftCell="G32" activePane="bottomRight" state="frozen"/>
      <selection pane="topRight" activeCell="D1" sqref="D1"/>
      <selection pane="bottomLeft" activeCell="A5" sqref="A5"/>
      <selection pane="bottomRight" activeCell="I3" sqref="I3:M3"/>
    </sheetView>
  </sheetViews>
  <sheetFormatPr baseColWidth="10" defaultColWidth="11.44140625" defaultRowHeight="13.2" x14ac:dyDescent="0.3"/>
  <cols>
    <col min="1" max="1" width="20.33203125" style="59" customWidth="1"/>
    <col min="2" max="2" width="36.5546875" style="61" hidden="1" customWidth="1"/>
    <col min="3" max="3" width="42.88671875" style="59" bestFit="1" customWidth="1"/>
    <col min="4" max="4" width="11.33203125" style="60" customWidth="1"/>
    <col min="5" max="5" width="12.5546875" style="60" customWidth="1"/>
    <col min="6" max="6" width="18.5546875" style="59" customWidth="1"/>
    <col min="7" max="7" width="17.6640625" style="59" customWidth="1"/>
    <col min="8" max="8" width="18.88671875" style="59" customWidth="1"/>
    <col min="9" max="9" width="17.109375" style="59" customWidth="1"/>
    <col min="10" max="10" width="19.88671875" style="59" customWidth="1"/>
    <col min="11" max="11" width="16" style="59" customWidth="1"/>
    <col min="12" max="12" width="18.33203125" style="59" customWidth="1"/>
    <col min="13" max="13" width="16.33203125" style="59" customWidth="1"/>
    <col min="14" max="14" width="16" style="59" customWidth="1"/>
    <col min="15" max="16384" width="11.44140625" style="59"/>
  </cols>
  <sheetData>
    <row r="1" spans="1:14" ht="24" customHeight="1" x14ac:dyDescent="0.3">
      <c r="A1" s="200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3" spans="1:14" ht="13.8" x14ac:dyDescent="0.3">
      <c r="I3" s="18">
        <v>7.0000000000000007E-2</v>
      </c>
      <c r="J3" s="19">
        <v>0.1</v>
      </c>
      <c r="K3" s="18">
        <v>0.03</v>
      </c>
      <c r="L3" s="19">
        <v>0</v>
      </c>
      <c r="M3" s="18">
        <v>0.03</v>
      </c>
    </row>
    <row r="4" spans="1:14" s="3" customFormat="1" ht="53.25" customHeight="1" x14ac:dyDescent="0.3">
      <c r="A4" s="49" t="s">
        <v>14</v>
      </c>
      <c r="B4" s="62"/>
      <c r="C4" s="49" t="s">
        <v>1</v>
      </c>
      <c r="D4" s="49" t="s">
        <v>8</v>
      </c>
      <c r="E4" s="49" t="s">
        <v>22</v>
      </c>
      <c r="F4" s="54" t="s">
        <v>9</v>
      </c>
      <c r="G4" s="49" t="s">
        <v>10</v>
      </c>
      <c r="H4" s="54" t="s">
        <v>11</v>
      </c>
      <c r="I4" s="49" t="s">
        <v>2</v>
      </c>
      <c r="J4" s="49" t="s">
        <v>3</v>
      </c>
      <c r="K4" s="49" t="s">
        <v>4</v>
      </c>
      <c r="L4" s="49" t="s">
        <v>5</v>
      </c>
      <c r="M4" s="49" t="s">
        <v>6</v>
      </c>
      <c r="N4" s="49" t="s">
        <v>7</v>
      </c>
    </row>
    <row r="5" spans="1:14" s="3" customFormat="1" ht="16.5" customHeight="1" x14ac:dyDescent="0.3">
      <c r="A5" s="204" t="s">
        <v>12</v>
      </c>
      <c r="B5" s="154" t="s">
        <v>12</v>
      </c>
      <c r="C5" s="155" t="s">
        <v>137</v>
      </c>
      <c r="D5" s="156">
        <v>15</v>
      </c>
      <c r="E5" s="156">
        <v>4</v>
      </c>
      <c r="F5" s="75">
        <v>369866.39754756063</v>
      </c>
      <c r="G5" s="157">
        <v>0</v>
      </c>
      <c r="H5" s="75">
        <v>24578.853249999996</v>
      </c>
      <c r="I5" s="157">
        <f t="shared" ref="I5:I27" si="0">+(F5+G5+H5)*$I$3</f>
        <v>27611.167555829245</v>
      </c>
      <c r="J5" s="157">
        <f t="shared" ref="J5:J28" si="1">+(F5+G5+H5)*$J$3</f>
        <v>39444.525079756066</v>
      </c>
      <c r="K5" s="157">
        <f t="shared" ref="K5" si="2">+H5*$K$3</f>
        <v>737.36559749999992</v>
      </c>
      <c r="L5" s="157">
        <f>+(F5+G5+H5)*$L$3</f>
        <v>0</v>
      </c>
      <c r="M5" s="157">
        <f>+SUM(F5:L5)*$M$3</f>
        <v>13867.149270919375</v>
      </c>
      <c r="N5" s="88">
        <f>+ROUND((F5+G5+H5+I5+J5+K5+L5+M5),0)</f>
        <v>476105</v>
      </c>
    </row>
    <row r="6" spans="1:14" s="3" customFormat="1" ht="16.5" customHeight="1" x14ac:dyDescent="0.3">
      <c r="A6" s="205"/>
      <c r="B6" s="154" t="s">
        <v>12</v>
      </c>
      <c r="C6" s="155" t="s">
        <v>138</v>
      </c>
      <c r="D6" s="156">
        <v>15</v>
      </c>
      <c r="E6" s="156">
        <v>2</v>
      </c>
      <c r="F6" s="75">
        <v>390790.3652803009</v>
      </c>
      <c r="G6" s="157">
        <v>0</v>
      </c>
      <c r="H6" s="75">
        <v>24578.853249999996</v>
      </c>
      <c r="I6" s="157">
        <f t="shared" si="0"/>
        <v>29075.845297121065</v>
      </c>
      <c r="J6" s="157">
        <f t="shared" si="1"/>
        <v>41536.921853030093</v>
      </c>
      <c r="K6" s="157">
        <f t="shared" ref="K6:K28" si="3">+H6*$K$3</f>
        <v>737.36559749999992</v>
      </c>
      <c r="L6" s="157">
        <f t="shared" ref="L6:L28" si="4">+(F6+G6+H6)*$L$3</f>
        <v>0</v>
      </c>
      <c r="M6" s="157">
        <f t="shared" ref="M6:M28" si="5">+SUM(F6:L6)*$M$3</f>
        <v>14601.580538338561</v>
      </c>
      <c r="N6" s="88">
        <f t="shared" ref="N6:N28" si="6">+ROUND((F6+G6+H6+I6+J6+K6+L6+M6),0)</f>
        <v>501321</v>
      </c>
    </row>
    <row r="7" spans="1:14" s="3" customFormat="1" ht="16.5" customHeight="1" x14ac:dyDescent="0.3">
      <c r="A7" s="205"/>
      <c r="B7" s="154" t="s">
        <v>12</v>
      </c>
      <c r="C7" s="155" t="s">
        <v>139</v>
      </c>
      <c r="D7" s="156">
        <v>15</v>
      </c>
      <c r="E7" s="156">
        <v>12</v>
      </c>
      <c r="F7" s="75">
        <v>423906.25121951959</v>
      </c>
      <c r="G7" s="157">
        <v>0</v>
      </c>
      <c r="H7" s="75">
        <v>24578.853249999996</v>
      </c>
      <c r="I7" s="157">
        <f t="shared" si="0"/>
        <v>31393.957312866372</v>
      </c>
      <c r="J7" s="157">
        <f t="shared" si="1"/>
        <v>44848.510446951957</v>
      </c>
      <c r="K7" s="157">
        <f t="shared" si="3"/>
        <v>737.36559749999992</v>
      </c>
      <c r="L7" s="157">
        <f t="shared" si="4"/>
        <v>0</v>
      </c>
      <c r="M7" s="157">
        <f t="shared" si="5"/>
        <v>15763.948134805136</v>
      </c>
      <c r="N7" s="88">
        <f t="shared" si="6"/>
        <v>541229</v>
      </c>
    </row>
    <row r="8" spans="1:14" s="3" customFormat="1" ht="16.5" customHeight="1" x14ac:dyDescent="0.3">
      <c r="A8" s="205"/>
      <c r="B8" s="154" t="s">
        <v>12</v>
      </c>
      <c r="C8" s="155" t="s">
        <v>140</v>
      </c>
      <c r="D8" s="156">
        <v>15</v>
      </c>
      <c r="E8" s="156">
        <v>18</v>
      </c>
      <c r="F8" s="75">
        <v>834183.41296290001</v>
      </c>
      <c r="G8" s="157">
        <v>0</v>
      </c>
      <c r="H8" s="75">
        <v>40409.5285</v>
      </c>
      <c r="I8" s="157">
        <f t="shared" si="0"/>
        <v>61221.505902403005</v>
      </c>
      <c r="J8" s="157">
        <f t="shared" si="1"/>
        <v>87459.294146290005</v>
      </c>
      <c r="K8" s="157">
        <f t="shared" si="3"/>
        <v>1212.2858549999999</v>
      </c>
      <c r="L8" s="157">
        <f t="shared" si="4"/>
        <v>0</v>
      </c>
      <c r="M8" s="157">
        <f t="shared" si="5"/>
        <v>30734.580820997791</v>
      </c>
      <c r="N8" s="88">
        <f t="shared" si="6"/>
        <v>1055221</v>
      </c>
    </row>
    <row r="9" spans="1:14" s="3" customFormat="1" ht="16.5" customHeight="1" x14ac:dyDescent="0.3">
      <c r="A9" s="205"/>
      <c r="B9" s="154" t="s">
        <v>12</v>
      </c>
      <c r="C9" s="155" t="s">
        <v>141</v>
      </c>
      <c r="D9" s="156">
        <v>15</v>
      </c>
      <c r="E9" s="156">
        <v>514</v>
      </c>
      <c r="F9" s="75">
        <v>601183.33216777537</v>
      </c>
      <c r="G9" s="157">
        <v>0</v>
      </c>
      <c r="H9" s="75">
        <v>24578.853249999996</v>
      </c>
      <c r="I9" s="157">
        <f t="shared" si="0"/>
        <v>43803.352979244286</v>
      </c>
      <c r="J9" s="157">
        <f t="shared" si="1"/>
        <v>62576.218541777547</v>
      </c>
      <c r="K9" s="157">
        <f t="shared" si="3"/>
        <v>737.36559749999992</v>
      </c>
      <c r="L9" s="157">
        <f t="shared" si="4"/>
        <v>0</v>
      </c>
      <c r="M9" s="157">
        <f t="shared" si="5"/>
        <v>21986.373676088919</v>
      </c>
      <c r="N9" s="88">
        <f t="shared" si="6"/>
        <v>754865</v>
      </c>
    </row>
    <row r="10" spans="1:14" s="3" customFormat="1" ht="16.5" customHeight="1" x14ac:dyDescent="0.3">
      <c r="A10" s="205"/>
      <c r="B10" s="154" t="s">
        <v>12</v>
      </c>
      <c r="C10" s="155" t="s">
        <v>142</v>
      </c>
      <c r="D10" s="156">
        <v>15</v>
      </c>
      <c r="E10" s="156">
        <v>16</v>
      </c>
      <c r="F10" s="75">
        <v>633145.92854692182</v>
      </c>
      <c r="G10" s="157">
        <v>0</v>
      </c>
      <c r="H10" s="75">
        <v>24578.853249999996</v>
      </c>
      <c r="I10" s="157">
        <f t="shared" si="0"/>
        <v>46040.734725784532</v>
      </c>
      <c r="J10" s="157">
        <f t="shared" si="1"/>
        <v>65772.478179692189</v>
      </c>
      <c r="K10" s="157">
        <f t="shared" si="3"/>
        <v>737.36559749999992</v>
      </c>
      <c r="L10" s="157">
        <f t="shared" si="4"/>
        <v>0</v>
      </c>
      <c r="M10" s="157">
        <f t="shared" si="5"/>
        <v>23108.260808996954</v>
      </c>
      <c r="N10" s="88">
        <f t="shared" si="6"/>
        <v>793384</v>
      </c>
    </row>
    <row r="11" spans="1:14" s="3" customFormat="1" ht="16.5" customHeight="1" x14ac:dyDescent="0.3">
      <c r="A11" s="205"/>
      <c r="B11" s="154" t="s">
        <v>12</v>
      </c>
      <c r="C11" s="155" t="s">
        <v>143</v>
      </c>
      <c r="D11" s="156">
        <v>15</v>
      </c>
      <c r="E11" s="156">
        <v>41</v>
      </c>
      <c r="F11" s="75">
        <v>705638.4151800375</v>
      </c>
      <c r="G11" s="157">
        <v>0</v>
      </c>
      <c r="H11" s="75">
        <v>24578.853249999996</v>
      </c>
      <c r="I11" s="157">
        <f t="shared" si="0"/>
        <v>51115.208790102632</v>
      </c>
      <c r="J11" s="157">
        <f t="shared" si="1"/>
        <v>73021.726843003751</v>
      </c>
      <c r="K11" s="157">
        <f t="shared" si="3"/>
        <v>737.36559749999992</v>
      </c>
      <c r="L11" s="157">
        <f t="shared" si="4"/>
        <v>0</v>
      </c>
      <c r="M11" s="157">
        <f t="shared" si="5"/>
        <v>25652.747089819317</v>
      </c>
      <c r="N11" s="88">
        <f t="shared" si="6"/>
        <v>880744</v>
      </c>
    </row>
    <row r="12" spans="1:14" s="3" customFormat="1" ht="16.5" customHeight="1" x14ac:dyDescent="0.3">
      <c r="A12" s="205"/>
      <c r="B12" s="154" t="s">
        <v>12</v>
      </c>
      <c r="C12" s="155" t="s">
        <v>144</v>
      </c>
      <c r="D12" s="156">
        <v>15</v>
      </c>
      <c r="E12" s="156">
        <v>2</v>
      </c>
      <c r="F12" s="75">
        <v>758671.66373759357</v>
      </c>
      <c r="G12" s="157">
        <v>0</v>
      </c>
      <c r="H12" s="75">
        <v>28527.03125</v>
      </c>
      <c r="I12" s="157">
        <f t="shared" si="0"/>
        <v>55103.908649131554</v>
      </c>
      <c r="J12" s="157">
        <f t="shared" si="1"/>
        <v>78719.869498759363</v>
      </c>
      <c r="K12" s="157">
        <f t="shared" si="3"/>
        <v>855.81093750000002</v>
      </c>
      <c r="L12" s="157">
        <f t="shared" si="4"/>
        <v>0</v>
      </c>
      <c r="M12" s="157">
        <f t="shared" si="5"/>
        <v>27656.348522189532</v>
      </c>
      <c r="N12" s="88">
        <f t="shared" si="6"/>
        <v>949535</v>
      </c>
    </row>
    <row r="13" spans="1:14" s="3" customFormat="1" ht="16.5" customHeight="1" x14ac:dyDescent="0.3">
      <c r="A13" s="205"/>
      <c r="B13" s="154" t="s">
        <v>12</v>
      </c>
      <c r="C13" s="155" t="s">
        <v>145</v>
      </c>
      <c r="D13" s="156">
        <v>15</v>
      </c>
      <c r="E13" s="156">
        <v>1</v>
      </c>
      <c r="F13" s="75">
        <v>831164.15037070925</v>
      </c>
      <c r="G13" s="157">
        <v>0</v>
      </c>
      <c r="H13" s="75">
        <v>28527.03125</v>
      </c>
      <c r="I13" s="157">
        <f t="shared" si="0"/>
        <v>60178.382713449653</v>
      </c>
      <c r="J13" s="157">
        <f t="shared" si="1"/>
        <v>85969.118162070925</v>
      </c>
      <c r="K13" s="157">
        <f t="shared" si="3"/>
        <v>855.81093750000002</v>
      </c>
      <c r="L13" s="157">
        <f t="shared" si="4"/>
        <v>0</v>
      </c>
      <c r="M13" s="157">
        <f t="shared" si="5"/>
        <v>30200.834803011894</v>
      </c>
      <c r="N13" s="88">
        <f t="shared" si="6"/>
        <v>1036895</v>
      </c>
    </row>
    <row r="14" spans="1:14" s="3" customFormat="1" ht="16.5" customHeight="1" x14ac:dyDescent="0.3">
      <c r="A14" s="205"/>
      <c r="B14" s="154" t="s">
        <v>12</v>
      </c>
      <c r="C14" s="155" t="s">
        <v>132</v>
      </c>
      <c r="D14" s="156">
        <v>15</v>
      </c>
      <c r="E14" s="156">
        <v>1</v>
      </c>
      <c r="F14" s="75">
        <v>464007.49802168843</v>
      </c>
      <c r="G14" s="157">
        <v>0</v>
      </c>
      <c r="H14" s="75">
        <v>28527.03125</v>
      </c>
      <c r="I14" s="157">
        <f t="shared" si="0"/>
        <v>34477.417049018193</v>
      </c>
      <c r="J14" s="157">
        <f t="shared" si="1"/>
        <v>49253.452927168844</v>
      </c>
      <c r="K14" s="157">
        <f t="shared" si="3"/>
        <v>855.81093750000002</v>
      </c>
      <c r="L14" s="157">
        <f t="shared" si="4"/>
        <v>0</v>
      </c>
      <c r="M14" s="157">
        <f t="shared" si="5"/>
        <v>17313.63630556126</v>
      </c>
      <c r="N14" s="88">
        <f t="shared" si="6"/>
        <v>594435</v>
      </c>
    </row>
    <row r="15" spans="1:14" s="3" customFormat="1" ht="16.5" customHeight="1" x14ac:dyDescent="0.3">
      <c r="A15" s="205"/>
      <c r="B15" s="154" t="s">
        <v>12</v>
      </c>
      <c r="C15" s="155" t="s">
        <v>133</v>
      </c>
      <c r="D15" s="156">
        <v>15</v>
      </c>
      <c r="E15" s="156">
        <v>1</v>
      </c>
      <c r="F15" s="75">
        <v>505960.63</v>
      </c>
      <c r="G15" s="157">
        <v>0</v>
      </c>
      <c r="H15" s="75">
        <v>28527.03125</v>
      </c>
      <c r="I15" s="157">
        <f t="shared" si="0"/>
        <v>37414.136287500005</v>
      </c>
      <c r="J15" s="157">
        <f t="shared" si="1"/>
        <v>53448.766125000002</v>
      </c>
      <c r="K15" s="157">
        <f t="shared" si="3"/>
        <v>855.81093750000002</v>
      </c>
      <c r="L15" s="157">
        <f t="shared" si="4"/>
        <v>0</v>
      </c>
      <c r="M15" s="157">
        <f t="shared" si="5"/>
        <v>18786.191237999999</v>
      </c>
      <c r="N15" s="88">
        <f t="shared" si="6"/>
        <v>644993</v>
      </c>
    </row>
    <row r="16" spans="1:14" s="3" customFormat="1" ht="16.5" customHeight="1" x14ac:dyDescent="0.3">
      <c r="A16" s="205"/>
      <c r="B16" s="154" t="s">
        <v>12</v>
      </c>
      <c r="C16" s="155" t="s">
        <v>134</v>
      </c>
      <c r="D16" s="156">
        <v>15</v>
      </c>
      <c r="E16" s="156">
        <v>2</v>
      </c>
      <c r="F16" s="75">
        <v>950203.32154305768</v>
      </c>
      <c r="G16" s="157">
        <v>0</v>
      </c>
      <c r="H16" s="75">
        <v>28527.03125</v>
      </c>
      <c r="I16" s="157">
        <f t="shared" si="0"/>
        <v>68511.124695514038</v>
      </c>
      <c r="J16" s="157">
        <f t="shared" ref="J16:J17" si="7">+(F16+G16+H16)*$J$3</f>
        <v>97873.035279305768</v>
      </c>
      <c r="K16" s="157">
        <f t="shared" ref="K16:K17" si="8">+H16*$K$3</f>
        <v>855.81093750000002</v>
      </c>
      <c r="L16" s="157">
        <f t="shared" si="4"/>
        <v>0</v>
      </c>
      <c r="M16" s="157">
        <f>+SUM(F16:L16)*$M$3</f>
        <v>34379.109711161327</v>
      </c>
      <c r="N16" s="88">
        <f t="shared" si="6"/>
        <v>1180349</v>
      </c>
    </row>
    <row r="17" spans="1:14" s="3" customFormat="1" ht="16.5" customHeight="1" x14ac:dyDescent="0.3">
      <c r="A17" s="205"/>
      <c r="B17" s="154" t="s">
        <v>12</v>
      </c>
      <c r="C17" s="155" t="s">
        <v>135</v>
      </c>
      <c r="D17" s="156">
        <v>15</v>
      </c>
      <c r="E17" s="156">
        <v>6</v>
      </c>
      <c r="F17" s="75">
        <v>978376.53793910926</v>
      </c>
      <c r="G17" s="157">
        <v>0</v>
      </c>
      <c r="H17" s="75">
        <v>28527.03125</v>
      </c>
      <c r="I17" s="157">
        <f t="shared" si="0"/>
        <v>70483.24984323766</v>
      </c>
      <c r="J17" s="157">
        <f t="shared" si="7"/>
        <v>100690.35691891093</v>
      </c>
      <c r="K17" s="157">
        <f t="shared" si="8"/>
        <v>855.81093750000002</v>
      </c>
      <c r="L17" s="157">
        <f t="shared" si="4"/>
        <v>0</v>
      </c>
      <c r="M17" s="157">
        <f>+SUM(F17:L17)*$M$3</f>
        <v>35367.989606662733</v>
      </c>
      <c r="N17" s="88">
        <f t="shared" si="6"/>
        <v>1214301</v>
      </c>
    </row>
    <row r="18" spans="1:14" s="3" customFormat="1" ht="16.5" customHeight="1" x14ac:dyDescent="0.3">
      <c r="A18" s="205"/>
      <c r="B18" s="154" t="s">
        <v>12</v>
      </c>
      <c r="C18" s="155" t="s">
        <v>136</v>
      </c>
      <c r="D18" s="156">
        <v>15</v>
      </c>
      <c r="E18" s="156">
        <v>2</v>
      </c>
      <c r="F18" s="75">
        <v>524407.19859724818</v>
      </c>
      <c r="G18" s="157">
        <v>0</v>
      </c>
      <c r="H18" s="75">
        <v>24578.853249999996</v>
      </c>
      <c r="I18" s="157">
        <f>+(F18+G18+H18)*$I$3</f>
        <v>38429.023629307376</v>
      </c>
      <c r="J18" s="157">
        <f>+(F18+G18+H18)*$J$3</f>
        <v>54898.605184724824</v>
      </c>
      <c r="K18" s="157">
        <f t="shared" si="3"/>
        <v>737.36559749999992</v>
      </c>
      <c r="L18" s="157">
        <f t="shared" si="4"/>
        <v>0</v>
      </c>
      <c r="M18" s="157">
        <f t="shared" si="5"/>
        <v>19291.531387763411</v>
      </c>
      <c r="N18" s="88">
        <f t="shared" si="6"/>
        <v>662343</v>
      </c>
    </row>
    <row r="19" spans="1:14" s="3" customFormat="1" ht="16.5" customHeight="1" x14ac:dyDescent="0.3">
      <c r="A19" s="205"/>
      <c r="B19" s="154" t="s">
        <v>12</v>
      </c>
      <c r="C19" s="155" t="s">
        <v>129</v>
      </c>
      <c r="D19" s="156">
        <v>15</v>
      </c>
      <c r="E19" s="156">
        <v>21</v>
      </c>
      <c r="F19" s="75">
        <v>820619.85530000005</v>
      </c>
      <c r="G19" s="157">
        <v>0</v>
      </c>
      <c r="H19" s="75">
        <v>95466.6</v>
      </c>
      <c r="I19" s="157">
        <f t="shared" si="0"/>
        <v>64126.051871000011</v>
      </c>
      <c r="J19" s="157">
        <f t="shared" si="1"/>
        <v>91608.645530000009</v>
      </c>
      <c r="K19" s="157">
        <f t="shared" si="3"/>
        <v>2863.998</v>
      </c>
      <c r="L19" s="157">
        <f t="shared" si="4"/>
        <v>0</v>
      </c>
      <c r="M19" s="157">
        <f t="shared" si="5"/>
        <v>32240.554521029997</v>
      </c>
      <c r="N19" s="88">
        <f t="shared" si="6"/>
        <v>1106926</v>
      </c>
    </row>
    <row r="20" spans="1:14" s="3" customFormat="1" ht="16.5" customHeight="1" x14ac:dyDescent="0.3">
      <c r="A20" s="205"/>
      <c r="B20" s="154" t="s">
        <v>12</v>
      </c>
      <c r="C20" s="155" t="s">
        <v>130</v>
      </c>
      <c r="D20" s="156">
        <v>15</v>
      </c>
      <c r="E20" s="156">
        <v>6</v>
      </c>
      <c r="F20" s="75">
        <v>1082880.5077999998</v>
      </c>
      <c r="G20" s="157">
        <v>0</v>
      </c>
      <c r="H20" s="75">
        <v>102216.6</v>
      </c>
      <c r="I20" s="157">
        <f t="shared" si="0"/>
        <v>82956.797546000002</v>
      </c>
      <c r="J20" s="157">
        <f t="shared" si="1"/>
        <v>118509.71077999999</v>
      </c>
      <c r="K20" s="157">
        <f t="shared" si="3"/>
        <v>3066.498</v>
      </c>
      <c r="L20" s="157">
        <f t="shared" si="4"/>
        <v>0</v>
      </c>
      <c r="M20" s="157">
        <f t="shared" si="5"/>
        <v>41688.903423779993</v>
      </c>
      <c r="N20" s="88">
        <f t="shared" si="6"/>
        <v>1431319</v>
      </c>
    </row>
    <row r="21" spans="1:14" s="3" customFormat="1" ht="16.5" customHeight="1" x14ac:dyDescent="0.3">
      <c r="A21" s="205"/>
      <c r="B21" s="154" t="s">
        <v>12</v>
      </c>
      <c r="C21" s="155" t="s">
        <v>131</v>
      </c>
      <c r="D21" s="156">
        <v>15</v>
      </c>
      <c r="E21" s="156">
        <v>8</v>
      </c>
      <c r="F21" s="75">
        <v>1275601.0078000003</v>
      </c>
      <c r="G21" s="157">
        <v>0</v>
      </c>
      <c r="H21" s="75">
        <v>102216.6</v>
      </c>
      <c r="I21" s="157">
        <f t="shared" si="0"/>
        <v>96447.232546000028</v>
      </c>
      <c r="J21" s="157">
        <f t="shared" si="1"/>
        <v>137781.76078000004</v>
      </c>
      <c r="K21" s="157">
        <f t="shared" si="3"/>
        <v>3066.498</v>
      </c>
      <c r="L21" s="157">
        <f t="shared" si="4"/>
        <v>0</v>
      </c>
      <c r="M21" s="157">
        <f t="shared" si="5"/>
        <v>48453.392973780014</v>
      </c>
      <c r="N21" s="88">
        <f t="shared" si="6"/>
        <v>1663566</v>
      </c>
    </row>
    <row r="22" spans="1:14" s="3" customFormat="1" ht="16.5" customHeight="1" x14ac:dyDescent="0.3">
      <c r="A22" s="205"/>
      <c r="B22" s="158" t="s">
        <v>12</v>
      </c>
      <c r="C22" s="159" t="s">
        <v>123</v>
      </c>
      <c r="D22" s="160">
        <v>15</v>
      </c>
      <c r="E22" s="160">
        <v>569</v>
      </c>
      <c r="F22" s="89">
        <v>808347.80530000001</v>
      </c>
      <c r="G22" s="161">
        <v>0</v>
      </c>
      <c r="H22" s="89">
        <v>95466.6</v>
      </c>
      <c r="I22" s="161">
        <f t="shared" si="0"/>
        <v>63267.008371000004</v>
      </c>
      <c r="J22" s="161">
        <f t="shared" si="1"/>
        <v>90381.440530000007</v>
      </c>
      <c r="K22" s="161">
        <f t="shared" si="3"/>
        <v>2863.998</v>
      </c>
      <c r="L22" s="161">
        <f t="shared" si="4"/>
        <v>0</v>
      </c>
      <c r="M22" s="161">
        <f t="shared" si="5"/>
        <v>31809.805566029994</v>
      </c>
      <c r="N22" s="162">
        <f>+ROUND((F22+G22+H22+I22+J22+K22+L22+M22),0)</f>
        <v>1092137</v>
      </c>
    </row>
    <row r="23" spans="1:14" s="3" customFormat="1" ht="16.5" customHeight="1" x14ac:dyDescent="0.3">
      <c r="A23" s="205"/>
      <c r="B23" s="158" t="s">
        <v>12</v>
      </c>
      <c r="C23" s="159" t="s">
        <v>124</v>
      </c>
      <c r="D23" s="160">
        <v>15</v>
      </c>
      <c r="E23" s="160">
        <v>120</v>
      </c>
      <c r="F23" s="89">
        <v>827619.85530000005</v>
      </c>
      <c r="G23" s="161">
        <v>0</v>
      </c>
      <c r="H23" s="89">
        <v>95466.6</v>
      </c>
      <c r="I23" s="161">
        <f t="shared" si="0"/>
        <v>64616.051871000011</v>
      </c>
      <c r="J23" s="161">
        <f t="shared" si="1"/>
        <v>92308.645530000009</v>
      </c>
      <c r="K23" s="161">
        <f t="shared" si="3"/>
        <v>2863.998</v>
      </c>
      <c r="L23" s="161">
        <f t="shared" si="4"/>
        <v>0</v>
      </c>
      <c r="M23" s="161">
        <f t="shared" si="5"/>
        <v>32486.254521029994</v>
      </c>
      <c r="N23" s="162">
        <f t="shared" ref="N23:N27" si="9">+ROUND((F23+G23+H23+I23+J23+K23+L23+M23),0)</f>
        <v>1115361</v>
      </c>
    </row>
    <row r="24" spans="1:14" s="3" customFormat="1" ht="16.5" customHeight="1" x14ac:dyDescent="0.3">
      <c r="A24" s="205"/>
      <c r="B24" s="158" t="s">
        <v>12</v>
      </c>
      <c r="C24" s="159" t="s">
        <v>125</v>
      </c>
      <c r="D24" s="160">
        <v>15</v>
      </c>
      <c r="E24" s="160">
        <v>66</v>
      </c>
      <c r="F24" s="89">
        <v>853848.64530000009</v>
      </c>
      <c r="G24" s="161">
        <v>0</v>
      </c>
      <c r="H24" s="89">
        <v>95466.6</v>
      </c>
      <c r="I24" s="161">
        <f t="shared" si="0"/>
        <v>66452.067171000017</v>
      </c>
      <c r="J24" s="161">
        <f t="shared" si="1"/>
        <v>94931.52453000001</v>
      </c>
      <c r="K24" s="161">
        <f t="shared" si="3"/>
        <v>2863.998</v>
      </c>
      <c r="L24" s="161">
        <f t="shared" si="4"/>
        <v>0</v>
      </c>
      <c r="M24" s="161">
        <f t="shared" si="5"/>
        <v>33406.885050029996</v>
      </c>
      <c r="N24" s="162">
        <f t="shared" si="9"/>
        <v>1146970</v>
      </c>
    </row>
    <row r="25" spans="1:14" s="3" customFormat="1" ht="16.5" customHeight="1" x14ac:dyDescent="0.3">
      <c r="A25" s="205"/>
      <c r="B25" s="158" t="s">
        <v>12</v>
      </c>
      <c r="C25" s="159" t="s">
        <v>126</v>
      </c>
      <c r="D25" s="160">
        <v>15</v>
      </c>
      <c r="E25" s="160">
        <v>11</v>
      </c>
      <c r="F25" s="89">
        <v>1179240.7578</v>
      </c>
      <c r="G25" s="161">
        <v>0</v>
      </c>
      <c r="H25" s="89">
        <v>102216.6</v>
      </c>
      <c r="I25" s="161">
        <f t="shared" si="0"/>
        <v>89702.015046000015</v>
      </c>
      <c r="J25" s="161">
        <f t="shared" si="1"/>
        <v>128145.73578000002</v>
      </c>
      <c r="K25" s="161">
        <f t="shared" si="3"/>
        <v>3066.498</v>
      </c>
      <c r="L25" s="161">
        <f t="shared" si="4"/>
        <v>0</v>
      </c>
      <c r="M25" s="161">
        <f t="shared" si="5"/>
        <v>45071.14819878</v>
      </c>
      <c r="N25" s="162">
        <f t="shared" si="9"/>
        <v>1547443</v>
      </c>
    </row>
    <row r="26" spans="1:14" s="3" customFormat="1" ht="16.5" customHeight="1" x14ac:dyDescent="0.3">
      <c r="A26" s="205"/>
      <c r="B26" s="158" t="s">
        <v>12</v>
      </c>
      <c r="C26" s="159" t="s">
        <v>127</v>
      </c>
      <c r="D26" s="160">
        <v>15</v>
      </c>
      <c r="E26" s="160">
        <v>34</v>
      </c>
      <c r="F26" s="89">
        <v>1371961.2578</v>
      </c>
      <c r="G26" s="161">
        <v>0</v>
      </c>
      <c r="H26" s="89">
        <v>102216.6</v>
      </c>
      <c r="I26" s="161">
        <f t="shared" si="0"/>
        <v>103192.45004600001</v>
      </c>
      <c r="J26" s="161">
        <f t="shared" si="1"/>
        <v>147417.78578000001</v>
      </c>
      <c r="K26" s="161">
        <f t="shared" si="3"/>
        <v>3066.498</v>
      </c>
      <c r="L26" s="161">
        <f t="shared" si="4"/>
        <v>0</v>
      </c>
      <c r="M26" s="161">
        <f t="shared" si="5"/>
        <v>51835.637748779998</v>
      </c>
      <c r="N26" s="162">
        <f t="shared" si="9"/>
        <v>1779690</v>
      </c>
    </row>
    <row r="27" spans="1:14" s="3" customFormat="1" ht="16.5" customHeight="1" x14ac:dyDescent="0.3">
      <c r="A27" s="206"/>
      <c r="B27" s="158" t="s">
        <v>12</v>
      </c>
      <c r="C27" s="159" t="s">
        <v>128</v>
      </c>
      <c r="D27" s="160">
        <v>15</v>
      </c>
      <c r="E27" s="160">
        <v>30</v>
      </c>
      <c r="F27" s="89">
        <v>2219931.4578</v>
      </c>
      <c r="G27" s="161">
        <v>0</v>
      </c>
      <c r="H27" s="89">
        <v>102216.6</v>
      </c>
      <c r="I27" s="161">
        <f t="shared" si="0"/>
        <v>162550.36404600003</v>
      </c>
      <c r="J27" s="161">
        <f t="shared" si="1"/>
        <v>232214.80578000002</v>
      </c>
      <c r="K27" s="161">
        <f t="shared" si="3"/>
        <v>3066.498</v>
      </c>
      <c r="L27" s="161">
        <f t="shared" si="4"/>
        <v>0</v>
      </c>
      <c r="M27" s="161">
        <f t="shared" si="5"/>
        <v>81599.391768779999</v>
      </c>
      <c r="N27" s="162">
        <f t="shared" si="9"/>
        <v>2801579</v>
      </c>
    </row>
    <row r="28" spans="1:14" s="1" customFormat="1" ht="16.5" customHeight="1" x14ac:dyDescent="0.3">
      <c r="A28" s="87" t="s">
        <v>103</v>
      </c>
      <c r="B28" s="163" t="s">
        <v>103</v>
      </c>
      <c r="C28" s="84" t="s">
        <v>151</v>
      </c>
      <c r="D28" s="87">
        <v>20</v>
      </c>
      <c r="E28" s="87">
        <v>1</v>
      </c>
      <c r="F28" s="164">
        <v>6169120.0549999997</v>
      </c>
      <c r="G28" s="157">
        <v>0</v>
      </c>
      <c r="H28" s="157">
        <v>779253.125</v>
      </c>
      <c r="I28" s="157">
        <f t="shared" ref="I28:I31" si="10">+(F28+G28+H28)*$I$3</f>
        <v>486386.1226</v>
      </c>
      <c r="J28" s="157">
        <f t="shared" si="1"/>
        <v>694837.31799999997</v>
      </c>
      <c r="K28" s="157">
        <f t="shared" si="3"/>
        <v>23377.59375</v>
      </c>
      <c r="L28" s="157">
        <f t="shared" si="4"/>
        <v>0</v>
      </c>
      <c r="M28" s="157">
        <f t="shared" si="5"/>
        <v>244589.22643049998</v>
      </c>
      <c r="N28" s="88">
        <f t="shared" si="6"/>
        <v>8397563</v>
      </c>
    </row>
    <row r="29" spans="1:14" s="1" customFormat="1" ht="16.5" customHeight="1" x14ac:dyDescent="0.3">
      <c r="A29" s="201" t="s">
        <v>23</v>
      </c>
      <c r="B29" s="163" t="s">
        <v>23</v>
      </c>
      <c r="C29" s="84" t="s">
        <v>146</v>
      </c>
      <c r="D29" s="87">
        <v>30</v>
      </c>
      <c r="E29" s="87">
        <v>18</v>
      </c>
      <c r="F29" s="157">
        <v>618973.74</v>
      </c>
      <c r="G29" s="157">
        <v>0</v>
      </c>
      <c r="H29" s="157">
        <v>89285.3125</v>
      </c>
      <c r="I29" s="157">
        <f t="shared" si="10"/>
        <v>49578.133675000005</v>
      </c>
      <c r="J29" s="157">
        <f t="shared" ref="J29:J31" si="11">+(F29+G29+H29)*$J$3</f>
        <v>70825.905249999996</v>
      </c>
      <c r="K29" s="157">
        <f t="shared" ref="K29:K31" si="12">+H29*$K$3</f>
        <v>2678.5593749999998</v>
      </c>
      <c r="L29" s="157">
        <f t="shared" ref="L29:L31" si="13">+(F29+G29+H29)*$L$3</f>
        <v>0</v>
      </c>
      <c r="M29" s="157">
        <f t="shared" ref="M29:M31" si="14">+SUM(F29:L29)*$M$3</f>
        <v>24940.249523999999</v>
      </c>
      <c r="N29" s="88">
        <f t="shared" ref="N29:N31" si="15">+ROUND((F29+G29+H29+I29+J29+K29+L29+M29),0)</f>
        <v>856282</v>
      </c>
    </row>
    <row r="30" spans="1:14" s="1" customFormat="1" ht="16.5" customHeight="1" x14ac:dyDescent="0.3">
      <c r="A30" s="201"/>
      <c r="B30" s="163" t="s">
        <v>23</v>
      </c>
      <c r="C30" s="84" t="s">
        <v>147</v>
      </c>
      <c r="D30" s="87">
        <v>30</v>
      </c>
      <c r="E30" s="87">
        <v>18</v>
      </c>
      <c r="F30" s="157">
        <v>608407.32224785723</v>
      </c>
      <c r="G30" s="157">
        <v>0</v>
      </c>
      <c r="H30" s="157">
        <v>89285.3125</v>
      </c>
      <c r="I30" s="157">
        <f t="shared" si="10"/>
        <v>48838.484432350007</v>
      </c>
      <c r="J30" s="157">
        <f t="shared" si="11"/>
        <v>69769.263474785723</v>
      </c>
      <c r="K30" s="157">
        <f t="shared" si="12"/>
        <v>2678.5593749999998</v>
      </c>
      <c r="L30" s="157">
        <f t="shared" si="13"/>
        <v>0</v>
      </c>
      <c r="M30" s="157">
        <f t="shared" si="14"/>
        <v>24569.368260899788</v>
      </c>
      <c r="N30" s="88">
        <f t="shared" si="15"/>
        <v>843548</v>
      </c>
    </row>
    <row r="31" spans="1:14" s="1" customFormat="1" ht="16.5" customHeight="1" x14ac:dyDescent="0.3">
      <c r="A31" s="201"/>
      <c r="B31" s="163" t="s">
        <v>23</v>
      </c>
      <c r="C31" s="84" t="s">
        <v>100</v>
      </c>
      <c r="D31" s="87">
        <v>30</v>
      </c>
      <c r="E31" s="87">
        <v>20</v>
      </c>
      <c r="F31" s="157">
        <v>545496</v>
      </c>
      <c r="G31" s="157">
        <v>0</v>
      </c>
      <c r="H31" s="157">
        <v>194995.80840000001</v>
      </c>
      <c r="I31" s="157">
        <f t="shared" si="10"/>
        <v>51834.426588000002</v>
      </c>
      <c r="J31" s="157">
        <f t="shared" si="11"/>
        <v>74049.180840000001</v>
      </c>
      <c r="K31" s="157">
        <f t="shared" si="12"/>
        <v>5849.8742519999996</v>
      </c>
      <c r="L31" s="157">
        <f t="shared" si="13"/>
        <v>0</v>
      </c>
      <c r="M31" s="157">
        <f t="shared" si="14"/>
        <v>26166.758702400002</v>
      </c>
      <c r="N31" s="88">
        <f t="shared" si="15"/>
        <v>898392</v>
      </c>
    </row>
    <row r="32" spans="1:14" s="1" customFormat="1" ht="16.5" customHeight="1" x14ac:dyDescent="0.3">
      <c r="A32" s="201"/>
      <c r="B32" s="163" t="s">
        <v>23</v>
      </c>
      <c r="C32" s="84" t="s">
        <v>148</v>
      </c>
      <c r="D32" s="87">
        <v>30</v>
      </c>
      <c r="E32" s="87">
        <v>10</v>
      </c>
      <c r="F32" s="157">
        <v>790636</v>
      </c>
      <c r="G32" s="157">
        <v>0</v>
      </c>
      <c r="H32" s="157">
        <v>194995.80840000001</v>
      </c>
      <c r="I32" s="157">
        <f t="shared" ref="I32:I37" si="16">+(F32+G32+H32)*$I$3</f>
        <v>68994.226588000005</v>
      </c>
      <c r="J32" s="157">
        <f t="shared" ref="J32:J37" si="17">+(F32+G32+H32)*$J$3</f>
        <v>98563.180840000001</v>
      </c>
      <c r="K32" s="157">
        <f t="shared" ref="K32:K37" si="18">+H32*$K$3</f>
        <v>5849.8742519999996</v>
      </c>
      <c r="L32" s="157">
        <f t="shared" ref="L32:L37" si="19">+(F32+G32+H32)*$L$3</f>
        <v>0</v>
      </c>
      <c r="M32" s="157">
        <f t="shared" ref="M32:M37" si="20">+SUM(F32:L32)*$M$3</f>
        <v>34771.172702399999</v>
      </c>
      <c r="N32" s="88">
        <f t="shared" ref="N32:N43" si="21">+ROUND((F32+G32+H32+I32+J32+K32+L32+M32),0)</f>
        <v>1193810</v>
      </c>
    </row>
    <row r="33" spans="1:14" s="1" customFormat="1" ht="16.5" customHeight="1" x14ac:dyDescent="0.3">
      <c r="A33" s="201"/>
      <c r="B33" s="163" t="s">
        <v>23</v>
      </c>
      <c r="C33" s="84" t="s">
        <v>149</v>
      </c>
      <c r="D33" s="87">
        <v>30</v>
      </c>
      <c r="E33" s="87">
        <v>4</v>
      </c>
      <c r="F33" s="157">
        <v>1245454</v>
      </c>
      <c r="G33" s="157">
        <v>0</v>
      </c>
      <c r="H33" s="157">
        <v>194995.80840000001</v>
      </c>
      <c r="I33" s="157">
        <f t="shared" si="16"/>
        <v>100831.48658800001</v>
      </c>
      <c r="J33" s="157">
        <f t="shared" si="17"/>
        <v>144044.98084</v>
      </c>
      <c r="K33" s="157">
        <f t="shared" si="18"/>
        <v>5849.8742519999996</v>
      </c>
      <c r="L33" s="157">
        <f t="shared" si="19"/>
        <v>0</v>
      </c>
      <c r="M33" s="157">
        <f t="shared" si="20"/>
        <v>50735.284502399998</v>
      </c>
      <c r="N33" s="88">
        <f t="shared" si="21"/>
        <v>1741911</v>
      </c>
    </row>
    <row r="34" spans="1:14" s="1" customFormat="1" ht="16.5" customHeight="1" x14ac:dyDescent="0.3">
      <c r="A34" s="201"/>
      <c r="B34" s="163" t="s">
        <v>23</v>
      </c>
      <c r="C34" s="84" t="s">
        <v>150</v>
      </c>
      <c r="D34" s="87">
        <v>30</v>
      </c>
      <c r="E34" s="87">
        <v>5</v>
      </c>
      <c r="F34" s="157">
        <v>1971592</v>
      </c>
      <c r="G34" s="157">
        <v>0</v>
      </c>
      <c r="H34" s="157">
        <v>457082.06660000002</v>
      </c>
      <c r="I34" s="157">
        <f t="shared" si="16"/>
        <v>170007.18466200001</v>
      </c>
      <c r="J34" s="157">
        <f t="shared" si="17"/>
        <v>242867.40666000001</v>
      </c>
      <c r="K34" s="157">
        <f t="shared" si="18"/>
        <v>13712.461998000001</v>
      </c>
      <c r="L34" s="157">
        <f t="shared" si="19"/>
        <v>0</v>
      </c>
      <c r="M34" s="157">
        <f t="shared" si="20"/>
        <v>85657.83359759998</v>
      </c>
      <c r="N34" s="88">
        <f t="shared" si="21"/>
        <v>2940919</v>
      </c>
    </row>
    <row r="35" spans="1:14" s="1" customFormat="1" ht="16.5" customHeight="1" x14ac:dyDescent="0.3">
      <c r="A35" s="202" t="s">
        <v>47</v>
      </c>
      <c r="B35" s="163" t="s">
        <v>47</v>
      </c>
      <c r="C35" s="84" t="s">
        <v>165</v>
      </c>
      <c r="D35" s="87">
        <v>30</v>
      </c>
      <c r="E35" s="95">
        <f>153/500</f>
        <v>0.30599999999999999</v>
      </c>
      <c r="F35" s="157">
        <f>2932.9216*500</f>
        <v>1466460.8</v>
      </c>
      <c r="G35" s="157">
        <v>0</v>
      </c>
      <c r="H35" s="157">
        <f>7446.9931*500</f>
        <v>3723496.55</v>
      </c>
      <c r="I35" s="157">
        <f t="shared" si="16"/>
        <v>363297.01449999999</v>
      </c>
      <c r="J35" s="157">
        <f t="shared" si="17"/>
        <v>518995.73499999999</v>
      </c>
      <c r="K35" s="157">
        <f t="shared" si="18"/>
        <v>111704.89649999999</v>
      </c>
      <c r="L35" s="157">
        <f t="shared" si="19"/>
        <v>0</v>
      </c>
      <c r="M35" s="157">
        <f t="shared" si="20"/>
        <v>185518.64987999998</v>
      </c>
      <c r="N35" s="88">
        <f t="shared" si="21"/>
        <v>6369474</v>
      </c>
    </row>
    <row r="36" spans="1:14" s="1" customFormat="1" ht="16.5" customHeight="1" x14ac:dyDescent="0.3">
      <c r="A36" s="203"/>
      <c r="B36" s="163" t="s">
        <v>47</v>
      </c>
      <c r="C36" s="84" t="s">
        <v>166</v>
      </c>
      <c r="D36" s="87">
        <v>30</v>
      </c>
      <c r="E36" s="87">
        <f>40/500</f>
        <v>0.08</v>
      </c>
      <c r="F36" s="157">
        <f>7514.2074*500</f>
        <v>3757103.7</v>
      </c>
      <c r="G36" s="157">
        <v>0</v>
      </c>
      <c r="H36" s="157">
        <f>15050.06055*500</f>
        <v>7525030.2750000004</v>
      </c>
      <c r="I36" s="157">
        <f t="shared" si="16"/>
        <v>789749.37825000018</v>
      </c>
      <c r="J36" s="157">
        <f t="shared" si="17"/>
        <v>1128213.3975000002</v>
      </c>
      <c r="K36" s="157">
        <f t="shared" si="18"/>
        <v>225750.90825000001</v>
      </c>
      <c r="L36" s="157">
        <f t="shared" si="19"/>
        <v>0</v>
      </c>
      <c r="M36" s="157">
        <f t="shared" si="20"/>
        <v>402775.4297700001</v>
      </c>
      <c r="N36" s="88">
        <f t="shared" si="21"/>
        <v>13828623</v>
      </c>
    </row>
    <row r="37" spans="1:14" s="1" customFormat="1" ht="16.5" customHeight="1" x14ac:dyDescent="0.3">
      <c r="A37" s="203"/>
      <c r="B37" s="163" t="s">
        <v>47</v>
      </c>
      <c r="C37" s="84" t="s">
        <v>101</v>
      </c>
      <c r="D37" s="87">
        <v>30</v>
      </c>
      <c r="E37" s="87">
        <v>38</v>
      </c>
      <c r="F37" s="157">
        <v>144942</v>
      </c>
      <c r="G37" s="157">
        <v>0</v>
      </c>
      <c r="H37" s="157">
        <v>138232.0625</v>
      </c>
      <c r="I37" s="157">
        <f t="shared" si="16"/>
        <v>19822.184375000001</v>
      </c>
      <c r="J37" s="157">
        <f t="shared" si="17"/>
        <v>28317.40625</v>
      </c>
      <c r="K37" s="157">
        <f t="shared" si="18"/>
        <v>4146.961875</v>
      </c>
      <c r="L37" s="157">
        <f t="shared" si="19"/>
        <v>0</v>
      </c>
      <c r="M37" s="157">
        <f t="shared" si="20"/>
        <v>10063.818449999999</v>
      </c>
      <c r="N37" s="88">
        <f t="shared" si="21"/>
        <v>345524</v>
      </c>
    </row>
    <row r="38" spans="1:14" s="1" customFormat="1" ht="16.5" customHeight="1" x14ac:dyDescent="0.3">
      <c r="A38" s="201" t="s">
        <v>13</v>
      </c>
      <c r="B38" s="163" t="s">
        <v>13</v>
      </c>
      <c r="C38" s="84" t="s">
        <v>167</v>
      </c>
      <c r="D38" s="87">
        <v>30</v>
      </c>
      <c r="E38" s="95">
        <f>782/500</f>
        <v>1.5640000000000001</v>
      </c>
      <c r="F38" s="86">
        <f>7854*500</f>
        <v>3927000</v>
      </c>
      <c r="G38" s="86">
        <v>0</v>
      </c>
      <c r="H38" s="86">
        <f>4660.1732*500</f>
        <v>2330086.6</v>
      </c>
      <c r="I38" s="157">
        <f t="shared" ref="I38:I43" si="22">+(F38+G38+H38)*$I$3</f>
        <v>437996.06200000003</v>
      </c>
      <c r="J38" s="157">
        <f t="shared" ref="J38:J43" si="23">+(F38+G38+H38)*$J$3</f>
        <v>625708.66</v>
      </c>
      <c r="K38" s="157">
        <f t="shared" ref="K38:K43" si="24">+H38*$K$3</f>
        <v>69902.597999999998</v>
      </c>
      <c r="L38" s="157">
        <f t="shared" ref="L38:L43" si="25">+(F38+G38+H38)*$L$3</f>
        <v>0</v>
      </c>
      <c r="M38" s="157">
        <f t="shared" ref="M38:M43" si="26">+SUM(F38:L38)*$M$3</f>
        <v>221720.81759999998</v>
      </c>
      <c r="N38" s="88">
        <f t="shared" si="21"/>
        <v>7612415</v>
      </c>
    </row>
    <row r="39" spans="1:14" s="1" customFormat="1" ht="16.5" customHeight="1" x14ac:dyDescent="0.3">
      <c r="A39" s="201"/>
      <c r="B39" s="163" t="s">
        <v>13</v>
      </c>
      <c r="C39" s="84" t="s">
        <v>168</v>
      </c>
      <c r="D39" s="87">
        <v>30</v>
      </c>
      <c r="E39" s="87">
        <f>390/500</f>
        <v>0.78</v>
      </c>
      <c r="F39" s="86">
        <f>10180.45*500</f>
        <v>5090225</v>
      </c>
      <c r="G39" s="86">
        <v>0</v>
      </c>
      <c r="H39" s="86">
        <f>4660.1732*500</f>
        <v>2330086.6</v>
      </c>
      <c r="I39" s="157">
        <f>+(F39+G39+H39)*$I$3</f>
        <v>519421.81200000003</v>
      </c>
      <c r="J39" s="157">
        <f>+(F39+G39+H39)*$J$3</f>
        <v>742031.16</v>
      </c>
      <c r="K39" s="157">
        <f t="shared" si="24"/>
        <v>69902.597999999998</v>
      </c>
      <c r="L39" s="157">
        <f>+(F39+G39+H39)*$L$3</f>
        <v>0</v>
      </c>
      <c r="M39" s="157">
        <f t="shared" si="26"/>
        <v>262550.01509999996</v>
      </c>
      <c r="N39" s="88">
        <f>+ROUND((F39+G39+H39+I39+J39+K39+L39+M39),0)</f>
        <v>9014217</v>
      </c>
    </row>
    <row r="40" spans="1:14" s="1" customFormat="1" ht="16.5" customHeight="1" x14ac:dyDescent="0.3">
      <c r="A40" s="201"/>
      <c r="B40" s="163" t="s">
        <v>13</v>
      </c>
      <c r="C40" s="84" t="s">
        <v>169</v>
      </c>
      <c r="D40" s="87">
        <v>30</v>
      </c>
      <c r="E40" s="95">
        <f>113/500</f>
        <v>0.22600000000000001</v>
      </c>
      <c r="F40" s="86">
        <f>7656.180112*500</f>
        <v>3828090.0559999999</v>
      </c>
      <c r="G40" s="86">
        <v>0</v>
      </c>
      <c r="H40" s="86">
        <f>12417.63665*500</f>
        <v>6208818.3250000002</v>
      </c>
      <c r="I40" s="157">
        <f>+(F40+G40+H40)*$I$3</f>
        <v>702583.58667000011</v>
      </c>
      <c r="J40" s="157">
        <f>+(F40+G40+H40)*$J$3</f>
        <v>1003690.8381000002</v>
      </c>
      <c r="K40" s="157">
        <f t="shared" si="24"/>
        <v>186264.54975000001</v>
      </c>
      <c r="L40" s="157">
        <f>+(F40+G40+H40)*$L$3</f>
        <v>0</v>
      </c>
      <c r="M40" s="157">
        <f>+SUM(F40:L40)*$M$3</f>
        <v>357883.42066559999</v>
      </c>
      <c r="N40" s="88">
        <f>+ROUND((F40+G40+H40+I40+J40+K40+L40+M40),0)</f>
        <v>12287331</v>
      </c>
    </row>
    <row r="41" spans="1:14" s="1" customFormat="1" ht="16.5" customHeight="1" x14ac:dyDescent="0.3">
      <c r="A41" s="201"/>
      <c r="B41" s="163" t="s">
        <v>13</v>
      </c>
      <c r="C41" s="84" t="s">
        <v>170</v>
      </c>
      <c r="D41" s="87">
        <v>30</v>
      </c>
      <c r="E41" s="95">
        <f>459/500</f>
        <v>0.91800000000000004</v>
      </c>
      <c r="F41" s="86">
        <f>2560.88*500</f>
        <v>1280440</v>
      </c>
      <c r="G41" s="157">
        <v>0</v>
      </c>
      <c r="H41" s="86">
        <f>3880.71515*500</f>
        <v>1940357.575</v>
      </c>
      <c r="I41" s="157">
        <f t="shared" si="22"/>
        <v>225455.83025000003</v>
      </c>
      <c r="J41" s="157">
        <f t="shared" si="23"/>
        <v>322079.75750000007</v>
      </c>
      <c r="K41" s="157">
        <f t="shared" si="24"/>
        <v>58210.727249999996</v>
      </c>
      <c r="L41" s="157">
        <f t="shared" si="25"/>
        <v>0</v>
      </c>
      <c r="M41" s="157">
        <f t="shared" si="26"/>
        <v>114796.3167</v>
      </c>
      <c r="N41" s="88">
        <f t="shared" si="21"/>
        <v>3941340</v>
      </c>
    </row>
    <row r="42" spans="1:14" s="1" customFormat="1" ht="16.5" customHeight="1" x14ac:dyDescent="0.3">
      <c r="A42" s="201"/>
      <c r="B42" s="163" t="s">
        <v>13</v>
      </c>
      <c r="C42" s="84" t="s">
        <v>171</v>
      </c>
      <c r="D42" s="87">
        <v>30</v>
      </c>
      <c r="E42" s="87">
        <f>360/500</f>
        <v>0.72</v>
      </c>
      <c r="F42" s="86">
        <f>3520.02*500</f>
        <v>1760010</v>
      </c>
      <c r="G42" s="157">
        <v>0</v>
      </c>
      <c r="H42" s="86">
        <f>3880.71515*500</f>
        <v>1940357.575</v>
      </c>
      <c r="I42" s="157">
        <f t="shared" si="22"/>
        <v>259025.73025000005</v>
      </c>
      <c r="J42" s="157">
        <f t="shared" si="23"/>
        <v>370036.75750000007</v>
      </c>
      <c r="K42" s="157">
        <f t="shared" si="24"/>
        <v>58210.727249999996</v>
      </c>
      <c r="L42" s="157">
        <f t="shared" si="25"/>
        <v>0</v>
      </c>
      <c r="M42" s="157">
        <f t="shared" si="26"/>
        <v>131629.22370000003</v>
      </c>
      <c r="N42" s="88">
        <f t="shared" si="21"/>
        <v>4519270</v>
      </c>
    </row>
    <row r="43" spans="1:14" s="1" customFormat="1" ht="16.5" customHeight="1" x14ac:dyDescent="0.3">
      <c r="A43" s="201"/>
      <c r="B43" s="163" t="s">
        <v>13</v>
      </c>
      <c r="C43" s="84" t="s">
        <v>172</v>
      </c>
      <c r="D43" s="87">
        <v>30</v>
      </c>
      <c r="E43" s="95">
        <f>50/500</f>
        <v>0.1</v>
      </c>
      <c r="F43" s="86">
        <f>4641*500</f>
        <v>2320500</v>
      </c>
      <c r="G43" s="86">
        <v>0</v>
      </c>
      <c r="H43" s="86">
        <f>3659.3334*500</f>
        <v>1829666.7</v>
      </c>
      <c r="I43" s="157">
        <f t="shared" si="22"/>
        <v>290511.66900000005</v>
      </c>
      <c r="J43" s="157">
        <f t="shared" si="23"/>
        <v>415016.67000000004</v>
      </c>
      <c r="K43" s="157">
        <f t="shared" si="24"/>
        <v>54890.000999999997</v>
      </c>
      <c r="L43" s="157">
        <f t="shared" si="25"/>
        <v>0</v>
      </c>
      <c r="M43" s="157">
        <f t="shared" si="26"/>
        <v>147317.55119999999</v>
      </c>
      <c r="N43" s="88">
        <f t="shared" si="21"/>
        <v>5057903</v>
      </c>
    </row>
    <row r="44" spans="1:14" s="1" customFormat="1" ht="16.5" customHeight="1" x14ac:dyDescent="0.3">
      <c r="A44" s="201"/>
      <c r="B44" s="163" t="s">
        <v>13</v>
      </c>
      <c r="C44" s="84" t="s">
        <v>152</v>
      </c>
      <c r="D44" s="87">
        <v>30</v>
      </c>
      <c r="E44" s="87">
        <v>7</v>
      </c>
      <c r="F44" s="86">
        <v>189650.3</v>
      </c>
      <c r="G44" s="86">
        <v>0</v>
      </c>
      <c r="H44" s="86">
        <v>77874.122349999991</v>
      </c>
      <c r="I44" s="157">
        <f>+(F44+G44+H44)*$I$3</f>
        <v>18726.709564500001</v>
      </c>
      <c r="J44" s="157">
        <f t="shared" ref="J44" si="27">+(F44+G44+H44)*$J$3</f>
        <v>26752.442235000002</v>
      </c>
      <c r="K44" s="157">
        <f t="shared" ref="K44" si="28">+H44*$K$3</f>
        <v>2336.2236704999996</v>
      </c>
      <c r="L44" s="157">
        <f t="shared" ref="L44" si="29">+(F44+G44+H44)*$L$3</f>
        <v>0</v>
      </c>
      <c r="M44" s="157">
        <f t="shared" ref="M44" si="30">+SUM(F44:L44)*$M$3</f>
        <v>9460.1939345999999</v>
      </c>
      <c r="N44" s="88">
        <f t="shared" ref="N44" si="31">+ROUND((F44+G44+H44+I44+J44+K44+L44+M44),0)</f>
        <v>324800</v>
      </c>
    </row>
  </sheetData>
  <mergeCells count="5">
    <mergeCell ref="A1:N1"/>
    <mergeCell ref="A29:A34"/>
    <mergeCell ref="A35:A37"/>
    <mergeCell ref="A5:A27"/>
    <mergeCell ref="A38:A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showGridLines="0" zoomScaleNormal="100" zoomScaleSheetLayoutView="80" workbookViewId="0">
      <selection activeCell="E18" sqref="E18"/>
    </sheetView>
  </sheetViews>
  <sheetFormatPr baseColWidth="10" defaultColWidth="11.44140625" defaultRowHeight="13.8" x14ac:dyDescent="0.25"/>
  <cols>
    <col min="1" max="1" width="17" style="20" customWidth="1"/>
    <col min="2" max="2" width="19.33203125" style="20" bestFit="1" customWidth="1"/>
    <col min="3" max="3" width="19.88671875" style="20" customWidth="1"/>
    <col min="4" max="4" width="17" style="20" customWidth="1"/>
    <col min="5" max="5" width="24.88671875" style="20" customWidth="1"/>
    <col min="6" max="6" width="22.109375" style="20" customWidth="1"/>
    <col min="7" max="7" width="12.33203125" style="20" customWidth="1"/>
    <col min="8" max="16384" width="11.44140625" style="20"/>
  </cols>
  <sheetData>
    <row r="1" spans="1:6" ht="20.399999999999999" x14ac:dyDescent="0.25">
      <c r="A1" s="208" t="s">
        <v>56</v>
      </c>
      <c r="B1" s="208"/>
      <c r="C1" s="208"/>
      <c r="D1" s="208"/>
      <c r="E1" s="208"/>
      <c r="F1" s="208"/>
    </row>
    <row r="2" spans="1:6" ht="41.4" x14ac:dyDescent="0.25">
      <c r="A2" s="54" t="s">
        <v>48</v>
      </c>
      <c r="B2" s="54" t="s">
        <v>49</v>
      </c>
      <c r="C2" s="54" t="s">
        <v>50</v>
      </c>
      <c r="D2" s="54" t="s">
        <v>22</v>
      </c>
      <c r="E2" s="55" t="s">
        <v>51</v>
      </c>
      <c r="F2" s="55" t="s">
        <v>98</v>
      </c>
    </row>
    <row r="3" spans="1:6" x14ac:dyDescent="0.25">
      <c r="A3" s="201" t="s">
        <v>54</v>
      </c>
      <c r="B3" s="63">
        <v>50</v>
      </c>
      <c r="C3" s="63">
        <f t="shared" ref="C3:C4" si="0">+B3*0.1</f>
        <v>5</v>
      </c>
      <c r="D3" s="63">
        <v>29</v>
      </c>
      <c r="E3" s="64">
        <f>+D3*(B3+C3)</f>
        <v>1595</v>
      </c>
      <c r="F3" s="64">
        <f>+E3*12*30/1000</f>
        <v>574.20000000000005</v>
      </c>
    </row>
    <row r="4" spans="1:6" x14ac:dyDescent="0.25">
      <c r="A4" s="201"/>
      <c r="B4" s="63">
        <v>150</v>
      </c>
      <c r="C4" s="63">
        <f t="shared" si="0"/>
        <v>15</v>
      </c>
      <c r="D4" s="63">
        <v>8</v>
      </c>
      <c r="E4" s="64">
        <f t="shared" ref="E4:E13" si="1">+D4*(B4+C4)</f>
        <v>1320</v>
      </c>
      <c r="F4" s="64">
        <f t="shared" ref="F4:F13" si="2">+E4*12*30/1000</f>
        <v>475.2</v>
      </c>
    </row>
    <row r="5" spans="1:6" x14ac:dyDescent="0.25">
      <c r="A5" s="201" t="s">
        <v>53</v>
      </c>
      <c r="B5" s="63">
        <v>250</v>
      </c>
      <c r="C5" s="63">
        <v>29</v>
      </c>
      <c r="D5" s="63">
        <v>3</v>
      </c>
      <c r="E5" s="64">
        <f t="shared" si="1"/>
        <v>837</v>
      </c>
      <c r="F5" s="64">
        <f t="shared" si="2"/>
        <v>301.32</v>
      </c>
    </row>
    <row r="6" spans="1:6" x14ac:dyDescent="0.25">
      <c r="A6" s="201"/>
      <c r="B6" s="63">
        <v>400</v>
      </c>
      <c r="C6" s="63">
        <v>40</v>
      </c>
      <c r="D6" s="63">
        <v>7</v>
      </c>
      <c r="E6" s="64">
        <f t="shared" si="1"/>
        <v>3080</v>
      </c>
      <c r="F6" s="64">
        <f t="shared" si="2"/>
        <v>1108.8</v>
      </c>
    </row>
    <row r="7" spans="1:6" x14ac:dyDescent="0.25">
      <c r="A7" s="201" t="s">
        <v>104</v>
      </c>
      <c r="B7" s="63">
        <v>45</v>
      </c>
      <c r="C7" s="63">
        <v>8</v>
      </c>
      <c r="D7" s="63">
        <v>5</v>
      </c>
      <c r="E7" s="64">
        <f t="shared" si="1"/>
        <v>265</v>
      </c>
      <c r="F7" s="64">
        <f t="shared" si="2"/>
        <v>95.4</v>
      </c>
    </row>
    <row r="8" spans="1:6" x14ac:dyDescent="0.25">
      <c r="A8" s="201"/>
      <c r="B8" s="63">
        <v>80</v>
      </c>
      <c r="C8" s="63">
        <f>+B8*0.2</f>
        <v>16</v>
      </c>
      <c r="D8" s="63">
        <v>2</v>
      </c>
      <c r="E8" s="64">
        <f t="shared" si="1"/>
        <v>192</v>
      </c>
      <c r="F8" s="64">
        <f t="shared" si="2"/>
        <v>69.12</v>
      </c>
    </row>
    <row r="9" spans="1:6" x14ac:dyDescent="0.25">
      <c r="A9" s="51" t="s">
        <v>106</v>
      </c>
      <c r="B9" s="63">
        <v>100</v>
      </c>
      <c r="C9" s="63">
        <v>0</v>
      </c>
      <c r="D9" s="63">
        <v>2</v>
      </c>
      <c r="E9" s="64">
        <f t="shared" si="1"/>
        <v>200</v>
      </c>
      <c r="F9" s="64">
        <f t="shared" si="2"/>
        <v>72</v>
      </c>
    </row>
    <row r="10" spans="1:6" x14ac:dyDescent="0.25">
      <c r="A10" s="51" t="s">
        <v>105</v>
      </c>
      <c r="B10" s="63">
        <v>100</v>
      </c>
      <c r="C10" s="63">
        <v>11</v>
      </c>
      <c r="D10" s="63">
        <v>12</v>
      </c>
      <c r="E10" s="64">
        <f t="shared" si="1"/>
        <v>1332</v>
      </c>
      <c r="F10" s="64">
        <f t="shared" si="2"/>
        <v>479.52</v>
      </c>
    </row>
    <row r="11" spans="1:6" x14ac:dyDescent="0.25">
      <c r="A11" s="201" t="s">
        <v>52</v>
      </c>
      <c r="B11" s="63">
        <v>70</v>
      </c>
      <c r="C11" s="63">
        <v>11</v>
      </c>
      <c r="D11" s="63">
        <v>547</v>
      </c>
      <c r="E11" s="64">
        <f t="shared" si="1"/>
        <v>44307</v>
      </c>
      <c r="F11" s="64">
        <f t="shared" si="2"/>
        <v>15950.52</v>
      </c>
    </row>
    <row r="12" spans="1:6" x14ac:dyDescent="0.25">
      <c r="A12" s="201"/>
      <c r="B12" s="63">
        <v>150</v>
      </c>
      <c r="C12" s="63">
        <v>19</v>
      </c>
      <c r="D12" s="63">
        <v>18</v>
      </c>
      <c r="E12" s="64">
        <f t="shared" si="1"/>
        <v>3042</v>
      </c>
      <c r="F12" s="64">
        <f t="shared" si="2"/>
        <v>1095.1199999999999</v>
      </c>
    </row>
    <row r="13" spans="1:6" x14ac:dyDescent="0.25">
      <c r="A13" s="201"/>
      <c r="B13" s="63">
        <v>250</v>
      </c>
      <c r="C13" s="63">
        <v>29</v>
      </c>
      <c r="D13" s="63">
        <v>43</v>
      </c>
      <c r="E13" s="64">
        <f t="shared" si="1"/>
        <v>11997</v>
      </c>
      <c r="F13" s="64">
        <f t="shared" si="2"/>
        <v>4318.92</v>
      </c>
    </row>
    <row r="14" spans="1:6" x14ac:dyDescent="0.25">
      <c r="A14" s="207" t="s">
        <v>55</v>
      </c>
      <c r="B14" s="207"/>
      <c r="C14" s="207"/>
      <c r="D14" s="56">
        <f>SUM(D3:D13)</f>
        <v>676</v>
      </c>
      <c r="E14" s="56">
        <f>SUM(E3:E13)</f>
        <v>68167</v>
      </c>
      <c r="F14" s="56">
        <f>SUM(F3:F13)</f>
        <v>24540.120000000003</v>
      </c>
    </row>
    <row r="16" spans="1:6" ht="17.399999999999999" x14ac:dyDescent="0.3">
      <c r="E16" s="57" t="s">
        <v>61</v>
      </c>
      <c r="F16" s="58">
        <f>+ROUND((F14*'DATOS ENTRADA'!$B$34),0)</f>
        <v>13742467</v>
      </c>
    </row>
    <row r="20" spans="4:4" x14ac:dyDescent="0.25">
      <c r="D20" s="70"/>
    </row>
  </sheetData>
  <mergeCells count="6">
    <mergeCell ref="A14:C14"/>
    <mergeCell ref="A1:F1"/>
    <mergeCell ref="A3:A4"/>
    <mergeCell ref="A5:A6"/>
    <mergeCell ref="A7:A8"/>
    <mergeCell ref="A11:A13"/>
  </mergeCells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showGridLines="0" zoomScaleNormal="100" zoomScaleSheetLayoutView="80" workbookViewId="0">
      <selection activeCell="I18" sqref="I18"/>
    </sheetView>
  </sheetViews>
  <sheetFormatPr baseColWidth="10" defaultColWidth="11.44140625" defaultRowHeight="13.8" x14ac:dyDescent="0.3"/>
  <cols>
    <col min="1" max="1" width="20.44140625" style="3" customWidth="1"/>
    <col min="2" max="2" width="17.6640625" style="3" customWidth="1"/>
    <col min="3" max="3" width="24" style="3" customWidth="1"/>
    <col min="4" max="4" width="15" style="3" customWidth="1"/>
    <col min="5" max="5" width="26.6640625" style="3" customWidth="1"/>
    <col min="6" max="6" width="22.33203125" style="3" customWidth="1"/>
    <col min="7" max="7" width="21.44140625" style="3" bestFit="1" customWidth="1"/>
    <col min="8" max="16384" width="11.44140625" style="3"/>
  </cols>
  <sheetData>
    <row r="1" spans="1:6" ht="20.399999999999999" x14ac:dyDescent="0.3">
      <c r="A1" s="208" t="s">
        <v>57</v>
      </c>
      <c r="B1" s="208"/>
      <c r="C1" s="208"/>
      <c r="D1" s="208"/>
      <c r="E1" s="208"/>
      <c r="F1" s="208"/>
    </row>
    <row r="2" spans="1:6" ht="52.5" customHeight="1" x14ac:dyDescent="0.3">
      <c r="A2" s="54" t="s">
        <v>48</v>
      </c>
      <c r="B2" s="54" t="s">
        <v>49</v>
      </c>
      <c r="C2" s="54" t="s">
        <v>50</v>
      </c>
      <c r="D2" s="54" t="s">
        <v>22</v>
      </c>
      <c r="E2" s="55" t="s">
        <v>51</v>
      </c>
      <c r="F2" s="55" t="s">
        <v>98</v>
      </c>
    </row>
    <row r="3" spans="1:6" x14ac:dyDescent="0.3">
      <c r="A3" s="201" t="s">
        <v>54</v>
      </c>
      <c r="B3" s="51">
        <v>37</v>
      </c>
      <c r="C3" s="51">
        <v>0</v>
      </c>
      <c r="D3" s="51">
        <v>569</v>
      </c>
      <c r="E3" s="64">
        <f>+D3*(B3+C3)</f>
        <v>21053</v>
      </c>
      <c r="F3" s="64">
        <f>+E3*12*30/1000</f>
        <v>7579.08</v>
      </c>
    </row>
    <row r="4" spans="1:6" x14ac:dyDescent="0.3">
      <c r="A4" s="201"/>
      <c r="B4" s="51">
        <v>60</v>
      </c>
      <c r="C4" s="51">
        <v>0</v>
      </c>
      <c r="D4" s="51">
        <v>120</v>
      </c>
      <c r="E4" s="64">
        <f>+D4*(B4+C4)</f>
        <v>7200</v>
      </c>
      <c r="F4" s="64">
        <f>+E4*12*30/1000</f>
        <v>2592</v>
      </c>
    </row>
    <row r="5" spans="1:6" x14ac:dyDescent="0.3">
      <c r="A5" s="201"/>
      <c r="B5" s="51">
        <v>92</v>
      </c>
      <c r="C5" s="51">
        <v>0</v>
      </c>
      <c r="D5" s="51">
        <v>66</v>
      </c>
      <c r="E5" s="64">
        <f t="shared" ref="E5:E8" si="0">+D5*(B5+C5)</f>
        <v>6072</v>
      </c>
      <c r="F5" s="64">
        <f t="shared" ref="F5:F8" si="1">+E5*12*30/1000</f>
        <v>2185.92</v>
      </c>
    </row>
    <row r="6" spans="1:6" x14ac:dyDescent="0.3">
      <c r="A6" s="201"/>
      <c r="B6" s="51">
        <v>100</v>
      </c>
      <c r="C6" s="51">
        <v>0</v>
      </c>
      <c r="D6" s="51">
        <v>11</v>
      </c>
      <c r="E6" s="64">
        <f>+D6*(B6+C6)</f>
        <v>1100</v>
      </c>
      <c r="F6" s="64">
        <f t="shared" si="1"/>
        <v>396</v>
      </c>
    </row>
    <row r="7" spans="1:6" x14ac:dyDescent="0.3">
      <c r="A7" s="201"/>
      <c r="B7" s="51">
        <v>200</v>
      </c>
      <c r="C7" s="51">
        <v>0</v>
      </c>
      <c r="D7" s="51">
        <v>34</v>
      </c>
      <c r="E7" s="64">
        <f t="shared" si="0"/>
        <v>6800</v>
      </c>
      <c r="F7" s="64">
        <f t="shared" si="1"/>
        <v>2448</v>
      </c>
    </row>
    <row r="8" spans="1:6" x14ac:dyDescent="0.3">
      <c r="A8" s="201"/>
      <c r="B8" s="51">
        <v>400</v>
      </c>
      <c r="C8" s="51">
        <v>0</v>
      </c>
      <c r="D8" s="51">
        <v>30</v>
      </c>
      <c r="E8" s="64">
        <f t="shared" si="0"/>
        <v>12000</v>
      </c>
      <c r="F8" s="64">
        <f t="shared" si="1"/>
        <v>4320</v>
      </c>
    </row>
    <row r="9" spans="1:6" x14ac:dyDescent="0.3">
      <c r="A9" s="207" t="s">
        <v>55</v>
      </c>
      <c r="B9" s="207"/>
      <c r="C9" s="207"/>
      <c r="D9" s="56">
        <f>SUM(D3:D8)</f>
        <v>830</v>
      </c>
      <c r="E9" s="67">
        <f>SUM(E3:E8)</f>
        <v>54225</v>
      </c>
      <c r="F9" s="67">
        <f>SUM(F3:F8)</f>
        <v>19521</v>
      </c>
    </row>
    <row r="11" spans="1:6" ht="17.399999999999999" x14ac:dyDescent="0.3">
      <c r="E11" s="65" t="s">
        <v>61</v>
      </c>
      <c r="F11" s="66">
        <f>+ROUND((F9*'DATOS ENTRADA'!$B$34),0)</f>
        <v>10931760</v>
      </c>
    </row>
  </sheetData>
  <dataConsolidate/>
  <mergeCells count="3">
    <mergeCell ref="A1:F1"/>
    <mergeCell ref="A9:C9"/>
    <mergeCell ref="A3:A8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5"/>
  <sheetViews>
    <sheetView showGridLines="0" topLeftCell="A25" zoomScaleNormal="100" zoomScaleSheetLayoutView="80" workbookViewId="0">
      <selection activeCell="B45" sqref="B45"/>
    </sheetView>
  </sheetViews>
  <sheetFormatPr baseColWidth="10" defaultColWidth="11.44140625" defaultRowHeight="13.8" x14ac:dyDescent="0.3"/>
  <cols>
    <col min="1" max="1" width="41.44140625" style="3" customWidth="1"/>
    <col min="2" max="2" width="47.44140625" style="3" customWidth="1"/>
    <col min="3" max="3" width="19.44140625" style="3" customWidth="1"/>
    <col min="4" max="4" width="18.109375" style="3" customWidth="1"/>
    <col min="5" max="5" width="23" style="3" customWidth="1"/>
    <col min="6" max="6" width="12.5546875" style="14" customWidth="1"/>
    <col min="7" max="7" width="7.109375" style="14" customWidth="1"/>
    <col min="8" max="8" width="24.6640625" style="3" customWidth="1"/>
    <col min="9" max="9" width="18.88671875" style="3" customWidth="1"/>
    <col min="10" max="10" width="23.109375" style="3" customWidth="1"/>
    <col min="11" max="11" width="24.33203125" style="3" customWidth="1"/>
    <col min="12" max="12" width="7.33203125" style="14" customWidth="1"/>
    <col min="13" max="13" width="26" style="3" bestFit="1" customWidth="1"/>
    <col min="14" max="15" width="18.109375" style="3" bestFit="1" customWidth="1"/>
    <col min="16" max="17" width="18" style="3" bestFit="1" customWidth="1"/>
    <col min="18" max="18" width="19.33203125" style="3" bestFit="1" customWidth="1"/>
    <col min="19" max="27" width="17.88671875" style="3" bestFit="1" customWidth="1"/>
    <col min="28" max="28" width="20.5546875" style="3" customWidth="1"/>
    <col min="29" max="29" width="20.88671875" style="3" customWidth="1"/>
    <col min="30" max="32" width="18.88671875" style="3" bestFit="1" customWidth="1"/>
    <col min="33" max="16384" width="11.44140625" style="3"/>
  </cols>
  <sheetData>
    <row r="1" spans="1:13" ht="30.75" customHeight="1" x14ac:dyDescent="0.3">
      <c r="A1" s="200" t="s">
        <v>15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3" ht="22.5" customHeight="1" x14ac:dyDescent="0.3"/>
    <row r="3" spans="1:13" s="21" customFormat="1" ht="78.75" customHeight="1" x14ac:dyDescent="0.3">
      <c r="A3" s="49" t="s">
        <v>16</v>
      </c>
      <c r="B3" s="48" t="s">
        <v>1</v>
      </c>
      <c r="C3" s="48" t="s">
        <v>22</v>
      </c>
      <c r="D3" s="49" t="s">
        <v>17</v>
      </c>
      <c r="E3" s="49" t="s">
        <v>18</v>
      </c>
      <c r="F3" s="49" t="s">
        <v>19</v>
      </c>
      <c r="G3" s="49" t="s">
        <v>20</v>
      </c>
      <c r="H3" s="49" t="s">
        <v>24</v>
      </c>
      <c r="I3" s="49" t="s">
        <v>25</v>
      </c>
      <c r="J3" s="49" t="s">
        <v>26</v>
      </c>
      <c r="K3" s="49" t="s">
        <v>33</v>
      </c>
      <c r="L3" s="49" t="s">
        <v>32</v>
      </c>
      <c r="M3" s="49" t="s">
        <v>34</v>
      </c>
    </row>
    <row r="4" spans="1:13" x14ac:dyDescent="0.3">
      <c r="A4" s="50" t="str">
        <f>+UCAP!B5</f>
        <v>LUMINARIAS</v>
      </c>
      <c r="B4" s="50" t="str">
        <f>+UCAP!C5</f>
        <v>Luminaria con bombillo  Fluorescente 45 W</v>
      </c>
      <c r="C4" s="69"/>
      <c r="D4" s="68">
        <f>+UCAP!N5</f>
        <v>476105</v>
      </c>
      <c r="E4" s="68">
        <f>+C4*D4</f>
        <v>0</v>
      </c>
      <c r="F4" s="52">
        <f>+'DATOS ENTRADA'!$B$15</f>
        <v>0.12089999999999999</v>
      </c>
      <c r="G4" s="51">
        <v>15</v>
      </c>
      <c r="H4" s="53">
        <f t="shared" ref="H4:H35" si="0">+E4*(F4/(1-(1+F4)^(-G4)))</f>
        <v>0</v>
      </c>
      <c r="I4" s="53">
        <v>0</v>
      </c>
      <c r="J4" s="53">
        <f t="shared" ref="J4:J43" si="1">+H4*0.041</f>
        <v>0</v>
      </c>
      <c r="K4" s="53">
        <f t="shared" ref="K4:K43" si="2">+(H4+I4+J4)</f>
        <v>0</v>
      </c>
      <c r="L4" s="51">
        <v>0.98</v>
      </c>
      <c r="M4" s="53">
        <f>+(K4*L4)</f>
        <v>0</v>
      </c>
    </row>
    <row r="5" spans="1:13" x14ac:dyDescent="0.3">
      <c r="A5" s="50" t="str">
        <f>+UCAP!B6</f>
        <v>LUMINARIAS</v>
      </c>
      <c r="B5" s="50" t="str">
        <f>+UCAP!C6</f>
        <v>Luminaria con bombillo  Fluorescente 80 W</v>
      </c>
      <c r="C5" s="69"/>
      <c r="D5" s="68">
        <f>+UCAP!N6</f>
        <v>501321</v>
      </c>
      <c r="E5" s="68">
        <f t="shared" ref="E5:E43" si="3">+C5*D5</f>
        <v>0</v>
      </c>
      <c r="F5" s="52">
        <f>+'DATOS ENTRADA'!$B$15</f>
        <v>0.12089999999999999</v>
      </c>
      <c r="G5" s="51">
        <v>15</v>
      </c>
      <c r="H5" s="53">
        <f t="shared" si="0"/>
        <v>0</v>
      </c>
      <c r="I5" s="53">
        <v>0</v>
      </c>
      <c r="J5" s="53">
        <f t="shared" si="1"/>
        <v>0</v>
      </c>
      <c r="K5" s="53">
        <f t="shared" si="2"/>
        <v>0</v>
      </c>
      <c r="L5" s="51">
        <v>0.98</v>
      </c>
      <c r="M5" s="53">
        <f t="shared" ref="M5:M43" si="4">+(K5*L5)</f>
        <v>0</v>
      </c>
    </row>
    <row r="6" spans="1:13" x14ac:dyDescent="0.3">
      <c r="A6" s="50" t="str">
        <f>+UCAP!B7</f>
        <v>LUMINARIAS</v>
      </c>
      <c r="B6" s="50" t="str">
        <f>+UCAP!C7</f>
        <v>Luminaria con bombillo  Incandescente 100 W</v>
      </c>
      <c r="C6" s="69"/>
      <c r="D6" s="68">
        <f>+UCAP!N7</f>
        <v>541229</v>
      </c>
      <c r="E6" s="68">
        <f t="shared" si="3"/>
        <v>0</v>
      </c>
      <c r="F6" s="52">
        <f>+'DATOS ENTRADA'!$B$15</f>
        <v>0.12089999999999999</v>
      </c>
      <c r="G6" s="51">
        <v>15</v>
      </c>
      <c r="H6" s="53">
        <f t="shared" si="0"/>
        <v>0</v>
      </c>
      <c r="I6" s="53">
        <v>0</v>
      </c>
      <c r="J6" s="53">
        <f t="shared" si="1"/>
        <v>0</v>
      </c>
      <c r="K6" s="53">
        <f t="shared" si="2"/>
        <v>0</v>
      </c>
      <c r="L6" s="51">
        <v>0.98</v>
      </c>
      <c r="M6" s="53">
        <f t="shared" si="4"/>
        <v>0</v>
      </c>
    </row>
    <row r="7" spans="1:13" x14ac:dyDescent="0.3">
      <c r="A7" s="50" t="str">
        <f>+UCAP!B8</f>
        <v>LUMINARIAS</v>
      </c>
      <c r="B7" s="50" t="str">
        <f>+UCAP!C8</f>
        <v>Farol con bombillo Sodio 70 W</v>
      </c>
      <c r="C7" s="69"/>
      <c r="D7" s="68">
        <f>+UCAP!N8</f>
        <v>1055221</v>
      </c>
      <c r="E7" s="68">
        <f t="shared" si="3"/>
        <v>0</v>
      </c>
      <c r="F7" s="52">
        <f>+'DATOS ENTRADA'!$B$15</f>
        <v>0.12089999999999999</v>
      </c>
      <c r="G7" s="51">
        <v>15</v>
      </c>
      <c r="H7" s="53">
        <f t="shared" si="0"/>
        <v>0</v>
      </c>
      <c r="I7" s="53">
        <v>0</v>
      </c>
      <c r="J7" s="53">
        <f t="shared" si="1"/>
        <v>0</v>
      </c>
      <c r="K7" s="53">
        <f t="shared" si="2"/>
        <v>0</v>
      </c>
      <c r="L7" s="51">
        <v>0.98</v>
      </c>
      <c r="M7" s="53">
        <f t="shared" si="4"/>
        <v>0</v>
      </c>
    </row>
    <row r="8" spans="1:13" x14ac:dyDescent="0.3">
      <c r="A8" s="50" t="str">
        <f>+UCAP!B9</f>
        <v>LUMINARIAS</v>
      </c>
      <c r="B8" s="50" t="str">
        <f>+UCAP!C9</f>
        <v>Luminaria con bombillo Sodio 70 W</v>
      </c>
      <c r="C8" s="69"/>
      <c r="D8" s="68">
        <f>+UCAP!N9</f>
        <v>754865</v>
      </c>
      <c r="E8" s="68">
        <f t="shared" si="3"/>
        <v>0</v>
      </c>
      <c r="F8" s="52">
        <f>+'DATOS ENTRADA'!$B$15</f>
        <v>0.12089999999999999</v>
      </c>
      <c r="G8" s="51">
        <v>15</v>
      </c>
      <c r="H8" s="53">
        <f t="shared" si="0"/>
        <v>0</v>
      </c>
      <c r="I8" s="53">
        <v>0</v>
      </c>
      <c r="J8" s="53">
        <f t="shared" si="1"/>
        <v>0</v>
      </c>
      <c r="K8" s="53">
        <f t="shared" si="2"/>
        <v>0</v>
      </c>
      <c r="L8" s="51">
        <v>0.98</v>
      </c>
      <c r="M8" s="53">
        <f t="shared" si="4"/>
        <v>0</v>
      </c>
    </row>
    <row r="9" spans="1:13" x14ac:dyDescent="0.3">
      <c r="A9" s="50" t="str">
        <f>+UCAP!B10</f>
        <v>LUMINARIAS</v>
      </c>
      <c r="B9" s="50" t="str">
        <f>+UCAP!C10</f>
        <v>Luminaria con bombillo Sodio 150 W</v>
      </c>
      <c r="C9" s="69"/>
      <c r="D9" s="68">
        <f>+UCAP!N10</f>
        <v>793384</v>
      </c>
      <c r="E9" s="68">
        <f t="shared" si="3"/>
        <v>0</v>
      </c>
      <c r="F9" s="52">
        <f>+'DATOS ENTRADA'!$B$15</f>
        <v>0.12089999999999999</v>
      </c>
      <c r="G9" s="51">
        <v>15</v>
      </c>
      <c r="H9" s="53">
        <f t="shared" si="0"/>
        <v>0</v>
      </c>
      <c r="I9" s="53">
        <v>0</v>
      </c>
      <c r="J9" s="53">
        <f t="shared" si="1"/>
        <v>0</v>
      </c>
      <c r="K9" s="53">
        <f t="shared" si="2"/>
        <v>0</v>
      </c>
      <c r="L9" s="51">
        <v>0.98</v>
      </c>
      <c r="M9" s="53">
        <f t="shared" si="4"/>
        <v>0</v>
      </c>
    </row>
    <row r="10" spans="1:13" x14ac:dyDescent="0.3">
      <c r="A10" s="50" t="str">
        <f>+UCAP!B11</f>
        <v>LUMINARIAS</v>
      </c>
      <c r="B10" s="50" t="str">
        <f>+UCAP!C11</f>
        <v>Luminaria con bombillo Sodio 250 W</v>
      </c>
      <c r="C10" s="69"/>
      <c r="D10" s="68">
        <f>+UCAP!N11</f>
        <v>880744</v>
      </c>
      <c r="E10" s="68">
        <f t="shared" si="3"/>
        <v>0</v>
      </c>
      <c r="F10" s="52">
        <f>+'DATOS ENTRADA'!$B$15</f>
        <v>0.12089999999999999</v>
      </c>
      <c r="G10" s="51">
        <v>15</v>
      </c>
      <c r="H10" s="53">
        <f t="shared" si="0"/>
        <v>0</v>
      </c>
      <c r="I10" s="53">
        <v>0</v>
      </c>
      <c r="J10" s="53">
        <f t="shared" si="1"/>
        <v>0</v>
      </c>
      <c r="K10" s="53">
        <f t="shared" si="2"/>
        <v>0</v>
      </c>
      <c r="L10" s="51">
        <v>0.98</v>
      </c>
      <c r="M10" s="53">
        <f t="shared" si="4"/>
        <v>0</v>
      </c>
    </row>
    <row r="11" spans="1:13" x14ac:dyDescent="0.3">
      <c r="A11" s="50" t="str">
        <f>+UCAP!B12</f>
        <v>LUMINARIAS</v>
      </c>
      <c r="B11" s="50" t="str">
        <f>+UCAP!C12</f>
        <v>Reflector con bombillo Sodio 150 W</v>
      </c>
      <c r="C11" s="69"/>
      <c r="D11" s="68">
        <f>+UCAP!N12</f>
        <v>949535</v>
      </c>
      <c r="E11" s="68">
        <f t="shared" si="3"/>
        <v>0</v>
      </c>
      <c r="F11" s="52">
        <f>+'DATOS ENTRADA'!$B$15</f>
        <v>0.12089999999999999</v>
      </c>
      <c r="G11" s="51">
        <v>15</v>
      </c>
      <c r="H11" s="53">
        <f t="shared" si="0"/>
        <v>0</v>
      </c>
      <c r="I11" s="53">
        <v>0</v>
      </c>
      <c r="J11" s="53">
        <f t="shared" si="1"/>
        <v>0</v>
      </c>
      <c r="K11" s="53">
        <f t="shared" si="2"/>
        <v>0</v>
      </c>
      <c r="L11" s="51">
        <v>0.98</v>
      </c>
      <c r="M11" s="53">
        <f t="shared" si="4"/>
        <v>0</v>
      </c>
    </row>
    <row r="12" spans="1:13" x14ac:dyDescent="0.3">
      <c r="A12" s="50" t="str">
        <f>+UCAP!B13</f>
        <v>LUMINARIAS</v>
      </c>
      <c r="B12" s="50" t="str">
        <f>+UCAP!C13</f>
        <v>Reflector con bombillo Sodio 250 W</v>
      </c>
      <c r="C12" s="69"/>
      <c r="D12" s="68">
        <f>+UCAP!N13</f>
        <v>1036895</v>
      </c>
      <c r="E12" s="68">
        <f t="shared" si="3"/>
        <v>0</v>
      </c>
      <c r="F12" s="52">
        <f>+'DATOS ENTRADA'!$B$15</f>
        <v>0.12089999999999999</v>
      </c>
      <c r="G12" s="51">
        <v>15</v>
      </c>
      <c r="H12" s="53">
        <f t="shared" si="0"/>
        <v>0</v>
      </c>
      <c r="I12" s="53">
        <v>0</v>
      </c>
      <c r="J12" s="53">
        <f t="shared" si="1"/>
        <v>0</v>
      </c>
      <c r="K12" s="53">
        <f t="shared" si="2"/>
        <v>0</v>
      </c>
      <c r="L12" s="51">
        <v>0.98</v>
      </c>
      <c r="M12" s="53">
        <f t="shared" si="4"/>
        <v>0</v>
      </c>
    </row>
    <row r="13" spans="1:13" x14ac:dyDescent="0.3">
      <c r="A13" s="50" t="str">
        <f>+UCAP!B14</f>
        <v>LUMINARIAS</v>
      </c>
      <c r="B13" s="50" t="str">
        <f>+UCAP!C14</f>
        <v>Luminaria con bombillo Metal Halide 250 W</v>
      </c>
      <c r="C13" s="69"/>
      <c r="D13" s="68">
        <f>+UCAP!N14</f>
        <v>594435</v>
      </c>
      <c r="E13" s="68">
        <f t="shared" si="3"/>
        <v>0</v>
      </c>
      <c r="F13" s="52">
        <f>+'DATOS ENTRADA'!$B$15</f>
        <v>0.12089999999999999</v>
      </c>
      <c r="G13" s="51">
        <v>15</v>
      </c>
      <c r="H13" s="53">
        <f t="shared" si="0"/>
        <v>0</v>
      </c>
      <c r="I13" s="53">
        <v>0</v>
      </c>
      <c r="J13" s="53">
        <f t="shared" si="1"/>
        <v>0</v>
      </c>
      <c r="K13" s="53">
        <f t="shared" si="2"/>
        <v>0</v>
      </c>
      <c r="L13" s="51">
        <v>0.98</v>
      </c>
      <c r="M13" s="53">
        <f t="shared" si="4"/>
        <v>0</v>
      </c>
    </row>
    <row r="14" spans="1:13" x14ac:dyDescent="0.3">
      <c r="A14" s="50" t="str">
        <f>+UCAP!B15</f>
        <v>LUMINARIAS</v>
      </c>
      <c r="B14" s="50" t="str">
        <f>+UCAP!C15</f>
        <v>Luminaria con bombillo Metal Halide 400 W</v>
      </c>
      <c r="C14" s="69"/>
      <c r="D14" s="68">
        <f>+UCAP!N15</f>
        <v>644993</v>
      </c>
      <c r="E14" s="68">
        <f t="shared" si="3"/>
        <v>0</v>
      </c>
      <c r="F14" s="52">
        <f>+'DATOS ENTRADA'!$B$15</f>
        <v>0.12089999999999999</v>
      </c>
      <c r="G14" s="51">
        <v>15</v>
      </c>
      <c r="H14" s="53">
        <f t="shared" si="0"/>
        <v>0</v>
      </c>
      <c r="I14" s="53">
        <v>0</v>
      </c>
      <c r="J14" s="53">
        <f t="shared" si="1"/>
        <v>0</v>
      </c>
      <c r="K14" s="53">
        <f t="shared" si="2"/>
        <v>0</v>
      </c>
      <c r="L14" s="51">
        <v>0.98</v>
      </c>
      <c r="M14" s="53">
        <f t="shared" si="4"/>
        <v>0</v>
      </c>
    </row>
    <row r="15" spans="1:13" x14ac:dyDescent="0.3">
      <c r="A15" s="50" t="str">
        <f>+UCAP!B16</f>
        <v>LUMINARIAS</v>
      </c>
      <c r="B15" s="50" t="str">
        <f>+UCAP!C16</f>
        <v>Reflector con bombillo Metal Halide 250 W</v>
      </c>
      <c r="C15" s="69"/>
      <c r="D15" s="68">
        <f>+UCAP!N16</f>
        <v>1180349</v>
      </c>
      <c r="E15" s="68">
        <f t="shared" si="3"/>
        <v>0</v>
      </c>
      <c r="F15" s="52">
        <f>+'DATOS ENTRADA'!$B$15</f>
        <v>0.12089999999999999</v>
      </c>
      <c r="G15" s="51">
        <v>15</v>
      </c>
      <c r="H15" s="53">
        <f t="shared" si="0"/>
        <v>0</v>
      </c>
      <c r="I15" s="53">
        <v>0</v>
      </c>
      <c r="J15" s="53">
        <f t="shared" si="1"/>
        <v>0</v>
      </c>
      <c r="K15" s="53">
        <f t="shared" si="2"/>
        <v>0</v>
      </c>
      <c r="L15" s="51">
        <v>0.98</v>
      </c>
      <c r="M15" s="53">
        <f t="shared" si="4"/>
        <v>0</v>
      </c>
    </row>
    <row r="16" spans="1:13" x14ac:dyDescent="0.3">
      <c r="A16" s="50" t="str">
        <f>+UCAP!B17</f>
        <v>LUMINARIAS</v>
      </c>
      <c r="B16" s="50" t="str">
        <f>+UCAP!C17</f>
        <v>Reflector con bombillo Metal Halide 400 W</v>
      </c>
      <c r="C16" s="69"/>
      <c r="D16" s="68">
        <f>+UCAP!N17</f>
        <v>1214301</v>
      </c>
      <c r="E16" s="68">
        <f t="shared" si="3"/>
        <v>0</v>
      </c>
      <c r="F16" s="52">
        <f>+'DATOS ENTRADA'!$B$15</f>
        <v>0.12089999999999999</v>
      </c>
      <c r="G16" s="51">
        <v>15</v>
      </c>
      <c r="H16" s="53">
        <f t="shared" si="0"/>
        <v>0</v>
      </c>
      <c r="I16" s="53">
        <v>0</v>
      </c>
      <c r="J16" s="53">
        <f t="shared" si="1"/>
        <v>0</v>
      </c>
      <c r="K16" s="53">
        <f t="shared" si="2"/>
        <v>0</v>
      </c>
      <c r="L16" s="51">
        <v>0.98</v>
      </c>
      <c r="M16" s="53">
        <f t="shared" si="4"/>
        <v>0</v>
      </c>
    </row>
    <row r="17" spans="1:13" x14ac:dyDescent="0.3">
      <c r="A17" s="50" t="str">
        <f>+UCAP!B18</f>
        <v>LUMINARIAS</v>
      </c>
      <c r="B17" s="50" t="str">
        <f>+UCAP!C18</f>
        <v>Luminaria con bombillo Mercurio 100 W</v>
      </c>
      <c r="C17" s="69"/>
      <c r="D17" s="68">
        <f>+UCAP!N18</f>
        <v>662343</v>
      </c>
      <c r="E17" s="68">
        <f t="shared" si="3"/>
        <v>0</v>
      </c>
      <c r="F17" s="52">
        <f>+'DATOS ENTRADA'!$B$15</f>
        <v>0.12089999999999999</v>
      </c>
      <c r="G17" s="51">
        <v>15</v>
      </c>
      <c r="H17" s="53">
        <f t="shared" si="0"/>
        <v>0</v>
      </c>
      <c r="I17" s="53">
        <v>0</v>
      </c>
      <c r="J17" s="53">
        <f t="shared" si="1"/>
        <v>0</v>
      </c>
      <c r="K17" s="53">
        <f t="shared" si="2"/>
        <v>0</v>
      </c>
      <c r="L17" s="51">
        <v>0.98</v>
      </c>
      <c r="M17" s="53">
        <f t="shared" si="4"/>
        <v>0</v>
      </c>
    </row>
    <row r="18" spans="1:13" x14ac:dyDescent="0.3">
      <c r="A18" s="50" t="str">
        <f>+UCAP!B19</f>
        <v>LUMINARIAS</v>
      </c>
      <c r="B18" s="50" t="str">
        <f>+UCAP!C19</f>
        <v>Luminaria Led 50 W</v>
      </c>
      <c r="C18" s="69"/>
      <c r="D18" s="68">
        <f>+UCAP!N19</f>
        <v>1106926</v>
      </c>
      <c r="E18" s="68">
        <f t="shared" si="3"/>
        <v>0</v>
      </c>
      <c r="F18" s="52">
        <f>+'DATOS ENTRADA'!$B$15</f>
        <v>0.12089999999999999</v>
      </c>
      <c r="G18" s="51">
        <v>15</v>
      </c>
      <c r="H18" s="53">
        <f t="shared" si="0"/>
        <v>0</v>
      </c>
      <c r="I18" s="53">
        <v>0</v>
      </c>
      <c r="J18" s="53">
        <f t="shared" si="1"/>
        <v>0</v>
      </c>
      <c r="K18" s="53">
        <f t="shared" si="2"/>
        <v>0</v>
      </c>
      <c r="L18" s="51">
        <v>0.98</v>
      </c>
      <c r="M18" s="53">
        <f t="shared" si="4"/>
        <v>0</v>
      </c>
    </row>
    <row r="19" spans="1:13" x14ac:dyDescent="0.3">
      <c r="A19" s="50" t="str">
        <f>+UCAP!B20</f>
        <v>LUMINARIAS</v>
      </c>
      <c r="B19" s="50" t="str">
        <f>+UCAP!C20</f>
        <v>Reflector Led 50 W</v>
      </c>
      <c r="C19" s="69"/>
      <c r="D19" s="68">
        <f>+UCAP!N20</f>
        <v>1431319</v>
      </c>
      <c r="E19" s="68">
        <f t="shared" si="3"/>
        <v>0</v>
      </c>
      <c r="F19" s="52">
        <f>+'DATOS ENTRADA'!$B$15</f>
        <v>0.12089999999999999</v>
      </c>
      <c r="G19" s="51">
        <v>15</v>
      </c>
      <c r="H19" s="53">
        <f t="shared" si="0"/>
        <v>0</v>
      </c>
      <c r="I19" s="53">
        <v>0</v>
      </c>
      <c r="J19" s="53">
        <f t="shared" si="1"/>
        <v>0</v>
      </c>
      <c r="K19" s="53">
        <f t="shared" si="2"/>
        <v>0</v>
      </c>
      <c r="L19" s="51">
        <v>0.98</v>
      </c>
      <c r="M19" s="53">
        <f t="shared" si="4"/>
        <v>0</v>
      </c>
    </row>
    <row r="20" spans="1:13" x14ac:dyDescent="0.3">
      <c r="A20" s="50" t="str">
        <f>+UCAP!B21</f>
        <v>LUMINARIAS</v>
      </c>
      <c r="B20" s="50" t="str">
        <f>+UCAP!C21</f>
        <v>Reflector Led 150 W</v>
      </c>
      <c r="C20" s="69"/>
      <c r="D20" s="68">
        <f>+UCAP!N21</f>
        <v>1663566</v>
      </c>
      <c r="E20" s="68">
        <f t="shared" si="3"/>
        <v>0</v>
      </c>
      <c r="F20" s="52">
        <f>+'DATOS ENTRADA'!$B$15</f>
        <v>0.12089999999999999</v>
      </c>
      <c r="G20" s="51">
        <v>15</v>
      </c>
      <c r="H20" s="53">
        <f t="shared" si="0"/>
        <v>0</v>
      </c>
      <c r="I20" s="53">
        <v>0</v>
      </c>
      <c r="J20" s="53">
        <f t="shared" si="1"/>
        <v>0</v>
      </c>
      <c r="K20" s="53">
        <f t="shared" si="2"/>
        <v>0</v>
      </c>
      <c r="L20" s="51">
        <v>0.98</v>
      </c>
      <c r="M20" s="53">
        <f t="shared" si="4"/>
        <v>0</v>
      </c>
    </row>
    <row r="21" spans="1:13" x14ac:dyDescent="0.3">
      <c r="A21" s="50" t="str">
        <f>+UCAP!B22</f>
        <v>LUMINARIAS</v>
      </c>
      <c r="B21" s="50" t="str">
        <f>+UCAP!C22</f>
        <v>Luminaria Led 37 W Nueva</v>
      </c>
      <c r="C21" s="51">
        <v>569</v>
      </c>
      <c r="D21" s="68">
        <f>+UCAP!N22</f>
        <v>1092137</v>
      </c>
      <c r="E21" s="68">
        <f t="shared" si="3"/>
        <v>621425953</v>
      </c>
      <c r="F21" s="52">
        <f>+'DATOS ENTRADA'!$B$15</f>
        <v>0.12089999999999999</v>
      </c>
      <c r="G21" s="51">
        <v>15</v>
      </c>
      <c r="H21" s="53">
        <f t="shared" si="0"/>
        <v>91679256.274576083</v>
      </c>
      <c r="I21" s="53">
        <v>0</v>
      </c>
      <c r="J21" s="53">
        <f t="shared" si="1"/>
        <v>3758849.5072576194</v>
      </c>
      <c r="K21" s="53">
        <f t="shared" si="2"/>
        <v>95438105.781833708</v>
      </c>
      <c r="L21" s="51">
        <v>0.98</v>
      </c>
      <c r="M21" s="53">
        <f t="shared" si="4"/>
        <v>93529343.666197032</v>
      </c>
    </row>
    <row r="22" spans="1:13" x14ac:dyDescent="0.3">
      <c r="A22" s="50" t="str">
        <f>+UCAP!B23</f>
        <v>LUMINARIAS</v>
      </c>
      <c r="B22" s="50" t="str">
        <f>+UCAP!C23</f>
        <v>Luminaria Led 60 W Nueva</v>
      </c>
      <c r="C22" s="51">
        <v>120</v>
      </c>
      <c r="D22" s="68">
        <f>+UCAP!N23</f>
        <v>1115361</v>
      </c>
      <c r="E22" s="68">
        <f t="shared" si="3"/>
        <v>133843320</v>
      </c>
      <c r="F22" s="52">
        <f>+'DATOS ENTRADA'!$B$15</f>
        <v>0.12089999999999999</v>
      </c>
      <c r="G22" s="51">
        <v>15</v>
      </c>
      <c r="H22" s="53">
        <f t="shared" si="0"/>
        <v>19745966.475462113</v>
      </c>
      <c r="I22" s="53">
        <v>0</v>
      </c>
      <c r="J22" s="53">
        <f t="shared" si="1"/>
        <v>809584.6254939466</v>
      </c>
      <c r="K22" s="53">
        <f t="shared" si="2"/>
        <v>20555551.10095606</v>
      </c>
      <c r="L22" s="51">
        <v>0.98</v>
      </c>
      <c r="M22" s="53">
        <f t="shared" si="4"/>
        <v>20144440.078936938</v>
      </c>
    </row>
    <row r="23" spans="1:13" x14ac:dyDescent="0.3">
      <c r="A23" s="50" t="str">
        <f>+UCAP!B24</f>
        <v>LUMINARIAS</v>
      </c>
      <c r="B23" s="50" t="str">
        <f>+UCAP!C24</f>
        <v>Luminaria Led 92 W Nueva</v>
      </c>
      <c r="C23" s="51">
        <v>66</v>
      </c>
      <c r="D23" s="68">
        <f>+UCAP!N24</f>
        <v>1146970</v>
      </c>
      <c r="E23" s="68">
        <f t="shared" si="3"/>
        <v>75700020</v>
      </c>
      <c r="F23" s="52">
        <f>+'DATOS ENTRADA'!$B$15</f>
        <v>0.12089999999999999</v>
      </c>
      <c r="G23" s="51">
        <v>15</v>
      </c>
      <c r="H23" s="53">
        <f t="shared" si="0"/>
        <v>11168058.7205384</v>
      </c>
      <c r="I23" s="53">
        <v>0</v>
      </c>
      <c r="J23" s="53">
        <f t="shared" si="1"/>
        <v>457890.40754207445</v>
      </c>
      <c r="K23" s="53">
        <f t="shared" si="2"/>
        <v>11625949.128080474</v>
      </c>
      <c r="L23" s="51">
        <v>0.98</v>
      </c>
      <c r="M23" s="53">
        <f t="shared" si="4"/>
        <v>11393430.145518865</v>
      </c>
    </row>
    <row r="24" spans="1:13" x14ac:dyDescent="0.3">
      <c r="A24" s="50" t="str">
        <f>+UCAP!B25</f>
        <v>LUMINARIAS</v>
      </c>
      <c r="B24" s="50" t="str">
        <f>+UCAP!C25</f>
        <v>Reflector Led 100 W Nuevo</v>
      </c>
      <c r="C24" s="51">
        <v>11</v>
      </c>
      <c r="D24" s="68">
        <f>+UCAP!N25</f>
        <v>1547443</v>
      </c>
      <c r="E24" s="68">
        <f t="shared" si="3"/>
        <v>17021873</v>
      </c>
      <c r="F24" s="52">
        <f>+'DATOS ENTRADA'!$B$15</f>
        <v>0.12089999999999999</v>
      </c>
      <c r="G24" s="51">
        <v>15</v>
      </c>
      <c r="H24" s="53">
        <f t="shared" si="0"/>
        <v>2511244.7420429629</v>
      </c>
      <c r="I24" s="53">
        <v>0</v>
      </c>
      <c r="J24" s="53">
        <f t="shared" si="1"/>
        <v>102961.03442376148</v>
      </c>
      <c r="K24" s="53">
        <f t="shared" si="2"/>
        <v>2614205.7764667245</v>
      </c>
      <c r="L24" s="51">
        <v>0.98</v>
      </c>
      <c r="M24" s="53">
        <f t="shared" si="4"/>
        <v>2561921.6609373898</v>
      </c>
    </row>
    <row r="25" spans="1:13" x14ac:dyDescent="0.3">
      <c r="A25" s="50" t="str">
        <f>+UCAP!B26</f>
        <v>LUMINARIAS</v>
      </c>
      <c r="B25" s="50" t="str">
        <f>+UCAP!C26</f>
        <v>Reflector Led 200 W Nuevo</v>
      </c>
      <c r="C25" s="51">
        <v>34</v>
      </c>
      <c r="D25" s="68">
        <f>+UCAP!N26</f>
        <v>1779690</v>
      </c>
      <c r="E25" s="68">
        <f t="shared" si="3"/>
        <v>60509460</v>
      </c>
      <c r="F25" s="52">
        <f>+'DATOS ENTRADA'!$B$15</f>
        <v>0.12089999999999999</v>
      </c>
      <c r="G25" s="51">
        <v>15</v>
      </c>
      <c r="H25" s="53">
        <f t="shared" si="0"/>
        <v>8926988.4265297353</v>
      </c>
      <c r="I25" s="53">
        <v>0</v>
      </c>
      <c r="J25" s="53">
        <f t="shared" si="1"/>
        <v>366006.52548771916</v>
      </c>
      <c r="K25" s="53">
        <f t="shared" si="2"/>
        <v>9292994.9520174544</v>
      </c>
      <c r="L25" s="51">
        <v>0.98</v>
      </c>
      <c r="M25" s="53">
        <f t="shared" si="4"/>
        <v>9107135.0529771056</v>
      </c>
    </row>
    <row r="26" spans="1:13" x14ac:dyDescent="0.3">
      <c r="A26" s="50" t="str">
        <f>+UCAP!B27</f>
        <v>LUMINARIAS</v>
      </c>
      <c r="B26" s="50" t="str">
        <f>+UCAP!C27</f>
        <v>Reflector Led 400 W Nuevo</v>
      </c>
      <c r="C26" s="51">
        <v>30</v>
      </c>
      <c r="D26" s="68">
        <f>+UCAP!N27</f>
        <v>2801579</v>
      </c>
      <c r="E26" s="68">
        <f t="shared" si="3"/>
        <v>84047370</v>
      </c>
      <c r="F26" s="52">
        <f>+'DATOS ENTRADA'!$B$15</f>
        <v>0.12089999999999999</v>
      </c>
      <c r="G26" s="51">
        <v>15</v>
      </c>
      <c r="H26" s="53">
        <f t="shared" si="0"/>
        <v>12399547.100077614</v>
      </c>
      <c r="I26" s="53">
        <v>0</v>
      </c>
      <c r="J26" s="53">
        <f t="shared" si="1"/>
        <v>508381.4311031822</v>
      </c>
      <c r="K26" s="53">
        <f t="shared" si="2"/>
        <v>12907928.531180797</v>
      </c>
      <c r="L26" s="51">
        <v>0.98</v>
      </c>
      <c r="M26" s="53">
        <f t="shared" si="4"/>
        <v>12649769.960557181</v>
      </c>
    </row>
    <row r="27" spans="1:13" x14ac:dyDescent="0.3">
      <c r="A27" s="50" t="str">
        <f>+UCAP!B28</f>
        <v>TRANSFORMADORES</v>
      </c>
      <c r="B27" s="50" t="str">
        <f>+UCAP!C28</f>
        <v>Transformador monofasico 15KVA</v>
      </c>
      <c r="C27" s="51">
        <v>1</v>
      </c>
      <c r="D27" s="68">
        <f>+UCAP!N28</f>
        <v>8397563</v>
      </c>
      <c r="E27" s="68">
        <f t="shared" si="3"/>
        <v>8397563</v>
      </c>
      <c r="F27" s="52">
        <f>+'DATOS ENTRADA'!$B$15</f>
        <v>0.12089999999999999</v>
      </c>
      <c r="G27" s="51">
        <v>15</v>
      </c>
      <c r="H27" s="53">
        <f t="shared" si="0"/>
        <v>1238896.3264926563</v>
      </c>
      <c r="I27" s="53">
        <v>0</v>
      </c>
      <c r="J27" s="53">
        <f t="shared" si="1"/>
        <v>50794.749386198906</v>
      </c>
      <c r="K27" s="53">
        <f t="shared" si="2"/>
        <v>1289691.0758788551</v>
      </c>
      <c r="L27" s="51">
        <v>0.98</v>
      </c>
      <c r="M27" s="53">
        <f t="shared" si="4"/>
        <v>1263897.2543612779</v>
      </c>
    </row>
    <row r="28" spans="1:13" x14ac:dyDescent="0.3">
      <c r="A28" s="50" t="str">
        <f>+UCAP!B29</f>
        <v>POSTES</v>
      </c>
      <c r="B28" s="50" t="str">
        <f>+UCAP!C29</f>
        <v>Poste metalico para luminaria 4 metros</v>
      </c>
      <c r="C28" s="51">
        <v>18</v>
      </c>
      <c r="D28" s="68">
        <f>+UCAP!N29</f>
        <v>856282</v>
      </c>
      <c r="E28" s="68">
        <f t="shared" si="3"/>
        <v>15413076</v>
      </c>
      <c r="F28" s="52">
        <f>+'DATOS ENTRADA'!$B$15</f>
        <v>0.12089999999999999</v>
      </c>
      <c r="G28" s="51">
        <v>15</v>
      </c>
      <c r="H28" s="53">
        <f t="shared" si="0"/>
        <v>2273898.1816929653</v>
      </c>
      <c r="I28" s="53">
        <v>0</v>
      </c>
      <c r="J28" s="53">
        <f t="shared" si="1"/>
        <v>93229.825449411583</v>
      </c>
      <c r="K28" s="53">
        <f t="shared" si="2"/>
        <v>2367128.0071423771</v>
      </c>
      <c r="L28" s="51">
        <v>0.98</v>
      </c>
      <c r="M28" s="53">
        <f t="shared" si="4"/>
        <v>2319785.4469995294</v>
      </c>
    </row>
    <row r="29" spans="1:13" x14ac:dyDescent="0.3">
      <c r="A29" s="50" t="str">
        <f>+UCAP!B30</f>
        <v>POSTES</v>
      </c>
      <c r="B29" s="50" t="str">
        <f>+UCAP!C30</f>
        <v>Poste metalico para farol 3 metros</v>
      </c>
      <c r="C29" s="69"/>
      <c r="D29" s="68">
        <f>+UCAP!N30</f>
        <v>843548</v>
      </c>
      <c r="E29" s="68">
        <f t="shared" si="3"/>
        <v>0</v>
      </c>
      <c r="F29" s="52">
        <f>+'DATOS ENTRADA'!$B$15</f>
        <v>0.12089999999999999</v>
      </c>
      <c r="G29" s="51">
        <v>15</v>
      </c>
      <c r="H29" s="53">
        <f t="shared" si="0"/>
        <v>0</v>
      </c>
      <c r="I29" s="53">
        <v>0</v>
      </c>
      <c r="J29" s="53">
        <f t="shared" si="1"/>
        <v>0</v>
      </c>
      <c r="K29" s="53">
        <f t="shared" si="2"/>
        <v>0</v>
      </c>
      <c r="L29" s="51">
        <v>0.98</v>
      </c>
      <c r="M29" s="53">
        <f t="shared" si="4"/>
        <v>0</v>
      </c>
    </row>
    <row r="30" spans="1:13" x14ac:dyDescent="0.3">
      <c r="A30" s="50" t="str">
        <f>+UCAP!B31</f>
        <v>POSTES</v>
      </c>
      <c r="B30" s="50" t="str">
        <f>+UCAP!C31</f>
        <v>Poste de concreto 8 metros</v>
      </c>
      <c r="C30" s="51">
        <v>20</v>
      </c>
      <c r="D30" s="68">
        <f>+UCAP!N31</f>
        <v>898392</v>
      </c>
      <c r="E30" s="68">
        <f t="shared" si="3"/>
        <v>17967840</v>
      </c>
      <c r="F30" s="52">
        <f>+'DATOS ENTRADA'!$B$15</f>
        <v>0.12089999999999999</v>
      </c>
      <c r="G30" s="51">
        <v>15</v>
      </c>
      <c r="H30" s="53">
        <f t="shared" si="0"/>
        <v>2650803.6880470929</v>
      </c>
      <c r="I30" s="53">
        <v>0</v>
      </c>
      <c r="J30" s="53">
        <f t="shared" si="1"/>
        <v>108682.95120993082</v>
      </c>
      <c r="K30" s="53">
        <f t="shared" si="2"/>
        <v>2759486.6392570236</v>
      </c>
      <c r="L30" s="51">
        <v>0.98</v>
      </c>
      <c r="M30" s="53">
        <f t="shared" si="4"/>
        <v>2704296.9064718829</v>
      </c>
    </row>
    <row r="31" spans="1:13" x14ac:dyDescent="0.3">
      <c r="A31" s="50" t="str">
        <f>+UCAP!B32</f>
        <v>POSTES</v>
      </c>
      <c r="B31" s="50" t="str">
        <f>+UCAP!C32</f>
        <v>Poste de concreto 10 metros</v>
      </c>
      <c r="C31" s="51">
        <v>6</v>
      </c>
      <c r="D31" s="68">
        <f>+UCAP!N32</f>
        <v>1193810</v>
      </c>
      <c r="E31" s="68">
        <f t="shared" si="3"/>
        <v>7162860</v>
      </c>
      <c r="F31" s="52">
        <f>+'DATOS ENTRADA'!$B$15</f>
        <v>0.12089999999999999</v>
      </c>
      <c r="G31" s="51">
        <v>15</v>
      </c>
      <c r="H31" s="53">
        <f t="shared" si="0"/>
        <v>1056740.0257885754</v>
      </c>
      <c r="I31" s="53">
        <v>0</v>
      </c>
      <c r="J31" s="53">
        <f t="shared" si="1"/>
        <v>43326.341057331592</v>
      </c>
      <c r="K31" s="53">
        <f t="shared" si="2"/>
        <v>1100066.3668459069</v>
      </c>
      <c r="L31" s="51">
        <v>0.98</v>
      </c>
      <c r="M31" s="53">
        <f t="shared" si="4"/>
        <v>1078065.0395089888</v>
      </c>
    </row>
    <row r="32" spans="1:13" x14ac:dyDescent="0.3">
      <c r="A32" s="50" t="str">
        <f>+UCAP!B33</f>
        <v>POSTES</v>
      </c>
      <c r="B32" s="50" t="str">
        <f>+UCAP!C33</f>
        <v>Poste de concreto 12 metros</v>
      </c>
      <c r="C32" s="69"/>
      <c r="D32" s="68">
        <f>+UCAP!N33</f>
        <v>1741911</v>
      </c>
      <c r="E32" s="68">
        <f t="shared" si="3"/>
        <v>0</v>
      </c>
      <c r="F32" s="52">
        <f>+'DATOS ENTRADA'!$B$15</f>
        <v>0.12089999999999999</v>
      </c>
      <c r="G32" s="51">
        <v>15</v>
      </c>
      <c r="H32" s="53">
        <f t="shared" si="0"/>
        <v>0</v>
      </c>
      <c r="I32" s="53">
        <v>0</v>
      </c>
      <c r="J32" s="53">
        <f t="shared" si="1"/>
        <v>0</v>
      </c>
      <c r="K32" s="53">
        <f t="shared" si="2"/>
        <v>0</v>
      </c>
      <c r="L32" s="51">
        <v>0.98</v>
      </c>
      <c r="M32" s="53">
        <f t="shared" si="4"/>
        <v>0</v>
      </c>
    </row>
    <row r="33" spans="1:13" x14ac:dyDescent="0.3">
      <c r="A33" s="50" t="str">
        <f>+UCAP!B34</f>
        <v>POSTES</v>
      </c>
      <c r="B33" s="50" t="str">
        <f>+UCAP!C34</f>
        <v>Poste de concreto 16 metros</v>
      </c>
      <c r="C33" s="51">
        <v>5</v>
      </c>
      <c r="D33" s="68">
        <f>+UCAP!N34</f>
        <v>2940919</v>
      </c>
      <c r="E33" s="68">
        <f t="shared" si="3"/>
        <v>14704595</v>
      </c>
      <c r="F33" s="52">
        <f>+'DATOS ENTRADA'!$B$15</f>
        <v>0.12089999999999999</v>
      </c>
      <c r="G33" s="51">
        <v>15</v>
      </c>
      <c r="H33" s="53">
        <f t="shared" si="0"/>
        <v>2169375.6543490388</v>
      </c>
      <c r="I33" s="53">
        <v>0</v>
      </c>
      <c r="J33" s="53">
        <f t="shared" si="1"/>
        <v>88944.401828310598</v>
      </c>
      <c r="K33" s="53">
        <f t="shared" si="2"/>
        <v>2258320.0561773493</v>
      </c>
      <c r="L33" s="51">
        <v>0.98</v>
      </c>
      <c r="M33" s="53">
        <f t="shared" si="4"/>
        <v>2213153.6550538023</v>
      </c>
    </row>
    <row r="34" spans="1:13" x14ac:dyDescent="0.3">
      <c r="A34" s="50" t="str">
        <f>+UCAP!B35</f>
        <v xml:space="preserve">CAJAS DE INSPECCIOÓN Y CANALIZACIONES </v>
      </c>
      <c r="B34" s="50" t="str">
        <f>+UCAP!C35</f>
        <v>Canalizacion con un ducto 1/2" PVC x 500MTS</v>
      </c>
      <c r="C34" s="69"/>
      <c r="D34" s="68">
        <f>+UCAP!N35</f>
        <v>6369474</v>
      </c>
      <c r="E34" s="68">
        <f t="shared" si="3"/>
        <v>0</v>
      </c>
      <c r="F34" s="52">
        <f>+'DATOS ENTRADA'!$B$15</f>
        <v>0.12089999999999999</v>
      </c>
      <c r="G34" s="51">
        <v>15</v>
      </c>
      <c r="H34" s="53">
        <f t="shared" si="0"/>
        <v>0</v>
      </c>
      <c r="I34" s="53">
        <v>0</v>
      </c>
      <c r="J34" s="53">
        <f t="shared" si="1"/>
        <v>0</v>
      </c>
      <c r="K34" s="53">
        <f t="shared" si="2"/>
        <v>0</v>
      </c>
      <c r="L34" s="51">
        <v>0.98</v>
      </c>
      <c r="M34" s="53">
        <f t="shared" si="4"/>
        <v>0</v>
      </c>
    </row>
    <row r="35" spans="1:13" x14ac:dyDescent="0.3">
      <c r="A35" s="50" t="str">
        <f>+UCAP!B36</f>
        <v xml:space="preserve">CAJAS DE INSPECCIOÓN Y CANALIZACIONES </v>
      </c>
      <c r="B35" s="50" t="str">
        <f>+UCAP!C36</f>
        <v>Canalizacion con un ducto  1 1/2" PVC x 500MTS</v>
      </c>
      <c r="C35" s="51">
        <f>40/500</f>
        <v>0.08</v>
      </c>
      <c r="D35" s="68">
        <f>+UCAP!N36</f>
        <v>13828623</v>
      </c>
      <c r="E35" s="68">
        <f t="shared" si="3"/>
        <v>1106289.8400000001</v>
      </c>
      <c r="F35" s="52">
        <f>+'DATOS ENTRADA'!$B$15</f>
        <v>0.12089999999999999</v>
      </c>
      <c r="G35" s="51">
        <v>15</v>
      </c>
      <c r="H35" s="53">
        <f t="shared" si="0"/>
        <v>163211.44822755703</v>
      </c>
      <c r="I35" s="53">
        <v>0</v>
      </c>
      <c r="J35" s="53">
        <f t="shared" si="1"/>
        <v>6691.6693773298384</v>
      </c>
      <c r="K35" s="53">
        <f t="shared" si="2"/>
        <v>169903.11760488688</v>
      </c>
      <c r="L35" s="51">
        <v>0.98</v>
      </c>
      <c r="M35" s="53">
        <f t="shared" si="4"/>
        <v>166505.05525278914</v>
      </c>
    </row>
    <row r="36" spans="1:13" x14ac:dyDescent="0.3">
      <c r="A36" s="50" t="str">
        <f>+UCAP!B37</f>
        <v xml:space="preserve">CAJAS DE INSPECCIOÓN Y CANALIZACIONES </v>
      </c>
      <c r="B36" s="50" t="str">
        <f>+UCAP!C37</f>
        <v>Caja para redes subterraneas tipo alumbrado público</v>
      </c>
      <c r="C36" s="51">
        <v>20</v>
      </c>
      <c r="D36" s="68">
        <f>+UCAP!N37</f>
        <v>345524</v>
      </c>
      <c r="E36" s="68">
        <f t="shared" si="3"/>
        <v>6910480</v>
      </c>
      <c r="F36" s="52">
        <f>+'DATOS ENTRADA'!$B$15</f>
        <v>0.12089999999999999</v>
      </c>
      <c r="G36" s="51">
        <v>15</v>
      </c>
      <c r="H36" s="53">
        <f t="shared" ref="H36:H43" si="5">+E36*(F36/(1-(1+F36)^(-G36)))</f>
        <v>1019506.2884673768</v>
      </c>
      <c r="I36" s="53">
        <v>0</v>
      </c>
      <c r="J36" s="53">
        <f t="shared" si="1"/>
        <v>41799.757827162452</v>
      </c>
      <c r="K36" s="53">
        <f t="shared" si="2"/>
        <v>1061306.0462945392</v>
      </c>
      <c r="L36" s="51">
        <v>0.98</v>
      </c>
      <c r="M36" s="53">
        <f t="shared" si="4"/>
        <v>1040079.9253686485</v>
      </c>
    </row>
    <row r="37" spans="1:13" x14ac:dyDescent="0.3">
      <c r="A37" s="50" t="str">
        <f>+UCAP!B38</f>
        <v>REDES</v>
      </c>
      <c r="B37" s="50" t="str">
        <f>+UCAP!C38</f>
        <v>Red aerea en cable 2x4+4 AWG x 500MTS</v>
      </c>
      <c r="C37" s="152">
        <f>689/500</f>
        <v>1.3779999999999999</v>
      </c>
      <c r="D37" s="68">
        <f>+UCAP!N38</f>
        <v>7612415</v>
      </c>
      <c r="E37" s="68">
        <f t="shared" si="3"/>
        <v>10489907.869999999</v>
      </c>
      <c r="F37" s="52">
        <f>+'DATOS ENTRADA'!$B$15</f>
        <v>0.12089999999999999</v>
      </c>
      <c r="G37" s="51">
        <v>15</v>
      </c>
      <c r="H37" s="53">
        <f t="shared" si="5"/>
        <v>1547580.9262031619</v>
      </c>
      <c r="I37" s="53">
        <v>0</v>
      </c>
      <c r="J37" s="53">
        <f t="shared" si="1"/>
        <v>63450.817974329642</v>
      </c>
      <c r="K37" s="53">
        <f t="shared" si="2"/>
        <v>1611031.7441774916</v>
      </c>
      <c r="L37" s="51">
        <v>0.98</v>
      </c>
      <c r="M37" s="53">
        <f t="shared" si="4"/>
        <v>1578811.1092939419</v>
      </c>
    </row>
    <row r="38" spans="1:13" x14ac:dyDescent="0.3">
      <c r="A38" s="50" t="str">
        <f>+UCAP!B39</f>
        <v>REDES</v>
      </c>
      <c r="B38" s="50" t="str">
        <f>+UCAP!C39</f>
        <v>Red aerea en cable 2x2+2 AWG x 500MTS</v>
      </c>
      <c r="C38" s="51">
        <f>390/500</f>
        <v>0.78</v>
      </c>
      <c r="D38" s="68">
        <f>+UCAP!N39</f>
        <v>9014217</v>
      </c>
      <c r="E38" s="68">
        <f t="shared" si="3"/>
        <v>7031089.2599999998</v>
      </c>
      <c r="F38" s="52">
        <f>+'DATOS ENTRADA'!$B$15</f>
        <v>0.12089999999999999</v>
      </c>
      <c r="G38" s="51">
        <v>15</v>
      </c>
      <c r="H38" s="53">
        <f t="shared" si="5"/>
        <v>1037299.8279924745</v>
      </c>
      <c r="I38" s="53">
        <v>0</v>
      </c>
      <c r="J38" s="53">
        <f t="shared" si="1"/>
        <v>42529.292947691458</v>
      </c>
      <c r="K38" s="53">
        <f t="shared" si="2"/>
        <v>1079829.1209401661</v>
      </c>
      <c r="L38" s="51">
        <v>0.98</v>
      </c>
      <c r="M38" s="53">
        <f t="shared" si="4"/>
        <v>1058232.5385213627</v>
      </c>
    </row>
    <row r="39" spans="1:13" x14ac:dyDescent="0.3">
      <c r="A39" s="50" t="str">
        <f>+UCAP!B40</f>
        <v>REDES</v>
      </c>
      <c r="B39" s="50" t="str">
        <f>+UCAP!C40</f>
        <v>Red aerea en ASCR No 4x2 AWG x 500MTS</v>
      </c>
      <c r="C39" s="69"/>
      <c r="D39" s="68">
        <f>+UCAP!N40</f>
        <v>12287331</v>
      </c>
      <c r="E39" s="68">
        <f t="shared" si="3"/>
        <v>0</v>
      </c>
      <c r="F39" s="52">
        <f>+'DATOS ENTRADA'!$B$15</f>
        <v>0.12089999999999999</v>
      </c>
      <c r="G39" s="51">
        <v>15</v>
      </c>
      <c r="H39" s="53">
        <f t="shared" si="5"/>
        <v>0</v>
      </c>
      <c r="I39" s="53">
        <v>0</v>
      </c>
      <c r="J39" s="53">
        <f t="shared" si="1"/>
        <v>0</v>
      </c>
      <c r="K39" s="53">
        <f t="shared" si="2"/>
        <v>0</v>
      </c>
      <c r="L39" s="51">
        <v>0.98</v>
      </c>
      <c r="M39" s="53">
        <f t="shared" si="4"/>
        <v>0</v>
      </c>
    </row>
    <row r="40" spans="1:13" x14ac:dyDescent="0.3">
      <c r="A40" s="50" t="str">
        <f>+UCAP!B41</f>
        <v>REDES</v>
      </c>
      <c r="B40" s="50" t="str">
        <f>+UCAP!C41</f>
        <v>Red subterranea en cable No 12 AWG Cu x 500MTS</v>
      </c>
      <c r="C40" s="69"/>
      <c r="D40" s="68">
        <f>+UCAP!N41</f>
        <v>3941340</v>
      </c>
      <c r="E40" s="68">
        <f t="shared" si="3"/>
        <v>0</v>
      </c>
      <c r="F40" s="52">
        <f>+'DATOS ENTRADA'!$B$15</f>
        <v>0.12089999999999999</v>
      </c>
      <c r="G40" s="51">
        <v>15</v>
      </c>
      <c r="H40" s="53">
        <f t="shared" si="5"/>
        <v>0</v>
      </c>
      <c r="I40" s="53">
        <v>0</v>
      </c>
      <c r="J40" s="53">
        <f t="shared" si="1"/>
        <v>0</v>
      </c>
      <c r="K40" s="53">
        <f t="shared" si="2"/>
        <v>0</v>
      </c>
      <c r="L40" s="51">
        <v>0.98</v>
      </c>
      <c r="M40" s="53">
        <f t="shared" si="4"/>
        <v>0</v>
      </c>
    </row>
    <row r="41" spans="1:13" x14ac:dyDescent="0.3">
      <c r="A41" s="50" t="str">
        <f>+UCAP!B42</f>
        <v>REDES</v>
      </c>
      <c r="B41" s="50" t="str">
        <f>+UCAP!C42</f>
        <v>Red subterranea en cable No 2 AWG Al x 500MTS</v>
      </c>
      <c r="C41" s="51">
        <f>360/500</f>
        <v>0.72</v>
      </c>
      <c r="D41" s="68">
        <f>+UCAP!N42</f>
        <v>4519270</v>
      </c>
      <c r="E41" s="68">
        <f t="shared" si="3"/>
        <v>3253874.4</v>
      </c>
      <c r="F41" s="52">
        <f>+'DATOS ENTRADA'!$B$15</f>
        <v>0.12089999999999999</v>
      </c>
      <c r="G41" s="51">
        <v>15</v>
      </c>
      <c r="H41" s="53">
        <f t="shared" si="5"/>
        <v>480045.58477602317</v>
      </c>
      <c r="I41" s="53">
        <v>0</v>
      </c>
      <c r="J41" s="53">
        <f t="shared" si="1"/>
        <v>19681.868975816949</v>
      </c>
      <c r="K41" s="53">
        <f t="shared" si="2"/>
        <v>499727.4537518401</v>
      </c>
      <c r="L41" s="51">
        <v>0.98</v>
      </c>
      <c r="M41" s="53">
        <f t="shared" si="4"/>
        <v>489732.90467680327</v>
      </c>
    </row>
    <row r="42" spans="1:13" x14ac:dyDescent="0.3">
      <c r="A42" s="50" t="str">
        <f>+UCAP!B43</f>
        <v>REDES</v>
      </c>
      <c r="B42" s="50" t="str">
        <f>+UCAP!C43</f>
        <v>Red en cable encauchetado 3x14 AWG Cu x 500MTS</v>
      </c>
      <c r="C42" s="69"/>
      <c r="D42" s="68">
        <f>+UCAP!N43</f>
        <v>5057903</v>
      </c>
      <c r="E42" s="68">
        <f t="shared" si="3"/>
        <v>0</v>
      </c>
      <c r="F42" s="52">
        <f>+'DATOS ENTRADA'!$B$15</f>
        <v>0.12089999999999999</v>
      </c>
      <c r="G42" s="51">
        <v>15</v>
      </c>
      <c r="H42" s="53">
        <f t="shared" si="5"/>
        <v>0</v>
      </c>
      <c r="I42" s="53">
        <v>0</v>
      </c>
      <c r="J42" s="53">
        <f t="shared" si="1"/>
        <v>0</v>
      </c>
      <c r="K42" s="53">
        <f t="shared" si="2"/>
        <v>0</v>
      </c>
      <c r="L42" s="51">
        <v>0.98</v>
      </c>
      <c r="M42" s="53">
        <f t="shared" si="4"/>
        <v>0</v>
      </c>
    </row>
    <row r="43" spans="1:13" x14ac:dyDescent="0.3">
      <c r="A43" s="50" t="str">
        <f>+UCAP!B44</f>
        <v>REDES</v>
      </c>
      <c r="B43" s="50" t="str">
        <f>+UCAP!C44</f>
        <v>Sistema puesta a tierra</v>
      </c>
      <c r="C43" s="51">
        <v>7</v>
      </c>
      <c r="D43" s="68">
        <f>+UCAP!N44</f>
        <v>324800</v>
      </c>
      <c r="E43" s="68">
        <f t="shared" si="3"/>
        <v>2273600</v>
      </c>
      <c r="F43" s="52">
        <f>+'DATOS ENTRADA'!$B$15</f>
        <v>0.12089999999999999</v>
      </c>
      <c r="G43" s="51">
        <v>15</v>
      </c>
      <c r="H43" s="53">
        <f t="shared" si="5"/>
        <v>335425.25229208794</v>
      </c>
      <c r="I43" s="53">
        <v>0</v>
      </c>
      <c r="J43" s="53">
        <f t="shared" si="1"/>
        <v>13752.435343975607</v>
      </c>
      <c r="K43" s="53">
        <f t="shared" si="2"/>
        <v>349177.68763606355</v>
      </c>
      <c r="L43" s="51">
        <v>0.98</v>
      </c>
      <c r="M43" s="53">
        <f t="shared" si="4"/>
        <v>342194.13388334226</v>
      </c>
    </row>
    <row r="44" spans="1:13" x14ac:dyDescent="0.3">
      <c r="C44" s="14"/>
      <c r="D44" s="12"/>
      <c r="F44" s="13"/>
      <c r="H44" s="22"/>
      <c r="I44" s="22"/>
      <c r="J44" s="22"/>
      <c r="K44" s="22"/>
      <c r="M44" s="22"/>
    </row>
    <row r="45" spans="1:13" ht="17.399999999999999" x14ac:dyDescent="0.3">
      <c r="B45" s="77" t="s">
        <v>122</v>
      </c>
      <c r="C45" s="78"/>
      <c r="D45" s="79"/>
      <c r="E45" s="83">
        <f>+SUM(E4:E43)</f>
        <v>1087259171.3700001</v>
      </c>
      <c r="F45" s="80"/>
      <c r="G45" s="78"/>
      <c r="H45" s="81"/>
      <c r="I45" s="81"/>
      <c r="J45" s="81"/>
      <c r="K45" s="81"/>
      <c r="L45" s="78"/>
      <c r="M45" s="82"/>
    </row>
    <row r="46" spans="1:13" x14ac:dyDescent="0.3">
      <c r="C46" s="14"/>
      <c r="D46" s="12"/>
      <c r="F46" s="13"/>
      <c r="H46" s="22"/>
      <c r="I46" s="22"/>
      <c r="J46" s="22"/>
      <c r="K46" s="22"/>
      <c r="M46" s="22"/>
    </row>
    <row r="47" spans="1:13" ht="17.399999999999999" x14ac:dyDescent="0.3">
      <c r="B47" s="77" t="s">
        <v>36</v>
      </c>
      <c r="C47" s="137"/>
      <c r="D47" s="138"/>
      <c r="E47" s="138"/>
      <c r="F47" s="140"/>
      <c r="G47" s="137"/>
      <c r="H47" s="141"/>
      <c r="I47" s="142"/>
      <c r="J47" s="142"/>
      <c r="K47" s="142"/>
      <c r="L47" s="143"/>
      <c r="M47" s="139">
        <f>+ROUND(SUM(M4:M43),0)</f>
        <v>163640795</v>
      </c>
    </row>
    <row r="48" spans="1:13" ht="17.399999999999999" x14ac:dyDescent="0.3">
      <c r="B48" s="77" t="s">
        <v>35</v>
      </c>
      <c r="C48" s="137"/>
      <c r="D48" s="138"/>
      <c r="E48" s="138"/>
      <c r="F48" s="140"/>
      <c r="G48" s="137"/>
      <c r="H48" s="141"/>
      <c r="I48" s="142"/>
      <c r="J48" s="142"/>
      <c r="K48" s="142"/>
      <c r="L48" s="143"/>
      <c r="M48" s="144">
        <f>+ROUND((M47/12),0)</f>
        <v>13636733</v>
      </c>
    </row>
    <row r="49" spans="1:13" ht="32.25" customHeight="1" x14ac:dyDescent="0.3">
      <c r="C49" s="14"/>
      <c r="D49" s="12"/>
      <c r="E49" s="12"/>
      <c r="F49" s="13"/>
      <c r="H49" s="22"/>
      <c r="I49" s="22"/>
      <c r="J49" s="22"/>
      <c r="K49" s="22"/>
      <c r="M49" s="22">
        <f>+ROUND((M48/12),0)</f>
        <v>1136394</v>
      </c>
    </row>
    <row r="50" spans="1:13" ht="32.25" customHeight="1" x14ac:dyDescent="0.3">
      <c r="C50" s="14"/>
      <c r="D50" s="12"/>
      <c r="E50" s="12"/>
      <c r="F50" s="13"/>
      <c r="H50" s="22"/>
      <c r="I50" s="22"/>
      <c r="J50" s="22"/>
      <c r="K50" s="22"/>
      <c r="M50" s="22"/>
    </row>
    <row r="51" spans="1:13" x14ac:dyDescent="0.3">
      <c r="C51" s="14"/>
      <c r="D51" s="12"/>
      <c r="E51" s="12"/>
      <c r="F51" s="13"/>
      <c r="H51" s="22"/>
      <c r="I51" s="22"/>
      <c r="J51" s="22"/>
      <c r="K51" s="22"/>
      <c r="M51" s="22"/>
    </row>
    <row r="52" spans="1:13" x14ac:dyDescent="0.3">
      <c r="A52" s="147" t="s">
        <v>1</v>
      </c>
      <c r="B52" s="147" t="s">
        <v>22</v>
      </c>
      <c r="C52" s="147" t="s">
        <v>38</v>
      </c>
      <c r="D52" s="147" t="s">
        <v>43</v>
      </c>
      <c r="E52" s="12"/>
      <c r="F52" s="13"/>
      <c r="H52" s="22"/>
      <c r="I52" s="22"/>
      <c r="J52" s="22"/>
      <c r="K52" s="22"/>
      <c r="M52" s="22"/>
    </row>
    <row r="53" spans="1:13" x14ac:dyDescent="0.3">
      <c r="A53" s="50" t="s">
        <v>39</v>
      </c>
      <c r="B53" s="90">
        <v>0</v>
      </c>
      <c r="C53" s="91">
        <v>0</v>
      </c>
      <c r="D53" s="85">
        <f t="shared" ref="D53:D60" si="6">+C53/$C$60</f>
        <v>0</v>
      </c>
      <c r="E53" s="23"/>
      <c r="F53" s="13"/>
      <c r="H53" s="22"/>
      <c r="I53" s="22"/>
      <c r="J53" s="22"/>
      <c r="K53" s="22"/>
      <c r="M53" s="22"/>
    </row>
    <row r="54" spans="1:13" x14ac:dyDescent="0.3">
      <c r="A54" s="50" t="s">
        <v>37</v>
      </c>
      <c r="B54" s="92">
        <f>+C21+C22+C23+C24+C25+C26</f>
        <v>830</v>
      </c>
      <c r="C54" s="93">
        <f>+E21+E22+E23+E24+E25+E26</f>
        <v>992547996</v>
      </c>
      <c r="D54" s="85">
        <f t="shared" si="6"/>
        <v>0.91288997368227309</v>
      </c>
      <c r="E54" s="24"/>
      <c r="F54" s="13"/>
      <c r="J54" s="22"/>
      <c r="K54" s="22"/>
      <c r="M54" s="22"/>
    </row>
    <row r="55" spans="1:13" x14ac:dyDescent="0.3">
      <c r="A55" s="50" t="s">
        <v>40</v>
      </c>
      <c r="B55" s="92">
        <f>+C27</f>
        <v>1</v>
      </c>
      <c r="C55" s="93">
        <f>+E27</f>
        <v>8397563</v>
      </c>
      <c r="D55" s="85">
        <f t="shared" si="6"/>
        <v>7.7236074194493966E-3</v>
      </c>
    </row>
    <row r="56" spans="1:13" s="21" customFormat="1" x14ac:dyDescent="0.3">
      <c r="A56" s="50" t="s">
        <v>41</v>
      </c>
      <c r="B56" s="92">
        <f>+C28+C30+C31+C33</f>
        <v>49</v>
      </c>
      <c r="C56" s="93">
        <f>+E28+E30+E31+E33</f>
        <v>55248371</v>
      </c>
      <c r="D56" s="85">
        <f t="shared" si="6"/>
        <v>5.0814352707814502E-2</v>
      </c>
      <c r="F56" s="25"/>
      <c r="G56" s="25"/>
      <c r="L56" s="25"/>
    </row>
    <row r="57" spans="1:13" s="21" customFormat="1" x14ac:dyDescent="0.3">
      <c r="A57" s="50" t="s">
        <v>102</v>
      </c>
      <c r="B57" s="92">
        <f>+C35+C36</f>
        <v>20.079999999999998</v>
      </c>
      <c r="C57" s="93">
        <f>+E35+E36</f>
        <v>8016769.8399999999</v>
      </c>
      <c r="D57" s="85">
        <f t="shared" si="6"/>
        <v>7.3733752299616146E-3</v>
      </c>
      <c r="F57" s="25"/>
      <c r="G57" s="25"/>
      <c r="L57" s="25"/>
    </row>
    <row r="58" spans="1:13" s="21" customFormat="1" x14ac:dyDescent="0.3">
      <c r="A58" s="50" t="s">
        <v>42</v>
      </c>
      <c r="B58" s="92">
        <f>+C37+C38+C41</f>
        <v>2.8780000000000001</v>
      </c>
      <c r="C58" s="93">
        <f>+E37+E38+E41</f>
        <v>20774871.529999997</v>
      </c>
      <c r="D58" s="85">
        <f t="shared" si="6"/>
        <v>1.9107561549370457E-2</v>
      </c>
      <c r="E58" s="23"/>
      <c r="F58" s="47"/>
      <c r="G58" s="25"/>
      <c r="L58" s="25"/>
    </row>
    <row r="59" spans="1:13" x14ac:dyDescent="0.3">
      <c r="A59" s="50" t="s">
        <v>187</v>
      </c>
      <c r="B59" s="90">
        <f>+C43</f>
        <v>7</v>
      </c>
      <c r="C59" s="93">
        <f>+E43</f>
        <v>2273600</v>
      </c>
      <c r="D59" s="85">
        <f t="shared" si="6"/>
        <v>2.0911297514362376E-3</v>
      </c>
      <c r="E59" s="17"/>
      <c r="F59" s="28"/>
      <c r="G59" s="27"/>
      <c r="H59" s="15"/>
    </row>
    <row r="60" spans="1:13" x14ac:dyDescent="0.3">
      <c r="A60" s="148"/>
      <c r="B60" s="149"/>
      <c r="C60" s="150">
        <f>+ROUND(SUM(C53:C59),0)</f>
        <v>1087259171</v>
      </c>
      <c r="D60" s="151">
        <f t="shared" si="6"/>
        <v>1</v>
      </c>
      <c r="E60" s="17"/>
      <c r="F60" s="26"/>
      <c r="G60" s="27"/>
      <c r="H60" s="15"/>
    </row>
    <row r="64" spans="1:13" x14ac:dyDescent="0.3">
      <c r="B64" s="50" t="s">
        <v>153</v>
      </c>
      <c r="C64" s="68">
        <f>+M49</f>
        <v>1136394</v>
      </c>
    </row>
    <row r="65" spans="2:3" x14ac:dyDescent="0.3">
      <c r="B65" s="50" t="s">
        <v>154</v>
      </c>
      <c r="C65" s="68">
        <f>+C64+$M$49</f>
        <v>2272788</v>
      </c>
    </row>
    <row r="66" spans="2:3" x14ac:dyDescent="0.3">
      <c r="B66" s="50" t="s">
        <v>155</v>
      </c>
      <c r="C66" s="68">
        <f t="shared" ref="C66:C75" si="7">+C65+$M$49</f>
        <v>3409182</v>
      </c>
    </row>
    <row r="67" spans="2:3" x14ac:dyDescent="0.3">
      <c r="B67" s="50" t="s">
        <v>156</v>
      </c>
      <c r="C67" s="68">
        <f t="shared" si="7"/>
        <v>4545576</v>
      </c>
    </row>
    <row r="68" spans="2:3" x14ac:dyDescent="0.3">
      <c r="B68" s="50" t="s">
        <v>157</v>
      </c>
      <c r="C68" s="68">
        <f t="shared" si="7"/>
        <v>5681970</v>
      </c>
    </row>
    <row r="69" spans="2:3" x14ac:dyDescent="0.3">
      <c r="B69" s="50" t="s">
        <v>158</v>
      </c>
      <c r="C69" s="68">
        <f t="shared" si="7"/>
        <v>6818364</v>
      </c>
    </row>
    <row r="70" spans="2:3" x14ac:dyDescent="0.3">
      <c r="B70" s="50" t="s">
        <v>159</v>
      </c>
      <c r="C70" s="68">
        <f t="shared" si="7"/>
        <v>7954758</v>
      </c>
    </row>
    <row r="71" spans="2:3" x14ac:dyDescent="0.3">
      <c r="B71" s="50" t="s">
        <v>160</v>
      </c>
      <c r="C71" s="68">
        <f t="shared" si="7"/>
        <v>9091152</v>
      </c>
    </row>
    <row r="72" spans="2:3" x14ac:dyDescent="0.3">
      <c r="B72" s="50" t="s">
        <v>161</v>
      </c>
      <c r="C72" s="68">
        <f t="shared" si="7"/>
        <v>10227546</v>
      </c>
    </row>
    <row r="73" spans="2:3" x14ac:dyDescent="0.3">
      <c r="B73" s="50" t="s">
        <v>162</v>
      </c>
      <c r="C73" s="68">
        <f t="shared" si="7"/>
        <v>11363940</v>
      </c>
    </row>
    <row r="74" spans="2:3" x14ac:dyDescent="0.3">
      <c r="B74" s="50" t="s">
        <v>163</v>
      </c>
      <c r="C74" s="68">
        <f t="shared" si="7"/>
        <v>12500334</v>
      </c>
    </row>
    <row r="75" spans="2:3" x14ac:dyDescent="0.3">
      <c r="B75" s="50" t="s">
        <v>164</v>
      </c>
      <c r="C75" s="68">
        <f t="shared" si="7"/>
        <v>13636728</v>
      </c>
    </row>
  </sheetData>
  <autoFilter ref="A3:M43" xr:uid="{00000000-0009-0000-0000-000006000000}"/>
  <mergeCells count="1">
    <mergeCell ref="A1:M1"/>
  </mergeCells>
  <printOptions horizontalCentered="1"/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2"/>
  <sheetViews>
    <sheetView showGridLines="0" zoomScaleNormal="100" zoomScaleSheetLayoutView="80" workbookViewId="0">
      <selection activeCell="B4" sqref="B4"/>
    </sheetView>
  </sheetViews>
  <sheetFormatPr baseColWidth="10" defaultColWidth="11.44140625" defaultRowHeight="13.8" x14ac:dyDescent="0.3"/>
  <cols>
    <col min="1" max="1" width="40.88671875" style="3" customWidth="1"/>
    <col min="2" max="2" width="48.44140625" style="3" bestFit="1" customWidth="1"/>
    <col min="3" max="3" width="17.6640625" style="3" customWidth="1"/>
    <col min="4" max="4" width="20.5546875" style="3" customWidth="1"/>
    <col min="5" max="5" width="28.6640625" style="3" customWidth="1"/>
    <col min="6" max="6" width="13" style="3" bestFit="1" customWidth="1"/>
    <col min="7" max="16384" width="11.44140625" style="3"/>
  </cols>
  <sheetData>
    <row r="1" spans="1:6" ht="65.25" customHeight="1" x14ac:dyDescent="0.3">
      <c r="A1" s="209" t="s">
        <v>97</v>
      </c>
      <c r="B1" s="209"/>
      <c r="C1" s="209"/>
      <c r="D1" s="209"/>
      <c r="E1" s="209"/>
    </row>
    <row r="2" spans="1:6" ht="20.25" customHeight="1" x14ac:dyDescent="0.3"/>
    <row r="3" spans="1:6" s="21" customFormat="1" ht="51.75" customHeight="1" x14ac:dyDescent="0.3">
      <c r="A3" s="49" t="s">
        <v>16</v>
      </c>
      <c r="B3" s="48" t="s">
        <v>1</v>
      </c>
      <c r="C3" s="48" t="s">
        <v>22</v>
      </c>
      <c r="D3" s="49" t="s">
        <v>17</v>
      </c>
      <c r="E3" s="49" t="s">
        <v>18</v>
      </c>
    </row>
    <row r="4" spans="1:6" x14ac:dyDescent="0.3">
      <c r="A4" s="50" t="str">
        <f>+UCAP!B5</f>
        <v>LUMINARIAS</v>
      </c>
      <c r="B4" s="50" t="str">
        <f>+UCAP!C5</f>
        <v>Luminaria con bombillo  Fluorescente 45 W</v>
      </c>
      <c r="C4" s="51"/>
      <c r="D4" s="68">
        <f>+UCAP!N5</f>
        <v>476105</v>
      </c>
      <c r="E4" s="68">
        <f>+C4*D4</f>
        <v>0</v>
      </c>
    </row>
    <row r="5" spans="1:6" x14ac:dyDescent="0.3">
      <c r="A5" s="50" t="str">
        <f>+UCAP!B6</f>
        <v>LUMINARIAS</v>
      </c>
      <c r="B5" s="50" t="str">
        <f>+UCAP!C6</f>
        <v>Luminaria con bombillo  Fluorescente 80 W</v>
      </c>
      <c r="C5" s="51"/>
      <c r="D5" s="68">
        <f>+UCAP!N6</f>
        <v>501321</v>
      </c>
      <c r="E5" s="68">
        <f t="shared" ref="E5:E43" si="0">+C5*D5</f>
        <v>0</v>
      </c>
    </row>
    <row r="6" spans="1:6" x14ac:dyDescent="0.3">
      <c r="A6" s="50" t="str">
        <f>+UCAP!B7</f>
        <v>LUMINARIAS</v>
      </c>
      <c r="B6" s="50" t="str">
        <f>+UCAP!C7</f>
        <v>Luminaria con bombillo  Incandescente 100 W</v>
      </c>
      <c r="C6" s="51"/>
      <c r="D6" s="68">
        <f>+UCAP!N7</f>
        <v>541229</v>
      </c>
      <c r="E6" s="68">
        <f t="shared" si="0"/>
        <v>0</v>
      </c>
    </row>
    <row r="7" spans="1:6" x14ac:dyDescent="0.3">
      <c r="A7" s="50" t="str">
        <f>+UCAP!B8</f>
        <v>LUMINARIAS</v>
      </c>
      <c r="B7" s="50" t="str">
        <f>+UCAP!C8</f>
        <v>Farol con bombillo Sodio 70 W</v>
      </c>
      <c r="C7" s="51"/>
      <c r="D7" s="68">
        <f>+UCAP!N8</f>
        <v>1055221</v>
      </c>
      <c r="E7" s="68">
        <f t="shared" si="0"/>
        <v>0</v>
      </c>
    </row>
    <row r="8" spans="1:6" x14ac:dyDescent="0.3">
      <c r="A8" s="50" t="str">
        <f>+UCAP!B9</f>
        <v>LUMINARIAS</v>
      </c>
      <c r="B8" s="50" t="str">
        <f>+UCAP!C9</f>
        <v>Luminaria con bombillo Sodio 70 W</v>
      </c>
      <c r="C8" s="51"/>
      <c r="D8" s="68">
        <f>+UCAP!N9</f>
        <v>754865</v>
      </c>
      <c r="E8" s="68">
        <f t="shared" si="0"/>
        <v>0</v>
      </c>
    </row>
    <row r="9" spans="1:6" x14ac:dyDescent="0.3">
      <c r="A9" s="50" t="str">
        <f>+UCAP!B10</f>
        <v>LUMINARIAS</v>
      </c>
      <c r="B9" s="50" t="str">
        <f>+UCAP!C10</f>
        <v>Luminaria con bombillo Sodio 150 W</v>
      </c>
      <c r="C9" s="51"/>
      <c r="D9" s="68">
        <f>+UCAP!N10</f>
        <v>793384</v>
      </c>
      <c r="E9" s="68">
        <f t="shared" si="0"/>
        <v>0</v>
      </c>
    </row>
    <row r="10" spans="1:6" x14ac:dyDescent="0.3">
      <c r="A10" s="50" t="str">
        <f>+UCAP!B11</f>
        <v>LUMINARIAS</v>
      </c>
      <c r="B10" s="50" t="str">
        <f>+UCAP!C11</f>
        <v>Luminaria con bombillo Sodio 250 W</v>
      </c>
      <c r="C10" s="51"/>
      <c r="D10" s="68">
        <f>+UCAP!N11</f>
        <v>880744</v>
      </c>
      <c r="E10" s="68">
        <f t="shared" si="0"/>
        <v>0</v>
      </c>
    </row>
    <row r="11" spans="1:6" x14ac:dyDescent="0.3">
      <c r="A11" s="50" t="str">
        <f>+UCAP!B12</f>
        <v>LUMINARIAS</v>
      </c>
      <c r="B11" s="50" t="str">
        <f>+UCAP!C12</f>
        <v>Reflector con bombillo Sodio 150 W</v>
      </c>
      <c r="C11" s="51"/>
      <c r="D11" s="68">
        <f>+UCAP!N12</f>
        <v>949535</v>
      </c>
      <c r="E11" s="68">
        <f t="shared" si="0"/>
        <v>0</v>
      </c>
    </row>
    <row r="12" spans="1:6" x14ac:dyDescent="0.3">
      <c r="A12" s="50" t="str">
        <f>+UCAP!B13</f>
        <v>LUMINARIAS</v>
      </c>
      <c r="B12" s="50" t="str">
        <f>+UCAP!C13</f>
        <v>Reflector con bombillo Sodio 250 W</v>
      </c>
      <c r="C12" s="51"/>
      <c r="D12" s="68">
        <f>+UCAP!N13</f>
        <v>1036895</v>
      </c>
      <c r="E12" s="68">
        <f t="shared" si="0"/>
        <v>0</v>
      </c>
    </row>
    <row r="13" spans="1:6" x14ac:dyDescent="0.3">
      <c r="A13" s="50" t="str">
        <f>+UCAP!B14</f>
        <v>LUMINARIAS</v>
      </c>
      <c r="B13" s="50" t="str">
        <f>+UCAP!C14</f>
        <v>Luminaria con bombillo Metal Halide 250 W</v>
      </c>
      <c r="C13" s="51"/>
      <c r="D13" s="68">
        <f>+UCAP!N14</f>
        <v>594435</v>
      </c>
      <c r="E13" s="68">
        <f t="shared" si="0"/>
        <v>0</v>
      </c>
      <c r="F13" s="12"/>
    </row>
    <row r="14" spans="1:6" x14ac:dyDescent="0.3">
      <c r="A14" s="50" t="str">
        <f>+UCAP!B15</f>
        <v>LUMINARIAS</v>
      </c>
      <c r="B14" s="50" t="str">
        <f>+UCAP!C15</f>
        <v>Luminaria con bombillo Metal Halide 400 W</v>
      </c>
      <c r="C14" s="51"/>
      <c r="D14" s="68">
        <f>+UCAP!N15</f>
        <v>644993</v>
      </c>
      <c r="E14" s="68">
        <f t="shared" si="0"/>
        <v>0</v>
      </c>
    </row>
    <row r="15" spans="1:6" x14ac:dyDescent="0.3">
      <c r="A15" s="50" t="str">
        <f>+UCAP!B16</f>
        <v>LUMINARIAS</v>
      </c>
      <c r="B15" s="50" t="str">
        <f>+UCAP!C16</f>
        <v>Reflector con bombillo Metal Halide 250 W</v>
      </c>
      <c r="C15" s="51"/>
      <c r="D15" s="68">
        <f>+UCAP!N16</f>
        <v>1180349</v>
      </c>
      <c r="E15" s="68">
        <f t="shared" si="0"/>
        <v>0</v>
      </c>
    </row>
    <row r="16" spans="1:6" x14ac:dyDescent="0.3">
      <c r="A16" s="50" t="str">
        <f>+UCAP!B17</f>
        <v>LUMINARIAS</v>
      </c>
      <c r="B16" s="50" t="str">
        <f>+UCAP!C17</f>
        <v>Reflector con bombillo Metal Halide 400 W</v>
      </c>
      <c r="C16" s="51"/>
      <c r="D16" s="68">
        <f>+UCAP!N17</f>
        <v>1214301</v>
      </c>
      <c r="E16" s="68">
        <f t="shared" si="0"/>
        <v>0</v>
      </c>
    </row>
    <row r="17" spans="1:5" x14ac:dyDescent="0.3">
      <c r="A17" s="50" t="str">
        <f>+UCAP!B18</f>
        <v>LUMINARIAS</v>
      </c>
      <c r="B17" s="50" t="str">
        <f>+UCAP!C18</f>
        <v>Luminaria con bombillo Mercurio 100 W</v>
      </c>
      <c r="C17" s="51"/>
      <c r="D17" s="68">
        <f>+UCAP!N18</f>
        <v>662343</v>
      </c>
      <c r="E17" s="68">
        <f t="shared" si="0"/>
        <v>0</v>
      </c>
    </row>
    <row r="18" spans="1:5" x14ac:dyDescent="0.3">
      <c r="A18" s="50" t="str">
        <f>+UCAP!B19</f>
        <v>LUMINARIAS</v>
      </c>
      <c r="B18" s="50" t="str">
        <f>+UCAP!C19</f>
        <v>Luminaria Led 50 W</v>
      </c>
      <c r="C18" s="51"/>
      <c r="D18" s="68">
        <f>+UCAP!N19</f>
        <v>1106926</v>
      </c>
      <c r="E18" s="68">
        <f t="shared" si="0"/>
        <v>0</v>
      </c>
    </row>
    <row r="19" spans="1:5" x14ac:dyDescent="0.3">
      <c r="A19" s="50" t="str">
        <f>+UCAP!B20</f>
        <v>LUMINARIAS</v>
      </c>
      <c r="B19" s="50" t="str">
        <f>+UCAP!C20</f>
        <v>Reflector Led 50 W</v>
      </c>
      <c r="C19" s="51"/>
      <c r="D19" s="68">
        <f>+UCAP!N20</f>
        <v>1431319</v>
      </c>
      <c r="E19" s="68">
        <f t="shared" si="0"/>
        <v>0</v>
      </c>
    </row>
    <row r="20" spans="1:5" x14ac:dyDescent="0.3">
      <c r="A20" s="50" t="str">
        <f>+UCAP!B21</f>
        <v>LUMINARIAS</v>
      </c>
      <c r="B20" s="50" t="str">
        <f>+UCAP!C21</f>
        <v>Reflector Led 150 W</v>
      </c>
      <c r="C20" s="51"/>
      <c r="D20" s="68">
        <f>+UCAP!N21</f>
        <v>1663566</v>
      </c>
      <c r="E20" s="68">
        <f t="shared" si="0"/>
        <v>0</v>
      </c>
    </row>
    <row r="21" spans="1:5" x14ac:dyDescent="0.3">
      <c r="A21" s="50" t="str">
        <f>+UCAP!B22</f>
        <v>LUMINARIAS</v>
      </c>
      <c r="B21" s="50" t="str">
        <f>+UCAP!C22</f>
        <v>Luminaria Led 37 W Nueva</v>
      </c>
      <c r="C21" s="94">
        <v>569</v>
      </c>
      <c r="D21" s="68">
        <f>+UCAP!N22</f>
        <v>1092137</v>
      </c>
      <c r="E21" s="68">
        <f t="shared" si="0"/>
        <v>621425953</v>
      </c>
    </row>
    <row r="22" spans="1:5" x14ac:dyDescent="0.3">
      <c r="A22" s="50" t="str">
        <f>+UCAP!B23</f>
        <v>LUMINARIAS</v>
      </c>
      <c r="B22" s="50" t="str">
        <f>+UCAP!C23</f>
        <v>Luminaria Led 60 W Nueva</v>
      </c>
      <c r="C22" s="94">
        <v>120</v>
      </c>
      <c r="D22" s="68">
        <f>+UCAP!N23</f>
        <v>1115361</v>
      </c>
      <c r="E22" s="68">
        <f t="shared" si="0"/>
        <v>133843320</v>
      </c>
    </row>
    <row r="23" spans="1:5" x14ac:dyDescent="0.3">
      <c r="A23" s="50" t="str">
        <f>+UCAP!B24</f>
        <v>LUMINARIAS</v>
      </c>
      <c r="B23" s="50" t="str">
        <f>+UCAP!C24</f>
        <v>Luminaria Led 92 W Nueva</v>
      </c>
      <c r="C23" s="94">
        <v>66</v>
      </c>
      <c r="D23" s="68">
        <f>+UCAP!N24</f>
        <v>1146970</v>
      </c>
      <c r="E23" s="68">
        <f t="shared" si="0"/>
        <v>75700020</v>
      </c>
    </row>
    <row r="24" spans="1:5" x14ac:dyDescent="0.3">
      <c r="A24" s="50" t="str">
        <f>+UCAP!B25</f>
        <v>LUMINARIAS</v>
      </c>
      <c r="B24" s="50" t="str">
        <f>+UCAP!C25</f>
        <v>Reflector Led 100 W Nuevo</v>
      </c>
      <c r="C24" s="94">
        <v>11</v>
      </c>
      <c r="D24" s="68">
        <f>+UCAP!N25</f>
        <v>1547443</v>
      </c>
      <c r="E24" s="68">
        <f t="shared" si="0"/>
        <v>17021873</v>
      </c>
    </row>
    <row r="25" spans="1:5" x14ac:dyDescent="0.3">
      <c r="A25" s="50" t="str">
        <f>+UCAP!B26</f>
        <v>LUMINARIAS</v>
      </c>
      <c r="B25" s="50" t="str">
        <f>+UCAP!C26</f>
        <v>Reflector Led 200 W Nuevo</v>
      </c>
      <c r="C25" s="94">
        <v>34</v>
      </c>
      <c r="D25" s="68">
        <f>+UCAP!N26</f>
        <v>1779690</v>
      </c>
      <c r="E25" s="68">
        <f t="shared" si="0"/>
        <v>60509460</v>
      </c>
    </row>
    <row r="26" spans="1:5" x14ac:dyDescent="0.3">
      <c r="A26" s="50" t="str">
        <f>+UCAP!B27</f>
        <v>LUMINARIAS</v>
      </c>
      <c r="B26" s="50" t="str">
        <f>+UCAP!C27</f>
        <v>Reflector Led 400 W Nuevo</v>
      </c>
      <c r="C26" s="94">
        <v>30</v>
      </c>
      <c r="D26" s="68">
        <f>+UCAP!N27</f>
        <v>2801579</v>
      </c>
      <c r="E26" s="68">
        <f t="shared" si="0"/>
        <v>84047370</v>
      </c>
    </row>
    <row r="27" spans="1:5" x14ac:dyDescent="0.3">
      <c r="A27" s="50" t="str">
        <f>+UCAP!B28</f>
        <v>TRANSFORMADORES</v>
      </c>
      <c r="B27" s="50" t="str">
        <f>+UCAP!C28</f>
        <v>Transformador monofasico 15KVA</v>
      </c>
      <c r="C27" s="87">
        <v>1</v>
      </c>
      <c r="D27" s="68">
        <f>+UCAP!N28</f>
        <v>8397563</v>
      </c>
      <c r="E27" s="68">
        <f t="shared" si="0"/>
        <v>8397563</v>
      </c>
    </row>
    <row r="28" spans="1:5" x14ac:dyDescent="0.3">
      <c r="A28" s="50" t="str">
        <f>+UCAP!B29</f>
        <v>POSTES</v>
      </c>
      <c r="B28" s="50" t="str">
        <f>+UCAP!C29</f>
        <v>Poste metalico para luminaria 4 metros</v>
      </c>
      <c r="C28" s="87">
        <v>18</v>
      </c>
      <c r="D28" s="68">
        <f>+UCAP!N29</f>
        <v>856282</v>
      </c>
      <c r="E28" s="68">
        <f t="shared" si="0"/>
        <v>15413076</v>
      </c>
    </row>
    <row r="29" spans="1:5" x14ac:dyDescent="0.3">
      <c r="A29" s="50" t="str">
        <f>+UCAP!B30</f>
        <v>POSTES</v>
      </c>
      <c r="B29" s="50" t="str">
        <f>+UCAP!C30</f>
        <v>Poste metalico para farol 3 metros</v>
      </c>
      <c r="C29" s="87">
        <v>18</v>
      </c>
      <c r="D29" s="68">
        <f>+UCAP!N30</f>
        <v>843548</v>
      </c>
      <c r="E29" s="68">
        <f t="shared" si="0"/>
        <v>15183864</v>
      </c>
    </row>
    <row r="30" spans="1:5" x14ac:dyDescent="0.3">
      <c r="A30" s="50" t="str">
        <f>+UCAP!B31</f>
        <v>POSTES</v>
      </c>
      <c r="B30" s="50" t="str">
        <f>+UCAP!C31</f>
        <v>Poste de concreto 8 metros</v>
      </c>
      <c r="C30" s="87">
        <v>20</v>
      </c>
      <c r="D30" s="68">
        <f>+UCAP!N31</f>
        <v>898392</v>
      </c>
      <c r="E30" s="68">
        <f t="shared" si="0"/>
        <v>17967840</v>
      </c>
    </row>
    <row r="31" spans="1:5" x14ac:dyDescent="0.3">
      <c r="A31" s="50" t="str">
        <f>+UCAP!B32</f>
        <v>POSTES</v>
      </c>
      <c r="B31" s="50" t="str">
        <f>+UCAP!C32</f>
        <v>Poste de concreto 10 metros</v>
      </c>
      <c r="C31" s="87">
        <v>10</v>
      </c>
      <c r="D31" s="68">
        <f>+UCAP!N32</f>
        <v>1193810</v>
      </c>
      <c r="E31" s="68">
        <f t="shared" si="0"/>
        <v>11938100</v>
      </c>
    </row>
    <row r="32" spans="1:5" x14ac:dyDescent="0.3">
      <c r="A32" s="50" t="str">
        <f>+UCAP!B33</f>
        <v>POSTES</v>
      </c>
      <c r="B32" s="50" t="str">
        <f>+UCAP!C33</f>
        <v>Poste de concreto 12 metros</v>
      </c>
      <c r="C32" s="87">
        <v>4</v>
      </c>
      <c r="D32" s="68">
        <f>+UCAP!N33</f>
        <v>1741911</v>
      </c>
      <c r="E32" s="68">
        <f t="shared" si="0"/>
        <v>6967644</v>
      </c>
    </row>
    <row r="33" spans="1:5" x14ac:dyDescent="0.3">
      <c r="A33" s="50" t="str">
        <f>+UCAP!B34</f>
        <v>POSTES</v>
      </c>
      <c r="B33" s="50" t="str">
        <f>+UCAP!C34</f>
        <v>Poste de concreto 16 metros</v>
      </c>
      <c r="C33" s="87">
        <v>5</v>
      </c>
      <c r="D33" s="68">
        <f>+UCAP!N34</f>
        <v>2940919</v>
      </c>
      <c r="E33" s="68">
        <f t="shared" si="0"/>
        <v>14704595</v>
      </c>
    </row>
    <row r="34" spans="1:5" x14ac:dyDescent="0.3">
      <c r="A34" s="50" t="str">
        <f>+UCAP!B35</f>
        <v xml:space="preserve">CAJAS DE INSPECCIOÓN Y CANALIZACIONES </v>
      </c>
      <c r="B34" s="50" t="str">
        <f>+UCAP!C35</f>
        <v>Canalizacion con un ducto 1/2" PVC x 500MTS</v>
      </c>
      <c r="C34" s="95">
        <f>153/500</f>
        <v>0.30599999999999999</v>
      </c>
      <c r="D34" s="68">
        <f>+UCAP!N35</f>
        <v>6369474</v>
      </c>
      <c r="E34" s="68">
        <f t="shared" si="0"/>
        <v>1949059.044</v>
      </c>
    </row>
    <row r="35" spans="1:5" x14ac:dyDescent="0.3">
      <c r="A35" s="50" t="str">
        <f>+UCAP!B36</f>
        <v xml:space="preserve">CAJAS DE INSPECCIOÓN Y CANALIZACIONES </v>
      </c>
      <c r="B35" s="50" t="str">
        <f>+UCAP!C36</f>
        <v>Canalizacion con un ducto  1 1/2" PVC x 500MTS</v>
      </c>
      <c r="C35" s="87">
        <f>40/500</f>
        <v>0.08</v>
      </c>
      <c r="D35" s="68">
        <f>+UCAP!N36</f>
        <v>13828623</v>
      </c>
      <c r="E35" s="68">
        <f t="shared" si="0"/>
        <v>1106289.8400000001</v>
      </c>
    </row>
    <row r="36" spans="1:5" x14ac:dyDescent="0.3">
      <c r="A36" s="50" t="str">
        <f>+UCAP!B37</f>
        <v xml:space="preserve">CAJAS DE INSPECCIOÓN Y CANALIZACIONES </v>
      </c>
      <c r="B36" s="50" t="str">
        <f>+UCAP!C37</f>
        <v>Caja para redes subterraneas tipo alumbrado público</v>
      </c>
      <c r="C36" s="87">
        <v>38</v>
      </c>
      <c r="D36" s="68">
        <f>+UCAP!N37</f>
        <v>345524</v>
      </c>
      <c r="E36" s="68">
        <f t="shared" si="0"/>
        <v>13129912</v>
      </c>
    </row>
    <row r="37" spans="1:5" x14ac:dyDescent="0.3">
      <c r="A37" s="50" t="str">
        <f>+UCAP!B38</f>
        <v>REDES</v>
      </c>
      <c r="B37" s="50" t="str">
        <f>+UCAP!C38</f>
        <v>Red aerea en cable 2x4+4 AWG x 500MTS</v>
      </c>
      <c r="C37" s="95">
        <f>782/500</f>
        <v>1.5640000000000001</v>
      </c>
      <c r="D37" s="68">
        <f>+UCAP!N38</f>
        <v>7612415</v>
      </c>
      <c r="E37" s="68">
        <f t="shared" si="0"/>
        <v>11905817.060000001</v>
      </c>
    </row>
    <row r="38" spans="1:5" x14ac:dyDescent="0.3">
      <c r="A38" s="50" t="str">
        <f>+UCAP!B39</f>
        <v>REDES</v>
      </c>
      <c r="B38" s="50" t="str">
        <f>+UCAP!C39</f>
        <v>Red aerea en cable 2x2+2 AWG x 500MTS</v>
      </c>
      <c r="C38" s="87">
        <f>390/500</f>
        <v>0.78</v>
      </c>
      <c r="D38" s="68">
        <f>+UCAP!N39</f>
        <v>9014217</v>
      </c>
      <c r="E38" s="68">
        <f t="shared" si="0"/>
        <v>7031089.2599999998</v>
      </c>
    </row>
    <row r="39" spans="1:5" x14ac:dyDescent="0.3">
      <c r="A39" s="50" t="str">
        <f>+UCAP!B40</f>
        <v>REDES</v>
      </c>
      <c r="B39" s="50" t="str">
        <f>+UCAP!C40</f>
        <v>Red aerea en ASCR No 4x2 AWG x 500MTS</v>
      </c>
      <c r="C39" s="95">
        <f>113/500</f>
        <v>0.22600000000000001</v>
      </c>
      <c r="D39" s="68">
        <f>+UCAP!N40</f>
        <v>12287331</v>
      </c>
      <c r="E39" s="68">
        <f t="shared" si="0"/>
        <v>2776936.8059999999</v>
      </c>
    </row>
    <row r="40" spans="1:5" x14ac:dyDescent="0.3">
      <c r="A40" s="50" t="str">
        <f>+UCAP!B41</f>
        <v>REDES</v>
      </c>
      <c r="B40" s="50" t="str">
        <f>+UCAP!C41</f>
        <v>Red subterranea en cable No 12 AWG Cu x 500MTS</v>
      </c>
      <c r="C40" s="95">
        <f>459/500</f>
        <v>0.91800000000000004</v>
      </c>
      <c r="D40" s="68">
        <f>+UCAP!N41</f>
        <v>3941340</v>
      </c>
      <c r="E40" s="68">
        <f t="shared" si="0"/>
        <v>3618150.12</v>
      </c>
    </row>
    <row r="41" spans="1:5" x14ac:dyDescent="0.3">
      <c r="A41" s="50" t="str">
        <f>+UCAP!B42</f>
        <v>REDES</v>
      </c>
      <c r="B41" s="50" t="str">
        <f>+UCAP!C42</f>
        <v>Red subterranea en cable No 2 AWG Al x 500MTS</v>
      </c>
      <c r="C41" s="87">
        <f>360/500</f>
        <v>0.72</v>
      </c>
      <c r="D41" s="68">
        <f>+UCAP!N42</f>
        <v>4519270</v>
      </c>
      <c r="E41" s="68">
        <f t="shared" si="0"/>
        <v>3253874.4</v>
      </c>
    </row>
    <row r="42" spans="1:5" x14ac:dyDescent="0.3">
      <c r="A42" s="50" t="str">
        <f>+UCAP!B43</f>
        <v>REDES</v>
      </c>
      <c r="B42" s="50" t="str">
        <f>+UCAP!C43</f>
        <v>Red en cable encauchetado 3x14 AWG Cu x 500MTS</v>
      </c>
      <c r="C42" s="95">
        <f>50/500</f>
        <v>0.1</v>
      </c>
      <c r="D42" s="68">
        <f>+UCAP!N43</f>
        <v>5057903</v>
      </c>
      <c r="E42" s="68">
        <f t="shared" si="0"/>
        <v>505790.30000000005</v>
      </c>
    </row>
    <row r="43" spans="1:5" x14ac:dyDescent="0.3">
      <c r="A43" s="50" t="str">
        <f>+UCAP!B44</f>
        <v>REDES</v>
      </c>
      <c r="B43" s="50" t="str">
        <f>+UCAP!C44</f>
        <v>Sistema puesta a tierra</v>
      </c>
      <c r="C43" s="87">
        <v>7</v>
      </c>
      <c r="D43" s="68">
        <f>+UCAP!N44</f>
        <v>324800</v>
      </c>
      <c r="E43" s="68">
        <f t="shared" si="0"/>
        <v>2273600</v>
      </c>
    </row>
    <row r="44" spans="1:5" x14ac:dyDescent="0.3">
      <c r="C44" s="14"/>
      <c r="D44" s="12"/>
      <c r="E44" s="12"/>
    </row>
    <row r="45" spans="1:5" x14ac:dyDescent="0.3">
      <c r="C45" s="14"/>
      <c r="D45" s="12"/>
      <c r="E45" s="12"/>
    </row>
    <row r="46" spans="1:5" ht="14.25" customHeight="1" x14ac:dyDescent="0.3">
      <c r="B46" s="133" t="s">
        <v>44</v>
      </c>
      <c r="C46" s="78"/>
      <c r="D46" s="79"/>
      <c r="E46" s="82">
        <f>+ROUND(SUM(E4:E43),0)</f>
        <v>1130671197</v>
      </c>
    </row>
    <row r="47" spans="1:5" x14ac:dyDescent="0.3">
      <c r="B47" s="133" t="s">
        <v>189</v>
      </c>
      <c r="C47" s="134"/>
      <c r="D47" s="134"/>
      <c r="E47" s="153">
        <v>0.10299999999999999</v>
      </c>
    </row>
    <row r="48" spans="1:5" x14ac:dyDescent="0.3">
      <c r="B48" s="133" t="s">
        <v>190</v>
      </c>
      <c r="C48" s="134"/>
      <c r="D48" s="134"/>
      <c r="E48" s="135">
        <v>0</v>
      </c>
    </row>
    <row r="49" spans="2:5" x14ac:dyDescent="0.3">
      <c r="B49" s="133" t="s">
        <v>46</v>
      </c>
      <c r="C49" s="134"/>
      <c r="D49" s="134"/>
      <c r="E49" s="135">
        <v>0.98</v>
      </c>
    </row>
    <row r="50" spans="2:5" x14ac:dyDescent="0.3">
      <c r="B50" s="133" t="s">
        <v>45</v>
      </c>
      <c r="C50" s="78"/>
      <c r="D50" s="79"/>
      <c r="E50" s="136">
        <f>+('INDICE DISPO.'!$H$5*'DATOS ENTRADA'!$B$34)</f>
        <v>0</v>
      </c>
    </row>
    <row r="51" spans="2:5" x14ac:dyDescent="0.3">
      <c r="C51" s="14"/>
      <c r="D51" s="12"/>
      <c r="E51" s="12"/>
    </row>
    <row r="52" spans="2:5" ht="17.25" customHeight="1" x14ac:dyDescent="0.3">
      <c r="B52" s="77" t="s">
        <v>185</v>
      </c>
      <c r="C52" s="137"/>
      <c r="D52" s="138"/>
      <c r="E52" s="139">
        <f>+ROUND(((E46*(E47+E48)*E49)-E50),0)</f>
        <v>114129951</v>
      </c>
    </row>
    <row r="53" spans="2:5" ht="17.25" customHeight="1" x14ac:dyDescent="0.3">
      <c r="B53" s="77" t="s">
        <v>186</v>
      </c>
      <c r="C53" s="137"/>
      <c r="D53" s="138"/>
      <c r="E53" s="139">
        <f>+ROUND((E52/12),0)</f>
        <v>9510829</v>
      </c>
    </row>
    <row r="54" spans="2:5" x14ac:dyDescent="0.3">
      <c r="E54" s="96">
        <f>+ROUND((E53/12),0)</f>
        <v>792569</v>
      </c>
    </row>
    <row r="55" spans="2:5" x14ac:dyDescent="0.3">
      <c r="E55" s="17"/>
    </row>
    <row r="56" spans="2:5" x14ac:dyDescent="0.3">
      <c r="E56" s="12"/>
    </row>
    <row r="57" spans="2:5" x14ac:dyDescent="0.3">
      <c r="E57" s="12"/>
    </row>
    <row r="59" spans="2:5" x14ac:dyDescent="0.3">
      <c r="B59" s="50" t="s">
        <v>153</v>
      </c>
      <c r="C59" s="68">
        <f>+E54</f>
        <v>792569</v>
      </c>
    </row>
    <row r="60" spans="2:5" x14ac:dyDescent="0.3">
      <c r="B60" s="50" t="s">
        <v>154</v>
      </c>
      <c r="C60" s="68">
        <f>+C59+$E$54</f>
        <v>1585138</v>
      </c>
    </row>
    <row r="61" spans="2:5" x14ac:dyDescent="0.3">
      <c r="B61" s="50" t="s">
        <v>155</v>
      </c>
      <c r="C61" s="68">
        <f t="shared" ref="C61:C70" si="1">+C60+$E$54</f>
        <v>2377707</v>
      </c>
    </row>
    <row r="62" spans="2:5" x14ac:dyDescent="0.3">
      <c r="B62" s="50" t="s">
        <v>156</v>
      </c>
      <c r="C62" s="68">
        <f t="shared" si="1"/>
        <v>3170276</v>
      </c>
    </row>
    <row r="63" spans="2:5" x14ac:dyDescent="0.3">
      <c r="B63" s="50" t="s">
        <v>157</v>
      </c>
      <c r="C63" s="68">
        <f t="shared" si="1"/>
        <v>3962845</v>
      </c>
    </row>
    <row r="64" spans="2:5" x14ac:dyDescent="0.3">
      <c r="B64" s="50" t="s">
        <v>158</v>
      </c>
      <c r="C64" s="68">
        <f t="shared" si="1"/>
        <v>4755414</v>
      </c>
    </row>
    <row r="65" spans="2:3" x14ac:dyDescent="0.3">
      <c r="B65" s="50" t="s">
        <v>159</v>
      </c>
      <c r="C65" s="68">
        <f t="shared" si="1"/>
        <v>5547983</v>
      </c>
    </row>
    <row r="66" spans="2:3" x14ac:dyDescent="0.3">
      <c r="B66" s="50" t="s">
        <v>160</v>
      </c>
      <c r="C66" s="68">
        <f t="shared" si="1"/>
        <v>6340552</v>
      </c>
    </row>
    <row r="67" spans="2:3" x14ac:dyDescent="0.3">
      <c r="B67" s="50" t="s">
        <v>161</v>
      </c>
      <c r="C67" s="68">
        <f t="shared" si="1"/>
        <v>7133121</v>
      </c>
    </row>
    <row r="68" spans="2:3" x14ac:dyDescent="0.3">
      <c r="B68" s="50" t="s">
        <v>162</v>
      </c>
      <c r="C68" s="68">
        <f t="shared" si="1"/>
        <v>7925690</v>
      </c>
    </row>
    <row r="69" spans="2:3" x14ac:dyDescent="0.3">
      <c r="B69" s="50" t="s">
        <v>163</v>
      </c>
      <c r="C69" s="68">
        <f t="shared" si="1"/>
        <v>8718259</v>
      </c>
    </row>
    <row r="70" spans="2:3" x14ac:dyDescent="0.3">
      <c r="B70" s="50" t="s">
        <v>164</v>
      </c>
      <c r="C70" s="68">
        <f t="shared" si="1"/>
        <v>9510828</v>
      </c>
    </row>
    <row r="72" spans="2:3" x14ac:dyDescent="0.3">
      <c r="C72" s="12"/>
    </row>
  </sheetData>
  <autoFilter ref="A3:E43" xr:uid="{00000000-0009-0000-0000-000007000000}"/>
  <mergeCells count="1">
    <mergeCell ref="A1:E1"/>
  </mergeCells>
  <printOptions horizontalCentered="1"/>
  <pageMargins left="0.70866141732283472" right="0.70866141732283472" top="0.74803149606299213" bottom="0.74803149606299213" header="0.31496062992125984" footer="0.31496062992125984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showGridLines="0" zoomScale="80" zoomScaleNormal="80" workbookViewId="0">
      <selection activeCell="F31" sqref="F31"/>
    </sheetView>
  </sheetViews>
  <sheetFormatPr baseColWidth="10" defaultColWidth="11.44140625" defaultRowHeight="13.8" x14ac:dyDescent="0.25"/>
  <cols>
    <col min="1" max="1" width="18.109375" style="20" customWidth="1"/>
    <col min="2" max="2" width="17.88671875" style="20" customWidth="1"/>
    <col min="3" max="5" width="11.44140625" style="20"/>
    <col min="6" max="6" width="18.33203125" style="20" customWidth="1"/>
    <col min="7" max="7" width="18.88671875" style="20" customWidth="1"/>
    <col min="8" max="16384" width="11.44140625" style="20"/>
  </cols>
  <sheetData>
    <row r="1" spans="1:8" x14ac:dyDescent="0.25">
      <c r="A1" s="29" t="s">
        <v>21</v>
      </c>
      <c r="F1" s="29" t="s">
        <v>21</v>
      </c>
    </row>
    <row r="3" spans="1:8" x14ac:dyDescent="0.25">
      <c r="A3" s="34" t="s">
        <v>27</v>
      </c>
      <c r="B3" s="35"/>
      <c r="C3" s="36">
        <f>+'CENSO FUTURO '!F9</f>
        <v>19521</v>
      </c>
      <c r="F3" s="34" t="s">
        <v>27</v>
      </c>
      <c r="G3" s="35"/>
      <c r="H3" s="36">
        <f>+C3</f>
        <v>19521</v>
      </c>
    </row>
    <row r="4" spans="1:8" x14ac:dyDescent="0.25">
      <c r="A4" s="37" t="s">
        <v>28</v>
      </c>
      <c r="B4" s="38"/>
      <c r="C4" s="39">
        <v>0</v>
      </c>
      <c r="F4" s="37" t="s">
        <v>28</v>
      </c>
      <c r="G4" s="38"/>
      <c r="H4" s="39">
        <v>0</v>
      </c>
    </row>
    <row r="5" spans="1:8" x14ac:dyDescent="0.25">
      <c r="A5" s="31" t="s">
        <v>29</v>
      </c>
      <c r="B5" s="30"/>
      <c r="C5" s="40">
        <f>+C3*C4</f>
        <v>0</v>
      </c>
      <c r="F5" s="31" t="s">
        <v>29</v>
      </c>
      <c r="G5" s="30"/>
      <c r="H5" s="40">
        <f>+H3*H4</f>
        <v>0</v>
      </c>
    </row>
    <row r="6" spans="1:8" x14ac:dyDescent="0.25">
      <c r="A6" s="37" t="s">
        <v>30</v>
      </c>
      <c r="B6" s="38"/>
      <c r="C6" s="39">
        <v>360</v>
      </c>
      <c r="F6" s="37" t="s">
        <v>30</v>
      </c>
      <c r="G6" s="38"/>
      <c r="H6" s="39">
        <v>360</v>
      </c>
    </row>
    <row r="7" spans="1:8" x14ac:dyDescent="0.25">
      <c r="A7" s="41" t="s">
        <v>31</v>
      </c>
      <c r="B7" s="42"/>
      <c r="C7" s="43">
        <v>360</v>
      </c>
      <c r="F7" s="41" t="s">
        <v>31</v>
      </c>
      <c r="G7" s="42"/>
      <c r="H7" s="43">
        <v>360</v>
      </c>
    </row>
    <row r="9" spans="1:8" x14ac:dyDescent="0.25">
      <c r="A9" s="32" t="s">
        <v>32</v>
      </c>
      <c r="B9" s="33">
        <f>1-((C5*C6)/(C3*C7))</f>
        <v>1</v>
      </c>
      <c r="F9" s="32" t="s">
        <v>32</v>
      </c>
      <c r="G9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DATOS ENTRADA</vt:lpstr>
      <vt:lpstr>FC-30</vt:lpstr>
      <vt:lpstr>INGRESOS</vt:lpstr>
      <vt:lpstr>UCAP</vt:lpstr>
      <vt:lpstr>CENSO ACTUAL</vt:lpstr>
      <vt:lpstr>CENSO FUTURO </vt:lpstr>
      <vt:lpstr>CINV</vt:lpstr>
      <vt:lpstr>CAOM</vt:lpstr>
      <vt:lpstr>INDICE DISPO.</vt:lpstr>
      <vt:lpstr>Tiempo</vt:lpstr>
      <vt:lpstr>CAOM!Área_de_impresión</vt:lpstr>
      <vt:lpstr>CINV!Área_de_impresión</vt:lpstr>
      <vt:lpstr>'DATOS ENTRADA'!Área_de_impresión</vt:lpstr>
      <vt:lpstr>'FC-30'!Área_de_impresión</vt:lpstr>
      <vt:lpstr>CAOM!Títulos_a_imprimir</vt:lpstr>
      <vt:lpstr>'FC-30'!Títulos_a_imprimir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Shirly Marrugo Llorente</dc:creator>
  <cp:lastModifiedBy>user</cp:lastModifiedBy>
  <cp:lastPrinted>2021-08-26T21:30:50Z</cp:lastPrinted>
  <dcterms:created xsi:type="dcterms:W3CDTF">2020-10-08T18:29:18Z</dcterms:created>
  <dcterms:modified xsi:type="dcterms:W3CDTF">2022-11-24T14:22:23Z</dcterms:modified>
</cp:coreProperties>
</file>