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Jacek\Desktop\KURSY\PROJECTS\EXCEL-PROJECT_SALES_ANALYSIS\"/>
    </mc:Choice>
  </mc:AlternateContent>
  <xr:revisionPtr revIDLastSave="0" documentId="13_ncr:1_{265A8C22-56D7-4829-8F09-7D7615577C3C}" xr6:coauthVersionLast="47" xr6:coauthVersionMax="47" xr10:uidLastSave="{00000000-0000-0000-0000-000000000000}"/>
  <bookViews>
    <workbookView xWindow="-26235" yWindow="3240" windowWidth="21600" windowHeight="10860" firstSheet="2" activeTab="2" xr2:uid="{AEE4388F-D9A1-4898-98DF-2492FA3A222C}"/>
  </bookViews>
  <sheets>
    <sheet name="Analysis" sheetId="1" state="hidden" r:id="rId1"/>
    <sheet name="Dashboard" sheetId="2" state="hidden" r:id="rId2"/>
    <sheet name="Time series Dashboard" sheetId="4" r:id="rId3"/>
    <sheet name="Analysis 1_timeline" sheetId="3" r:id="rId4"/>
    <sheet name="Analysis 1_timeline_v2" sheetId="5" r:id="rId5"/>
  </sheets>
  <definedNames>
    <definedName name="LookTable" localSheetId="4">'Analysis 1_timeline_v2'!#REF!</definedName>
    <definedName name="LookTable">'Analysis 1_timeline'!$O$5:$U$10</definedName>
    <definedName name="onlyYear">'Analysis 1_timeline_v2'!$G$7</definedName>
    <definedName name="Slicer_Country">#N/A</definedName>
    <definedName name="Slicer_Month_Name">#N/A</definedName>
    <definedName name="Slicer_Year">#N/A</definedName>
  </definedNames>
  <calcPr calcId="191029"/>
  <pivotCaches>
    <pivotCache cacheId="454" r:id="rId6"/>
    <pivotCache cacheId="457" r:id="rId7"/>
    <pivotCache cacheId="460" r:id="rId8"/>
    <pivotCache cacheId="463" r:id="rId9"/>
    <pivotCache cacheId="466" r:id="rId10"/>
    <pivotCache cacheId="469" r:id="rId11"/>
    <pivotCache cacheId="472" r:id="rId12"/>
    <pivotCache cacheId="475" r:id="rId13"/>
  </pivotCaches>
  <extLst>
    <ext xmlns:x14="http://schemas.microsoft.com/office/spreadsheetml/2009/9/main" uri="{876F7934-8845-4945-9796-88D515C7AA90}">
      <x14:pivotCaches>
        <pivotCache cacheId="8" r:id="rId14"/>
        <pivotCache cacheId="9" r:id="rId15"/>
        <pivotCache cacheId="10"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b755275-9636-4cb2-9b6a-f7e29f861788" name="FactInternetSales" connection="Query - FactInternetSales"/>
          <x15:modelTable id="DimSalesTerritory_2eff976e-84f9-4830-bee9-2c59235b3fb4" name="DimSalesTerritory" connection="Query - DimSalesTerritory"/>
          <x15:modelTable id="DimProduct_d673c363-82b5-4682-8fee-375364c0caea" name="DimProduct" connection="Query - DimProduct"/>
          <x15:modelTable id="DimGeography_fca87998-663e-4d09-9026-fd5a09e6b47a" name="DimGeography" connection="Query - DimGeography"/>
          <x15:modelTable id="DimDate_ad1be6e1-02c5-4414-ad0a-1e6928f91b36" name="DimDate" connection="Query - DimDate"/>
          <x15:modelTable id="DimCustomer_0ee88d4f-9352-4818-b540-85053cc1b164" name="DimCustomer" connection="Query - DimCustomer"/>
          <x15:modelTable id="All Measures_bf1df8c2-e91d-41bf-be6f-3776286508a1"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7" i="5" l="1"/>
  <c r="AD6" i="5"/>
  <c r="S6" i="5"/>
  <c r="T6" i="5"/>
  <c r="S7" i="5"/>
  <c r="T7" i="5"/>
  <c r="S8" i="5"/>
  <c r="T8" i="5"/>
  <c r="S9" i="5"/>
  <c r="T9" i="5"/>
  <c r="S10" i="5"/>
  <c r="T10" i="5"/>
  <c r="S11" i="5"/>
  <c r="T11" i="5"/>
  <c r="S12" i="5"/>
  <c r="T12" i="5"/>
  <c r="T5" i="5"/>
  <c r="S5" i="5"/>
  <c r="G12" i="5"/>
  <c r="H7" i="5"/>
  <c r="I7" i="5" s="1"/>
  <c r="H8" i="5"/>
  <c r="I8" i="5" s="1"/>
  <c r="H6" i="5"/>
  <c r="Z46" i="3"/>
  <c r="Z39" i="3"/>
  <c r="Z32" i="3"/>
  <c r="Z25" i="3"/>
  <c r="Z18" i="3"/>
  <c r="Z11" i="3"/>
  <c r="Y6" i="3"/>
  <c r="Z10" i="3" s="1"/>
  <c r="AA10" i="3" s="1"/>
  <c r="D24" i="3" a="1"/>
  <c r="D24" i="3" s="1"/>
  <c r="D25" i="3" a="1"/>
  <c r="D25" i="3" s="1"/>
  <c r="D26" i="3" a="1"/>
  <c r="D26" i="3" s="1"/>
  <c r="D27" i="3" a="1"/>
  <c r="D27" i="3" s="1"/>
  <c r="D23" i="3" a="1"/>
  <c r="D23" i="3" s="1"/>
  <c r="E23" i="3" s="1"/>
  <c r="C24" i="3"/>
  <c r="C25" i="3"/>
  <c r="C26" i="3"/>
  <c r="C27" i="3"/>
  <c r="C23" i="3"/>
  <c r="AB10" i="5" l="1"/>
  <c r="AB11" i="5" s="1"/>
  <c r="X6" i="5"/>
  <c r="X8" i="5"/>
  <c r="X7" i="5"/>
  <c r="H10" i="5"/>
  <c r="I6" i="5"/>
  <c r="AA39" i="3"/>
  <c r="AA46" i="3"/>
  <c r="Z38" i="3"/>
  <c r="AA38" i="3" s="1"/>
  <c r="Z45" i="3"/>
  <c r="AA45" i="3" s="1"/>
  <c r="Z31" i="3"/>
  <c r="AA31" i="3" s="1"/>
  <c r="AA32" i="3"/>
  <c r="Z24" i="3"/>
  <c r="AA24" i="3" s="1"/>
  <c r="AA25" i="3"/>
  <c r="Z17" i="3"/>
  <c r="AA17" i="3" s="1"/>
  <c r="AA18" i="3"/>
  <c r="E32" i="3"/>
  <c r="E27" i="3"/>
  <c r="F27" i="3" s="1"/>
  <c r="E24" i="3"/>
  <c r="F24" i="3" s="1"/>
  <c r="E26" i="3"/>
  <c r="F26" i="3" s="1"/>
  <c r="E25" i="3"/>
  <c r="F25" i="3" s="1"/>
  <c r="U7" i="5" l="1" a="1"/>
  <c r="U7" i="5" s="1"/>
  <c r="U10" i="5" a="1"/>
  <c r="U10" i="5" s="1"/>
  <c r="U12" i="5" a="1"/>
  <c r="U12" i="5" s="1"/>
  <c r="U6" i="5" a="1"/>
  <c r="U6" i="5" s="1"/>
  <c r="U9" i="5" a="1"/>
  <c r="U9" i="5" s="1"/>
  <c r="U8" i="5" a="1"/>
  <c r="U8" i="5" s="1"/>
  <c r="U11" i="5" a="1"/>
  <c r="U11" i="5" s="1"/>
  <c r="AB45" i="3"/>
  <c r="AB17" i="3"/>
  <c r="AB39" i="3"/>
  <c r="AB24" i="3"/>
  <c r="AB32" i="3"/>
  <c r="AB18" i="3"/>
  <c r="AB46" i="3"/>
  <c r="AB25" i="3"/>
  <c r="AB31" i="3"/>
  <c r="AB38" i="3"/>
  <c r="C32" i="3"/>
  <c r="C33" i="3" s="1"/>
  <c r="X13" i="5" l="1" a="1"/>
  <c r="X13" i="5" s="1"/>
  <c r="AB20" i="3"/>
  <c r="AA11" i="3"/>
  <c r="AB11" i="3" s="1"/>
  <c r="AB10" i="3" l="1"/>
  <c r="AB13" i="3" l="1"/>
  <c r="AB34" i="3"/>
  <c r="AB48" i="3"/>
  <c r="AB27" i="3"/>
  <c r="AB4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AC654E-9AEF-4B6B-B3B6-BF6AD6969603}" name="Query - All Measures" description="Connection to the 'All Measures' query in the workbook." type="100" refreshedVersion="8" minRefreshableVersion="5">
    <extLst>
      <ext xmlns:x15="http://schemas.microsoft.com/office/spreadsheetml/2010/11/main" uri="{DE250136-89BD-433C-8126-D09CA5730AF9}">
        <x15:connection id="7a3c87b8-c2d8-457e-9b56-a1a901f042ea">
          <x15:oledbPr connection="Provider=Microsoft.Mashup.OleDb.1;Data Source=$Workbook$;Location=&quot;All Measures&quot;;Extended Properties=&quot;&quot;">
            <x15:dbTables>
              <x15:dbTable name="All Measures"/>
            </x15:dbTables>
          </x15:oledbPr>
        </x15:connection>
      </ext>
    </extLst>
  </connection>
  <connection id="2" xr16:uid="{E470BCF4-97FB-4C7A-8F99-8C1DEDA85DAF}" name="Query - DimCustomer" description="Connection to the 'DimCustomer' query in the workbook." type="100" refreshedVersion="8" minRefreshableVersion="5">
    <extLst>
      <ext xmlns:x15="http://schemas.microsoft.com/office/spreadsheetml/2010/11/main" uri="{DE250136-89BD-433C-8126-D09CA5730AF9}">
        <x15:connection id="aedcaddb-885a-4aaa-9a66-5c45e7f794d3">
          <x15:oledbPr connection="Provider=Microsoft.Mashup.OleDb.1;Data Source=$Workbook$;Location=DimCustomer;Extended Properties=&quot;&quot;">
            <x15:dbTables>
              <x15:dbTable name="DimCustomer"/>
            </x15:dbTables>
          </x15:oledbPr>
        </x15:connection>
      </ext>
    </extLst>
  </connection>
  <connection id="3" xr16:uid="{924ADE9E-D9F4-423C-8532-A28A3D637514}" name="Query - DimDate" description="Connection to the 'DimDate' query in the workbook." type="100" refreshedVersion="8" minRefreshableVersion="5">
    <extLst>
      <ext xmlns:x15="http://schemas.microsoft.com/office/spreadsheetml/2010/11/main" uri="{DE250136-89BD-433C-8126-D09CA5730AF9}">
        <x15:connection id="53d174c2-9207-4f68-bfa9-c1dfb5e8c9fe"/>
      </ext>
    </extLst>
  </connection>
  <connection id="4" xr16:uid="{19C7C17F-C8A9-4E08-8855-7E7B3C3BFF82}" name="Query - DimGeography" description="Connection to the 'DimGeography' query in the workbook." type="100" refreshedVersion="8" minRefreshableVersion="5">
    <extLst>
      <ext xmlns:x15="http://schemas.microsoft.com/office/spreadsheetml/2010/11/main" uri="{DE250136-89BD-433C-8126-D09CA5730AF9}">
        <x15:connection id="c1dcf8da-9739-439e-bdb3-bc53b6b4fe60">
          <x15:oledbPr connection="Provider=Microsoft.Mashup.OleDb.1;Data Source=$Workbook$;Location=DimGeography;Extended Properties=&quot;&quot;">
            <x15:dbTables>
              <x15:dbTable name="DimGeography"/>
            </x15:dbTables>
          </x15:oledbPr>
        </x15:connection>
      </ext>
    </extLst>
  </connection>
  <connection id="5" xr16:uid="{326CB95A-7B23-4D87-AFEE-E2EA7653395A}" name="Query - DimProduct" description="Connection to the 'DimProduct' query in the workbook." type="100" refreshedVersion="8" minRefreshableVersion="5">
    <extLst>
      <ext xmlns:x15="http://schemas.microsoft.com/office/spreadsheetml/2010/11/main" uri="{DE250136-89BD-433C-8126-D09CA5730AF9}">
        <x15:connection id="543b711c-aae4-43ee-aef9-5dafa49c62ea">
          <x15:oledbPr connection="Provider=Microsoft.Mashup.OleDb.1;Data Source=$Workbook$;Location=DimProduct;Extended Properties=&quot;&quot;">
            <x15:dbTables>
              <x15:dbTable name="DimProduct"/>
            </x15:dbTables>
          </x15:oledbPr>
        </x15:connection>
      </ext>
    </extLst>
  </connection>
  <connection id="6" xr16:uid="{45793B93-BFC6-4814-8F5E-F7316D34B861}" name="Query - DimSalesTerritory" description="Connection to the 'DimSalesTerritory' query in the workbook." type="100" refreshedVersion="8" minRefreshableVersion="5">
    <extLst>
      <ext xmlns:x15="http://schemas.microsoft.com/office/spreadsheetml/2010/11/main" uri="{DE250136-89BD-433C-8126-D09CA5730AF9}">
        <x15:connection id="73f4f4ad-ec3e-4490-8227-df367b2fb9be">
          <x15:oledbPr connection="Provider=Microsoft.Mashup.OleDb.1;Data Source=$Workbook$;Location=DimSalesTerritory;Extended Properties=&quot;&quot;">
            <x15:dbTables>
              <x15:dbTable name="DimSalesTerritory"/>
            </x15:dbTables>
          </x15:oledbPr>
        </x15:connection>
      </ext>
    </extLst>
  </connection>
  <connection id="7" xr16:uid="{6CEFE7FE-F600-4B18-BB9A-D2DFCE28D772}" name="Query - FactInternetSales" description="Connection to the 'FactInternetSales' query in the workbook." type="100" refreshedVersion="8" minRefreshableVersion="5">
    <extLst>
      <ext xmlns:x15="http://schemas.microsoft.com/office/spreadsheetml/2010/11/main" uri="{DE250136-89BD-433C-8126-D09CA5730AF9}">
        <x15:connection id="f551754e-ea75-46f2-8e71-a1974ae3b7a9">
          <x15:oledbPr connection="Provider=Microsoft.Mashup.OleDb.1;Data Source=$Workbook$;Location=FactInternetSales;Extended Properties=&quot;&quot;">
            <x15:dbTables>
              <x15:dbTable name="FactInternetSales"/>
            </x15:dbTables>
          </x15:oledbPr>
        </x15:connection>
      </ext>
    </extLst>
  </connection>
  <connection id="8" xr16:uid="{3C99B899-32FE-4562-B989-5F200641A3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<sst xmlns="http://schemas.openxmlformats.org/spreadsheetml/2006/main" count="108" uniqueCount="65">
  <si>
    <t>#Transactions</t>
  </si>
  <si>
    <t>Sum of Total Profit</t>
  </si>
  <si>
    <t>Sum of Total Revenue</t>
  </si>
  <si>
    <t>Sum of OrderQuantity</t>
  </si>
  <si>
    <t>All Products</t>
  </si>
  <si>
    <t>Sold Products</t>
  </si>
  <si>
    <t>Unsold Products</t>
  </si>
  <si>
    <t>% Profit Margin</t>
  </si>
  <si>
    <t>Sum of COGS</t>
  </si>
  <si>
    <t>Year</t>
  </si>
  <si>
    <t>Total Profit</t>
  </si>
  <si>
    <t>Total Revenue</t>
  </si>
  <si>
    <t>Option Button</t>
  </si>
  <si>
    <t>Above Average</t>
  </si>
  <si>
    <t>Total</t>
  </si>
  <si>
    <t>Percentage</t>
  </si>
  <si>
    <t>Caption</t>
  </si>
  <si>
    <t>Revenue</t>
  </si>
  <si>
    <t>Profit</t>
  </si>
  <si>
    <t>Grand Total</t>
  </si>
  <si>
    <t>Check selected years</t>
  </si>
  <si>
    <t>Selected Yr</t>
  </si>
  <si>
    <t>Prev Yr</t>
  </si>
  <si>
    <t>Proft</t>
  </si>
  <si>
    <t>Percentege</t>
  </si>
  <si>
    <t>YoY Change</t>
  </si>
  <si>
    <t>Total COGS</t>
  </si>
  <si>
    <t>COGS</t>
  </si>
  <si>
    <t>Qty</t>
  </si>
  <si>
    <t>Transaction</t>
  </si>
  <si>
    <t>Total Qty</t>
  </si>
  <si>
    <t>Total Transaction</t>
  </si>
  <si>
    <t>% Margin</t>
  </si>
  <si>
    <t>cze</t>
  </si>
  <si>
    <t>gru</t>
  </si>
  <si>
    <t>kwi</t>
  </si>
  <si>
    <t>lip</t>
  </si>
  <si>
    <t>lis</t>
  </si>
  <si>
    <t>lut</t>
  </si>
  <si>
    <t>maj</t>
  </si>
  <si>
    <t>mar</t>
  </si>
  <si>
    <t>paź</t>
  </si>
  <si>
    <t>sie</t>
  </si>
  <si>
    <t>sty</t>
  </si>
  <si>
    <t>wrz</t>
  </si>
  <si>
    <t>Month Name</t>
  </si>
  <si>
    <t>Day Name</t>
  </si>
  <si>
    <t>czw</t>
  </si>
  <si>
    <t>nie</t>
  </si>
  <si>
    <t>pią</t>
  </si>
  <si>
    <t>pon</t>
  </si>
  <si>
    <t>sob</t>
  </si>
  <si>
    <t>śro</t>
  </si>
  <si>
    <t>wto</t>
  </si>
  <si>
    <t>HighLight</t>
  </si>
  <si>
    <t>WeekTypes</t>
  </si>
  <si>
    <t>Weekday</t>
  </si>
  <si>
    <t>Weekend</t>
  </si>
  <si>
    <t>%</t>
  </si>
  <si>
    <t>Top</t>
  </si>
  <si>
    <t>Quarter</t>
  </si>
  <si>
    <t>Qtr - 4</t>
  </si>
  <si>
    <t>Qtr - 1</t>
  </si>
  <si>
    <t>Qtr - 2</t>
  </si>
  <si>
    <t>Qtr - 3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</si>
</sst>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0.00%;\-0.00%;0.00%"/>
    <numFmt numFmtId="165" formatCode="[&lt;1000000]0.00,&quot;K&quot;;[&lt;1000000000]0.00,&quot;M&quot;;0.00,&quot;B&quot;"/>
    <numFmt numFmtId="166" formatCode="[&lt;1000000]0.00,&quot;K&quot;;[&lt;1000000000000]000.00,,&quot;M&quot;;0.00,&quot;B&quot;"/>
    <numFmt numFmtId="167" formatCode="[&lt;1000000]\$0.00,&quot;K&quot;;[&lt;1000000000000]\$0.00,,&quot;M&quot;;\$0.00,&quot;B&quot;"/>
    <numFmt numFmtId="168" formatCode="0.0%"/>
    <numFmt numFmtId="169" formatCode="[&lt;1000000]0.00,&quot;K&quot;;[&lt;1000000000000]0.00,,&quot;M&quot;;0.00,&quot;B&quot;"/>
    <numFmt numFmtId="170" formatCode="[&lt;1000000]0.00,,&quot;K&quot;;[&lt;1000000000000]0.00,,&quot;M&quot;;0.00,,&quot;B&quot;"/>
    <numFmt numFmtId="171" formatCode="[&lt;1000000]#,&quot;K&quot;;[&lt;1000000000000]#,,&quot;M&quot;;#,&quot;B&quot;"/>
    <numFmt numFmtId="172" formatCode="[Green]\+0.00%;[Red]\-0.00%;0.00"/>
    <numFmt numFmtId="173" formatCode="[&lt;1000000]\$0.0,&quot;K&quot;;[&lt;1000000000000]\$0.0,,&quot;M&quot;;\$0.0,&quot;B&quot;"/>
    <numFmt numFmtId="174" formatCode="[&lt;1000000]\$0,&quot;K&quot;;[&lt;1000000000000]\$0,,&quot;M&quot;;\$0,&quot;B&quot;"/>
  </numFmts>
  <fonts count="7" x14ac:knownFonts="1">
    <font>
      <sz val="11"/>
      <color theme="1"/>
      <name val="Aptos Narrow"/>
      <family val="2"/>
      <charset val="238"/>
      <scheme val="minor"/>
    </font>
    <font>
      <sz val="11"/>
      <color theme="0"/>
      <name val="Aptos Narrow"/>
      <family val="2"/>
      <charset val="238"/>
      <scheme val="minor"/>
    </font>
    <font>
      <b/>
      <sz val="11"/>
      <color theme="1"/>
      <name val="Aptos Narrow"/>
      <family val="2"/>
      <scheme val="minor"/>
    </font>
    <font>
      <sz val="8"/>
      <color rgb="FF000000"/>
      <name val="Segoe UI"/>
      <family val="2"/>
      <charset val="238"/>
    </font>
    <font>
      <sz val="11"/>
      <color theme="1"/>
      <name val="Aptos Narrow"/>
      <family val="2"/>
      <charset val="238"/>
      <scheme val="minor"/>
    </font>
    <font>
      <b/>
      <sz val="11"/>
      <color rgb="FFFFFFFF"/>
      <name val="Aptos Narrow"/>
      <family val="2"/>
      <scheme val="minor"/>
    </font>
    <font>
      <sz val="11"/>
      <color rgb="FFFFFFFF"/>
      <name val="Aptos Narrow"/>
      <family val="2"/>
      <charset val="238"/>
      <scheme val="minor"/>
    </font>
  </fonts>
  <fills count="5">
    <fill>
      <patternFill patternType="none"/>
    </fill>
    <fill>
      <patternFill patternType="gray125"/>
    </fill>
    <fill>
      <patternFill patternType="solid">
        <fgColor rgb="FFFF0000"/>
        <bgColor indexed="64"/>
      </patternFill>
    </fill>
    <fill>
      <patternFill patternType="solid">
        <fgColor theme="1" tint="4.9989318521683403E-2"/>
        <bgColor indexed="64"/>
      </patternFill>
    </fill>
    <fill>
      <patternFill patternType="solid">
        <fgColor theme="1"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4" fillId="0" borderId="0" applyFont="0" applyFill="0" applyBorder="0" applyAlignment="0" applyProtection="0"/>
  </cellStyleXfs>
  <cellXfs count="30">
    <xf numFmtId="0" fontId="0" fillId="0" borderId="0" xfId="0"/>
    <xf numFmtId="165" fontId="0" fillId="0" borderId="0" xfId="0" applyNumberFormat="1"/>
    <xf numFmtId="0" fontId="2" fillId="0" borderId="0" xfId="0" applyFont="1"/>
    <xf numFmtId="0" fontId="1" fillId="2" borderId="0" xfId="0" applyFont="1" applyFill="1"/>
    <xf numFmtId="0" fontId="0" fillId="0" borderId="1" xfId="0" pivotButton="1" applyBorder="1"/>
    <xf numFmtId="0" fontId="0" fillId="0" borderId="1" xfId="0" applyBorder="1"/>
    <xf numFmtId="167"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168" fontId="0" fillId="0" borderId="0" xfId="1" applyNumberFormat="1" applyFont="1"/>
    <xf numFmtId="169" fontId="0" fillId="0" borderId="1" xfId="0" applyNumberFormat="1" applyBorder="1"/>
    <xf numFmtId="170" fontId="0" fillId="0" borderId="0" xfId="0" applyNumberFormat="1"/>
    <xf numFmtId="171" fontId="0" fillId="0" borderId="1" xfId="0" applyNumberFormat="1" applyBorder="1" applyAlignment="1">
      <alignment horizontal="center"/>
    </xf>
    <xf numFmtId="0" fontId="0" fillId="3" borderId="0" xfId="0" applyFill="1"/>
    <xf numFmtId="0" fontId="5" fillId="3" borderId="1" xfId="0" applyFont="1" applyFill="1" applyBorder="1"/>
    <xf numFmtId="9" fontId="0" fillId="0" borderId="1" xfId="1" applyFont="1" applyBorder="1"/>
    <xf numFmtId="168" fontId="0" fillId="0" borderId="1" xfId="1" applyNumberFormat="1" applyFont="1" applyBorder="1" applyAlignment="1">
      <alignment horizontal="center"/>
    </xf>
    <xf numFmtId="168" fontId="0" fillId="0" borderId="0" xfId="0" applyNumberFormat="1"/>
    <xf numFmtId="0" fontId="6" fillId="4" borderId="1" xfId="0" applyFont="1" applyFill="1" applyBorder="1"/>
    <xf numFmtId="0" fontId="5" fillId="4" borderId="1" xfId="0" applyFont="1" applyFill="1" applyBorder="1"/>
    <xf numFmtId="172" fontId="5" fillId="3" borderId="1" xfId="0" applyNumberFormat="1" applyFont="1" applyFill="1" applyBorder="1"/>
    <xf numFmtId="10" fontId="0" fillId="0" borderId="1" xfId="0" applyNumberFormat="1" applyBorder="1"/>
    <xf numFmtId="2" fontId="0" fillId="0" borderId="0" xfId="0" applyNumberFormat="1"/>
    <xf numFmtId="167" fontId="0" fillId="0" borderId="2" xfId="0" applyNumberFormat="1" applyBorder="1"/>
    <xf numFmtId="0" fontId="0" fillId="4" borderId="0" xfId="0" applyFill="1"/>
    <xf numFmtId="9" fontId="0" fillId="0" borderId="1" xfId="0" applyNumberFormat="1" applyBorder="1"/>
    <xf numFmtId="173" fontId="0" fillId="0" borderId="1" xfId="0" applyNumberFormat="1" applyBorder="1"/>
    <xf numFmtId="174" fontId="0" fillId="0" borderId="1" xfId="0" applyNumberFormat="1" applyBorder="1"/>
    <xf numFmtId="0" fontId="0" fillId="0" borderId="1" xfId="0" applyNumberFormat="1" applyBorder="1"/>
  </cellXfs>
  <cellStyles count="2">
    <cellStyle name="Normal" xfId="0" builtinId="0"/>
    <cellStyle name="Percent" xfId="1" builtinId="5"/>
  </cellStyles>
  <dxfs count="53">
    <dxf>
      <numFmt numFmtId="167" formatCode="[&lt;1000000]\$0.00,&quot;K&quot;;[&lt;1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numFmt numFmtId="14" formatCode="0.00%"/>
    </dxf>
    <dxf>
      <numFmt numFmtId="13" formatCode="0%"/>
    </dxf>
    <dxf>
      <numFmt numFmtId="167" formatCode="[&lt;1000000]\$0.00,&quot;K&quot;;[&lt;1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rder>
    </dxf>
    <dxf>
      <border>
        <right style="thin">
          <color indexed="64"/>
        </right>
        <top style="thin">
          <color indexed="64"/>
        </top>
      </border>
    </dxf>
    <dxf>
      <numFmt numFmtId="173" formatCode="[&lt;1000000]\$0.0,&quot;K&quot;;[&lt;1000000000000]\$0.0,,&quot;M&quot;;\$0.0,&quot;B&quot;"/>
    </dxf>
    <dxf>
      <numFmt numFmtId="167" formatCode="[&lt;1000000]\$0.00,&quot;K&quot;;[&lt;1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K&quot;;[&lt;1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lt;1000000]\$0,&quot;K&quot;;[&lt;1000000000000]\$0,,&quot;M&quot;;\$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0.00,&quot;K&quot;;[&lt;1000000000000]000.00,,&quot;M&quot;;0.00,&quot;B&quot;"/>
    </dxf>
    <dxf>
      <numFmt numFmtId="167" formatCode="[&lt;1000000]\$0.00,&quot;K&quot;;[&lt;1000000000000]\$0.00,,&quot;M&quot;;\$0.00,&quot;B&quot;"/>
    </dxf>
    <dxf>
      <numFmt numFmtId="167" formatCode="[&lt;1000000]\$0.00,&quot;K&quot;;[&lt;1000000000000]\$0.00,,&quot;M&quot;;\$0.00,&quot;B&quot;"/>
    </dxf>
    <dxf>
      <numFmt numFmtId="167" formatCode="[&lt;1000000]\$0.00,&quot;K&quot;;[&lt;1000000000000]\$0.00,,&quot;M&quot;;\$0.00,&quot;B&quot;"/>
    </dxf>
    <dxf>
      <numFmt numFmtId="167" formatCode="[&lt;1000000]\$0.00,&quot;K&quot;;[&lt;1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K&quot;;[&lt;1000000000000]\$0.00,,&quot;M&quot;;\$0.00,&quot;B&quot;"/>
    </dxf>
    <dxf>
      <numFmt numFmtId="167" formatCode="[&lt;1000000]\$0.00,&quot;K&quot;;[&lt;1000000000000]\$0.00,,&quot;M&quot;;\$0.00,&quot;B&quot;"/>
    </dxf>
    <dxf>
      <numFmt numFmtId="166" formatCode="[&lt;1000000]0.00,&quot;K&quot;;[&lt;1000000000000]00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K&quot;;[&lt;1000000000000]\$0.00,,&quot;M&quot;;\$0.00,&quot;B&quot;"/>
    </dxf>
    <dxf>
      <numFmt numFmtId="167" formatCode="[&lt;1000000]\$0.00,&quot;K&quot;;[&lt;1000000000000]\$0.00,,&quot;M&quot;;\$0.00,&quot;B&quot;"/>
    </dxf>
    <dxf>
      <numFmt numFmtId="167" formatCode="[&lt;1000000]\$0.00,&quot;K&quot;;[&lt;1000000000000]\$0.00,,&quot;M&quot;;\$0.00,&quot;B&quot;"/>
    </dxf>
    <dxf>
      <numFmt numFmtId="167" formatCode="[&lt;1000000]\$0.00,&quot;K&quot;;[&lt;1000000000000]\$0.00,,&quot;M&quot;;\$0.00,&quot;B&quot;"/>
    </dxf>
    <dxf>
      <numFmt numFmtId="166" formatCode="[&lt;1000000]0.00,&quot;K&quot;;[&lt;1000000000000]000.00,,&quot;M&quot;;0.00,&quot;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F0FD7A82-26A4-4596-9FA1-BAF47DE7346B}">
      <tableStyleElement type="wholeTable" dxfId="52"/>
      <tableStyleElement type="headerRow" dxfId="51"/>
    </tableStyle>
  </tableStyles>
  <colors>
    <mruColors>
      <color rgb="FF102182"/>
      <color rgb="FFFFCF44"/>
      <color rgb="FFFFFFFF"/>
      <color rgb="FF6ECB25"/>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CF4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indexed="64"/>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3.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8" Type="http://schemas.openxmlformats.org/officeDocument/2006/relationships/pivotCacheDefinition" Target="pivotCache/pivotCacheDefinition3.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5.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504329268531873E-2"/>
          <c:y val="5.8874530042998252E-2"/>
          <c:w val="0.90740891576656735"/>
          <c:h val="0.94112546995700175"/>
        </c:manualLayout>
      </c:layout>
      <c:barChart>
        <c:barDir val="col"/>
        <c:grouping val="clustered"/>
        <c:varyColors val="0"/>
        <c:ser>
          <c:idx val="1"/>
          <c:order val="1"/>
          <c:tx>
            <c:strRef>
              <c:f>'Analysis 1_timeline'!$D$23</c:f>
              <c:strCache>
                <c:ptCount val="1"/>
                <c:pt idx="0">
                  <c:v>Profit</c:v>
                </c:pt>
              </c:strCache>
            </c:strRef>
          </c:tx>
          <c:spPr>
            <a:solidFill>
              <a:schemeClr val="bg1">
                <a:lumMod val="75000"/>
              </a:schemeClr>
            </a:solidFill>
            <a:ln>
              <a:noFill/>
            </a:ln>
            <a:effectLst/>
          </c:spPr>
          <c:invertIfNegative val="0"/>
          <c:dLbls>
            <c:dLbl>
              <c:idx val="0"/>
              <c:tx>
                <c:rich>
                  <a:bodyPr/>
                  <a:lstStyle/>
                  <a:p>
                    <a:fld id="{0CBF2D6A-8848-4699-AD0C-1679BF0917FA}" type="CELLRANGE">
                      <a:rPr lang="en-US"/>
                      <a:pPr/>
                      <a:t>[CELLRANGE]</a:t>
                    </a:fld>
                    <a:endParaRPr lang="en-US"/>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B65-472E-9C60-ABDC849202E2}"/>
                </c:ext>
              </c:extLst>
            </c:dLbl>
            <c:dLbl>
              <c:idx val="1"/>
              <c:tx>
                <c:rich>
                  <a:bodyPr/>
                  <a:lstStyle/>
                  <a:p>
                    <a:fld id="{D009C485-143B-45E5-8A02-2A74AE65F56D}" type="CELLRANGE">
                      <a:rPr lang="en-US"/>
                      <a:pPr/>
                      <a:t>[CELLRANGE]</a:t>
                    </a:fld>
                    <a:endParaRPr lang="en-US"/>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B65-472E-9C60-ABDC849202E2}"/>
                </c:ext>
              </c:extLst>
            </c:dLbl>
            <c:dLbl>
              <c:idx val="2"/>
              <c:tx>
                <c:rich>
                  <a:bodyPr/>
                  <a:lstStyle/>
                  <a:p>
                    <a:fld id="{4F691AAF-7725-4727-A4CC-4F26D48E1BBD}" type="CELLRANGE">
                      <a:rPr lang="en-US"/>
                      <a:pPr/>
                      <a:t>[CELLRANGE]</a:t>
                    </a:fld>
                    <a:endParaRPr lang="en-US"/>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B65-472E-9C60-ABDC849202E2}"/>
                </c:ext>
              </c:extLst>
            </c:dLbl>
            <c:dLbl>
              <c:idx val="3"/>
              <c:tx>
                <c:rich>
                  <a:bodyPr/>
                  <a:lstStyle/>
                  <a:p>
                    <a:fld id="{154D0605-4F37-4D6A-8FCF-4E696BF9F496}" type="CELLRANGE">
                      <a:rPr lang="en-US"/>
                      <a:pPr/>
                      <a:t>[CELLRANGE]</a:t>
                    </a:fld>
                    <a:endParaRPr lang="en-US"/>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B65-472E-9C60-ABDC849202E2}"/>
                </c:ext>
              </c:extLst>
            </c:dLbl>
            <c:numFmt formatCode="[&lt;1000000]0.00\ \ &quot;K&quot;;[&lt;1000000000000]0.00\ \ &quot;M&quot;;0.00\ \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 1_timeline'!$C$24:$C$27</c:f>
              <c:numCache>
                <c:formatCode>General</c:formatCode>
                <c:ptCount val="4"/>
                <c:pt idx="0">
                  <c:v>2005</c:v>
                </c:pt>
                <c:pt idx="1">
                  <c:v>2006</c:v>
                </c:pt>
                <c:pt idx="2">
                  <c:v>2007</c:v>
                </c:pt>
                <c:pt idx="3">
                  <c:v>2008</c:v>
                </c:pt>
              </c:numCache>
            </c:numRef>
          </c:cat>
          <c:val>
            <c:numRef>
              <c:f>'Analysis 1_timeline'!$D$24:$D$27</c:f>
              <c:numCache>
                <c:formatCode>[&lt;1000000]#\ "K";[&lt;1000000000000]#\ \ "M";#\ "B"</c:formatCode>
                <c:ptCount val="4"/>
                <c:pt idx="0">
                  <c:v>4362456.0697999941</c:v>
                </c:pt>
                <c:pt idx="1">
                  <c:v>9006192.3148000017</c:v>
                </c:pt>
                <c:pt idx="2">
                  <c:v>12702672.722000102</c:v>
                </c:pt>
                <c:pt idx="3">
                  <c:v>14465810.071799939</c:v>
                </c:pt>
              </c:numCache>
            </c:numRef>
          </c:val>
          <c:extLst>
            <c:ext xmlns:c15="http://schemas.microsoft.com/office/drawing/2012/chart" uri="{02D57815-91ED-43cb-92C2-25804820EDAC}">
              <c15:datalabelsRange>
                <c15:f>'Analysis 1_timeline'!$D$24:$D$27</c15:f>
                <c15:dlblRangeCache>
                  <c:ptCount val="4"/>
                  <c:pt idx="0">
                    <c:v>4M</c:v>
                  </c:pt>
                  <c:pt idx="1">
                    <c:v>9M</c:v>
                  </c:pt>
                  <c:pt idx="2">
                    <c:v>13M</c:v>
                  </c:pt>
                  <c:pt idx="3">
                    <c:v>14M</c:v>
                  </c:pt>
                </c15:dlblRangeCache>
              </c15:datalabelsRange>
            </c:ext>
            <c:ext xmlns:c16="http://schemas.microsoft.com/office/drawing/2014/chart" uri="{C3380CC4-5D6E-409C-BE32-E72D297353CC}">
              <c16:uniqueId val="{00000000-321A-4003-A330-24F166E879FD}"/>
            </c:ext>
          </c:extLst>
        </c:ser>
        <c:ser>
          <c:idx val="3"/>
          <c:order val="3"/>
          <c:tx>
            <c:strRef>
              <c:f>'Analysis 1_timeline'!$F$23</c:f>
              <c:strCache>
                <c:ptCount val="1"/>
                <c:pt idx="0">
                  <c:v>Above Average</c:v>
                </c:pt>
              </c:strCache>
            </c:strRef>
          </c:tx>
          <c:spPr>
            <a:solidFill>
              <a:srgbClr val="FFCF44"/>
            </a:solidFill>
            <a:ln>
              <a:noFill/>
            </a:ln>
            <a:effectLst/>
          </c:spPr>
          <c:invertIfNegative val="0"/>
          <c:val>
            <c:numRef>
              <c:f>'Analysis 1_timeline'!$F$24:$F$27</c:f>
              <c:numCache>
                <c:formatCode>[&lt;1000000]0.00\ "K";[&lt;1000000000000]0.00\ \ "M";0.00\ "B"</c:formatCode>
                <c:ptCount val="4"/>
                <c:pt idx="0">
                  <c:v>0</c:v>
                </c:pt>
                <c:pt idx="1">
                  <c:v>0</c:v>
                </c:pt>
                <c:pt idx="2">
                  <c:v>12702672.722000102</c:v>
                </c:pt>
                <c:pt idx="3">
                  <c:v>14465810.071799939</c:v>
                </c:pt>
              </c:numCache>
            </c:numRef>
          </c:val>
          <c:extLst>
            <c:ext xmlns:c16="http://schemas.microsoft.com/office/drawing/2014/chart" uri="{C3380CC4-5D6E-409C-BE32-E72D297353CC}">
              <c16:uniqueId val="{00000003-321A-4003-A330-24F166E879FD}"/>
            </c:ext>
          </c:extLst>
        </c:ser>
        <c:dLbls>
          <c:showLegendKey val="0"/>
          <c:showVal val="0"/>
          <c:showCatName val="0"/>
          <c:showSerName val="0"/>
          <c:showPercent val="0"/>
          <c:showBubbleSize val="0"/>
        </c:dLbls>
        <c:gapWidth val="219"/>
        <c:overlap val="100"/>
        <c:axId val="349803024"/>
        <c:axId val="349806864"/>
        <c:extLst>
          <c:ext xmlns:c15="http://schemas.microsoft.com/office/drawing/2012/chart" uri="{02D57815-91ED-43cb-92C2-25804820EDAC}">
            <c15:filteredBarSeries>
              <c15:ser>
                <c:idx val="0"/>
                <c:order val="0"/>
                <c:tx>
                  <c:strRef>
                    <c:extLst>
                      <c:ext uri="{02D57815-91ED-43cb-92C2-25804820EDAC}">
                        <c15:formulaRef>
                          <c15:sqref>'Analysis 1_timeline'!$C$23</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 1_timeline'!$C$24:$C$27</c15:sqref>
                        </c15:formulaRef>
                      </c:ext>
                    </c:extLst>
                    <c:numCache>
                      <c:formatCode>General</c:formatCode>
                      <c:ptCount val="4"/>
                      <c:pt idx="0">
                        <c:v>2005</c:v>
                      </c:pt>
                      <c:pt idx="1">
                        <c:v>2006</c:v>
                      </c:pt>
                      <c:pt idx="2">
                        <c:v>2007</c:v>
                      </c:pt>
                      <c:pt idx="3">
                        <c:v>2008</c:v>
                      </c:pt>
                    </c:numCache>
                  </c:numRef>
                </c:cat>
                <c:val>
                  <c:numRef>
                    <c:extLst>
                      <c:ext uri="{02D57815-91ED-43cb-92C2-25804820EDAC}">
                        <c15:formulaRef>
                          <c15:sqref>'Analysis 1_timeline'!$C$24:$C$27</c15:sqref>
                        </c15:formulaRef>
                      </c:ext>
                    </c:extLst>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1-321A-4003-A330-24F166E879FD}"/>
                  </c:ext>
                </c:extLst>
              </c15:ser>
            </c15:filteredBarSeries>
          </c:ext>
        </c:extLst>
      </c:barChart>
      <c:lineChart>
        <c:grouping val="standard"/>
        <c:varyColors val="0"/>
        <c:ser>
          <c:idx val="2"/>
          <c:order val="2"/>
          <c:tx>
            <c:strRef>
              <c:f>'Analysis 1_timeline'!$E$23</c:f>
              <c:strCache>
                <c:ptCount val="1"/>
                <c:pt idx="0">
                  <c:v>Average Profit</c:v>
                </c:pt>
              </c:strCache>
            </c:strRef>
          </c:tx>
          <c:spPr>
            <a:ln w="12700" cap="rnd">
              <a:solidFill>
                <a:schemeClr val="bg1">
                  <a:lumMod val="75000"/>
                </a:schemeClr>
              </a:solidFill>
              <a:round/>
            </a:ln>
            <a:effectLst/>
          </c:spPr>
          <c:marker>
            <c:symbol val="none"/>
          </c:marker>
          <c:val>
            <c:numRef>
              <c:f>'Analysis 1_timeline'!$E$24:$E$27</c:f>
              <c:numCache>
                <c:formatCode>[&lt;1000000]0.00\ "K";[&lt;1000000000000]0.00\ \ "M";0.00\ "B"</c:formatCode>
                <c:ptCount val="4"/>
                <c:pt idx="0">
                  <c:v>10134282.79460001</c:v>
                </c:pt>
                <c:pt idx="1">
                  <c:v>10134282.79460001</c:v>
                </c:pt>
                <c:pt idx="2">
                  <c:v>10134282.79460001</c:v>
                </c:pt>
                <c:pt idx="3">
                  <c:v>10134282.79460001</c:v>
                </c:pt>
              </c:numCache>
            </c:numRef>
          </c:val>
          <c:smooth val="0"/>
          <c:extLst>
            <c:ext xmlns:c16="http://schemas.microsoft.com/office/drawing/2014/chart" uri="{C3380CC4-5D6E-409C-BE32-E72D297353CC}">
              <c16:uniqueId val="{00000002-321A-4003-A330-24F166E879FD}"/>
            </c:ext>
          </c:extLst>
        </c:ser>
        <c:dLbls>
          <c:showLegendKey val="0"/>
          <c:showVal val="0"/>
          <c:showCatName val="0"/>
          <c:showSerName val="0"/>
          <c:showPercent val="0"/>
          <c:showBubbleSize val="0"/>
        </c:dLbls>
        <c:marker val="1"/>
        <c:smooth val="0"/>
        <c:axId val="349803024"/>
        <c:axId val="349806864"/>
      </c:lineChart>
      <c:catAx>
        <c:axId val="349803024"/>
        <c:scaling>
          <c:orientation val="minMax"/>
        </c:scaling>
        <c:delete val="1"/>
        <c:axPos val="b"/>
        <c:numFmt formatCode="General" sourceLinked="1"/>
        <c:majorTickMark val="none"/>
        <c:minorTickMark val="none"/>
        <c:tickLblPos val="nextTo"/>
        <c:crossAx val="349806864"/>
        <c:crosses val="autoZero"/>
        <c:auto val="1"/>
        <c:lblAlgn val="ctr"/>
        <c:lblOffset val="100"/>
        <c:noMultiLvlLbl val="0"/>
      </c:catAx>
      <c:valAx>
        <c:axId val="349806864"/>
        <c:scaling>
          <c:orientation val="minMax"/>
        </c:scaling>
        <c:delete val="1"/>
        <c:axPos val="l"/>
        <c:numFmt formatCode="[&lt;1000000]#\ &quot;K&quot;;[&lt;1000000000000]#\ \ &quot;M&quot;;#\ &quot;B&quot;" sourceLinked="1"/>
        <c:majorTickMark val="none"/>
        <c:minorTickMark val="none"/>
        <c:tickLblPos val="nextTo"/>
        <c:crossAx val="34980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[Workbook_v1.xlsx]Analysis 1_timeline_v2!notForMonths</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02182"/>
            </a:solidFill>
            <a:round/>
          </a:ln>
          <a:effectLst/>
        </c:spPr>
        <c:marker>
          <c:symbol val="none"/>
        </c:marker>
        <c:dLbl>
          <c:idx val="0"/>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F2409C36-E2AE-4FE4-94E6-4655BC514690}"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E5596EB7-91C9-4572-9203-0440C37F7C28}"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6CF1528D-C79F-4392-8E0F-1FF89C750D9D}"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7E751BC5-E9DF-49EF-92FC-F50F82315653}"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EABC6E8D-F95B-4345-87AB-C3B72F545F78}"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D1ACAEE8-72F8-4F21-A3E4-00FA6D39A214}"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5E6CC8D7-00C7-4ADB-B2E8-A9E356A47FF5}"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AE7904C2-8F6C-42AD-B55E-8EAF0ED5546B}"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94746117-DE74-4F90-9420-4449955467E7}"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D854C7C8-5EDC-4A28-890B-CDBF1BB61C71}"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5FE25ECF-FA9D-41A5-B8F8-AEB5CA572C13}"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ln w="28575" cap="rnd">
            <a:solidFill>
              <a:srgbClr val="102182"/>
            </a:solidFill>
            <a:round/>
          </a:ln>
          <a:effectLst/>
        </c:spPr>
        <c:marker>
          <c:symbol val="none"/>
        </c:marke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D66204ED-7E65-493C-B88A-2259822B2B80}" type="CELLRANGE">
                  <a:rPr lang="en-US"/>
                  <a:pPr>
                    <a:defRPr sz="700"/>
                  </a:pPr>
                  <a:t>[CELLRANGE]</a:t>
                </a:fld>
                <a:endParaRPr lang="en-US"/>
              </a:p>
            </c:rich>
          </c:tx>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1.4758269424410062E-2"/>
          <c:y val="0.12513918038763586"/>
          <c:w val="0.97325821711181726"/>
          <c:h val="0.61186072197334729"/>
        </c:manualLayout>
      </c:layout>
      <c:lineChart>
        <c:grouping val="standard"/>
        <c:varyColors val="0"/>
        <c:ser>
          <c:idx val="0"/>
          <c:order val="0"/>
          <c:tx>
            <c:strRef>
              <c:f>'Analysis 1_timeline_v2'!$D$6:$D$17</c:f>
              <c:strCache>
                <c:ptCount val="1"/>
                <c:pt idx="0">
                  <c:v>Total</c:v>
                </c:pt>
              </c:strCache>
            </c:strRef>
          </c:tx>
          <c:spPr>
            <a:ln w="28575" cap="rnd">
              <a:solidFill>
                <a:srgbClr val="102182"/>
              </a:solidFill>
              <a:round/>
            </a:ln>
            <a:effectLst/>
          </c:spPr>
          <c:marker>
            <c:symbol val="none"/>
          </c:marker>
          <c:dLbls>
            <c:dLbl>
              <c:idx val="0"/>
              <c:tx>
                <c:rich>
                  <a:bodyPr/>
                  <a:lstStyle/>
                  <a:p>
                    <a:fld id="{F2409C36-E2AE-4FE4-94E6-4655BC5146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830-4ADD-8B5A-C5E032C7860A}"/>
                </c:ext>
              </c:extLst>
            </c:dLbl>
            <c:dLbl>
              <c:idx val="1"/>
              <c:tx>
                <c:rich>
                  <a:bodyPr/>
                  <a:lstStyle/>
                  <a:p>
                    <a:fld id="{E5596EB7-91C9-4572-9203-0440C37F7C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830-4ADD-8B5A-C5E032C7860A}"/>
                </c:ext>
              </c:extLst>
            </c:dLbl>
            <c:dLbl>
              <c:idx val="2"/>
              <c:tx>
                <c:rich>
                  <a:bodyPr/>
                  <a:lstStyle/>
                  <a:p>
                    <a:fld id="{6CF1528D-C79F-4392-8E0F-1FF89C750D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830-4ADD-8B5A-C5E032C7860A}"/>
                </c:ext>
              </c:extLst>
            </c:dLbl>
            <c:dLbl>
              <c:idx val="3"/>
              <c:tx>
                <c:rich>
                  <a:bodyPr/>
                  <a:lstStyle/>
                  <a:p>
                    <a:fld id="{7E751BC5-E9DF-49EF-92FC-F50F823156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830-4ADD-8B5A-C5E032C7860A}"/>
                </c:ext>
              </c:extLst>
            </c:dLbl>
            <c:dLbl>
              <c:idx val="4"/>
              <c:tx>
                <c:rich>
                  <a:bodyPr/>
                  <a:lstStyle/>
                  <a:p>
                    <a:fld id="{EABC6E8D-F95B-4345-87AB-C3B72F545F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830-4ADD-8B5A-C5E032C7860A}"/>
                </c:ext>
              </c:extLst>
            </c:dLbl>
            <c:dLbl>
              <c:idx val="5"/>
              <c:tx>
                <c:rich>
                  <a:bodyPr/>
                  <a:lstStyle/>
                  <a:p>
                    <a:fld id="{D1ACAEE8-72F8-4F21-A3E4-00FA6D39A2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830-4ADD-8B5A-C5E032C7860A}"/>
                </c:ext>
              </c:extLst>
            </c:dLbl>
            <c:dLbl>
              <c:idx val="6"/>
              <c:tx>
                <c:rich>
                  <a:bodyPr/>
                  <a:lstStyle/>
                  <a:p>
                    <a:fld id="{5E6CC8D7-00C7-4ADB-B2E8-A9E356A47F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830-4ADD-8B5A-C5E032C7860A}"/>
                </c:ext>
              </c:extLst>
            </c:dLbl>
            <c:dLbl>
              <c:idx val="7"/>
              <c:tx>
                <c:rich>
                  <a:bodyPr/>
                  <a:lstStyle/>
                  <a:p>
                    <a:fld id="{AE7904C2-8F6C-42AD-B55E-8EAF0ED554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830-4ADD-8B5A-C5E032C7860A}"/>
                </c:ext>
              </c:extLst>
            </c:dLbl>
            <c:dLbl>
              <c:idx val="8"/>
              <c:tx>
                <c:rich>
                  <a:bodyPr/>
                  <a:lstStyle/>
                  <a:p>
                    <a:fld id="{94746117-DE74-4F90-9420-4449955467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830-4ADD-8B5A-C5E032C7860A}"/>
                </c:ext>
              </c:extLst>
            </c:dLbl>
            <c:dLbl>
              <c:idx val="9"/>
              <c:tx>
                <c:rich>
                  <a:bodyPr/>
                  <a:lstStyle/>
                  <a:p>
                    <a:fld id="{D854C7C8-5EDC-4A28-890B-CDBF1BB61C7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830-4ADD-8B5A-C5E032C7860A}"/>
                </c:ext>
              </c:extLst>
            </c:dLbl>
            <c:dLbl>
              <c:idx val="10"/>
              <c:tx>
                <c:rich>
                  <a:bodyPr/>
                  <a:lstStyle/>
                  <a:p>
                    <a:fld id="{5FE25ECF-FA9D-41A5-B8F8-AEB5CA572C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830-4ADD-8B5A-C5E032C7860A}"/>
                </c:ext>
              </c:extLst>
            </c:dLbl>
            <c:dLbl>
              <c:idx val="11"/>
              <c:tx>
                <c:rich>
                  <a:bodyPr/>
                  <a:lstStyle/>
                  <a:p>
                    <a:fld id="{D66204ED-7E65-493C-B88A-2259822B2B8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830-4ADD-8B5A-C5E032C7860A}"/>
                </c:ext>
              </c:extLst>
            </c:dLbl>
            <c:numFmt formatCode="[&lt;1000000]\$0.00\ &quot;K&quot;;[&lt;1000000000000]\$0.00\ \ &quot;M&quot;;\$0.00\ &quot;B&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1_timeline_v2'!$D$6:$D$17</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'Analysis 1_timeline_v2'!$D$6:$D$17</c:f>
              <c:numCache>
                <c:formatCode>[&lt;1000000]\$0\ "K";[&lt;1000000000000]\$0\ \ "M";\$0\ "B"</c:formatCode>
                <c:ptCount val="12"/>
                <c:pt idx="0">
                  <c:v>812666.22589999984</c:v>
                </c:pt>
                <c:pt idx="1">
                  <c:v>402258.27649999986</c:v>
                </c:pt>
                <c:pt idx="2">
                  <c:v>1046603.8410999998</c:v>
                </c:pt>
                <c:pt idx="3">
                  <c:v>1002710.3478</c:v>
                </c:pt>
                <c:pt idx="4">
                  <c:v>1314900.6626000002</c:v>
                </c:pt>
                <c:pt idx="5">
                  <c:v>1090369.0061999997</c:v>
                </c:pt>
                <c:pt idx="6">
                  <c:v>799608.30810000037</c:v>
                </c:pt>
                <c:pt idx="7">
                  <c:v>831231.05870000005</c:v>
                </c:pt>
                <c:pt idx="8">
                  <c:v>337595.5640999999</c:v>
                </c:pt>
                <c:pt idx="9">
                  <c:v>298928.54929999978</c:v>
                </c:pt>
                <c:pt idx="10">
                  <c:v>399063.55709999974</c:v>
                </c:pt>
                <c:pt idx="11">
                  <c:v>670256.91739999992</c:v>
                </c:pt>
              </c:numCache>
            </c:numRef>
          </c:val>
          <c:smooth val="1"/>
          <c:extLst>
            <c:ext xmlns:c15="http://schemas.microsoft.com/office/drawing/2012/chart" uri="{02D57815-91ED-43cb-92C2-25804820EDAC}">
              <c15:datalabelsRange>
                <c15:f>'Analysis 1_timeline_v2'!$D$6:$D$17</c15:f>
                <c15:dlblRangeCache>
                  <c:ptCount val="12"/>
                  <c:pt idx="0">
                    <c:v>$813K</c:v>
                  </c:pt>
                  <c:pt idx="1">
                    <c:v>$402K</c:v>
                  </c:pt>
                  <c:pt idx="2">
                    <c:v>$1M</c:v>
                  </c:pt>
                  <c:pt idx="3">
                    <c:v>$1M</c:v>
                  </c:pt>
                  <c:pt idx="4">
                    <c:v>$1M</c:v>
                  </c:pt>
                  <c:pt idx="5">
                    <c:v>$1M</c:v>
                  </c:pt>
                  <c:pt idx="6">
                    <c:v>$800K</c:v>
                  </c:pt>
                  <c:pt idx="7">
                    <c:v>$831K</c:v>
                  </c:pt>
                  <c:pt idx="8">
                    <c:v>$338K</c:v>
                  </c:pt>
                  <c:pt idx="9">
                    <c:v>$299K</c:v>
                  </c:pt>
                  <c:pt idx="10">
                    <c:v>$399K</c:v>
                  </c:pt>
                  <c:pt idx="11">
                    <c:v>$670K</c:v>
                  </c:pt>
                </c15:dlblRangeCache>
              </c15:datalabelsRange>
            </c:ext>
            <c:ext xmlns:c16="http://schemas.microsoft.com/office/drawing/2014/chart" uri="{C3380CC4-5D6E-409C-BE32-E72D297353CC}">
              <c16:uniqueId val="{00000000-D830-4ADD-8B5A-C5E032C7860A}"/>
            </c:ext>
          </c:extLst>
        </c:ser>
        <c:dLbls>
          <c:showLegendKey val="0"/>
          <c:showVal val="0"/>
          <c:showCatName val="0"/>
          <c:showSerName val="0"/>
          <c:showPercent val="0"/>
          <c:showBubbleSize val="0"/>
        </c:dLbls>
        <c:smooth val="0"/>
        <c:axId val="200292176"/>
        <c:axId val="200290736"/>
      </c:lineChart>
      <c:catAx>
        <c:axId val="20029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90736"/>
        <c:crosses val="autoZero"/>
        <c:auto val="1"/>
        <c:lblAlgn val="ctr"/>
        <c:lblOffset val="100"/>
        <c:noMultiLvlLbl val="0"/>
      </c:catAx>
      <c:valAx>
        <c:axId val="200290736"/>
        <c:scaling>
          <c:orientation val="minMax"/>
        </c:scaling>
        <c:delete val="1"/>
        <c:axPos val="l"/>
        <c:numFmt formatCode="#,##0.00\ &quot;M&quot;" sourceLinked="0"/>
        <c:majorTickMark val="none"/>
        <c:minorTickMark val="none"/>
        <c:tickLblPos val="nextTo"/>
        <c:crossAx val="20029217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854401629095024E-2"/>
          <c:y val="9.7664510869983165E-2"/>
          <c:w val="0.92029119674180992"/>
          <c:h val="0.66678560717334301"/>
        </c:manualLayout>
      </c:layout>
      <c:barChart>
        <c:barDir val="col"/>
        <c:grouping val="clustered"/>
        <c:varyColors val="0"/>
        <c:ser>
          <c:idx val="0"/>
          <c:order val="0"/>
          <c:tx>
            <c:strRef>
              <c:f>'Analysis 1_timeline_v2'!$T$5</c:f>
              <c:strCache>
                <c:ptCount val="1"/>
                <c:pt idx="0">
                  <c:v>Total Profit</c:v>
                </c:pt>
              </c:strCache>
            </c:strRef>
          </c:tx>
          <c:spPr>
            <a:solidFill>
              <a:schemeClr val="bg1">
                <a:lumMod val="75000"/>
              </a:schemeClr>
            </a:solidFill>
            <a:ln>
              <a:noFill/>
            </a:ln>
            <a:effectLst/>
          </c:spPr>
          <c:invertIfNegative val="0"/>
          <c:dLbls>
            <c:dLbl>
              <c:idx val="0"/>
              <c:tx>
                <c:rich>
                  <a:bodyPr/>
                  <a:lstStyle/>
                  <a:p>
                    <a:fld id="{FD81AF1F-887E-4210-A95D-AB9685C4E14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85E-4CB4-9261-55C772F466C1}"/>
                </c:ext>
              </c:extLst>
            </c:dLbl>
            <c:dLbl>
              <c:idx val="1"/>
              <c:tx>
                <c:rich>
                  <a:bodyPr/>
                  <a:lstStyle/>
                  <a:p>
                    <a:fld id="{5AD501A1-4C7C-4213-86C9-4B67D0A8B5E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85E-4CB4-9261-55C772F466C1}"/>
                </c:ext>
              </c:extLst>
            </c:dLbl>
            <c:dLbl>
              <c:idx val="2"/>
              <c:tx>
                <c:rich>
                  <a:bodyPr/>
                  <a:lstStyle/>
                  <a:p>
                    <a:fld id="{F4A72D28-BD57-44AB-A31B-09DAEE568BE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85E-4CB4-9261-55C772F466C1}"/>
                </c:ext>
              </c:extLst>
            </c:dLbl>
            <c:dLbl>
              <c:idx val="3"/>
              <c:tx>
                <c:rich>
                  <a:bodyPr/>
                  <a:lstStyle/>
                  <a:p>
                    <a:fld id="{21BEE721-C019-4028-AC92-166D2DEDD17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5E-4CB4-9261-55C772F466C1}"/>
                </c:ext>
              </c:extLst>
            </c:dLbl>
            <c:dLbl>
              <c:idx val="4"/>
              <c:tx>
                <c:rich>
                  <a:bodyPr/>
                  <a:lstStyle/>
                  <a:p>
                    <a:fld id="{DF26E5F4-57B0-4523-94C5-4E3C117E2EC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5E-4CB4-9261-55C772F466C1}"/>
                </c:ext>
              </c:extLst>
            </c:dLbl>
            <c:dLbl>
              <c:idx val="5"/>
              <c:tx>
                <c:rich>
                  <a:bodyPr/>
                  <a:lstStyle/>
                  <a:p>
                    <a:fld id="{902E9176-2A8D-48F2-AE51-35F949AC6BF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5E-4CB4-9261-55C772F466C1}"/>
                </c:ext>
              </c:extLst>
            </c:dLbl>
            <c:dLbl>
              <c:idx val="6"/>
              <c:tx>
                <c:rich>
                  <a:bodyPr/>
                  <a:lstStyle/>
                  <a:p>
                    <a:fld id="{28496590-640A-4FAB-B85C-F366703E5DD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85E-4CB4-9261-55C772F466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1_timeline_v2'!$S$6:$S$12</c:f>
              <c:strCache>
                <c:ptCount val="7"/>
                <c:pt idx="0">
                  <c:v>pon</c:v>
                </c:pt>
                <c:pt idx="1">
                  <c:v>wto</c:v>
                </c:pt>
                <c:pt idx="2">
                  <c:v>śro</c:v>
                </c:pt>
                <c:pt idx="3">
                  <c:v>czw</c:v>
                </c:pt>
                <c:pt idx="4">
                  <c:v>pią</c:v>
                </c:pt>
                <c:pt idx="5">
                  <c:v>sob</c:v>
                </c:pt>
                <c:pt idx="6">
                  <c:v>nie</c:v>
                </c:pt>
              </c:strCache>
            </c:strRef>
          </c:cat>
          <c:val>
            <c:numRef>
              <c:f>'Analysis 1_timeline_v2'!$T$6:$T$12</c:f>
              <c:numCache>
                <c:formatCode>[&lt;1000000]\$0.00\ "K";[&lt;1000000000000]\$0.00\ \ "M";\$0.00\ "B"</c:formatCode>
                <c:ptCount val="7"/>
                <c:pt idx="0">
                  <c:v>1472578.5528999991</c:v>
                </c:pt>
                <c:pt idx="1">
                  <c:v>1581199.5740999996</c:v>
                </c:pt>
                <c:pt idx="2">
                  <c:v>1242757.6625000006</c:v>
                </c:pt>
                <c:pt idx="3">
                  <c:v>1113039.1425000003</c:v>
                </c:pt>
                <c:pt idx="4">
                  <c:v>1220738.8170999999</c:v>
                </c:pt>
                <c:pt idx="5">
                  <c:v>1117101.0218999998</c:v>
                </c:pt>
                <c:pt idx="6">
                  <c:v>1258777.5438000001</c:v>
                </c:pt>
              </c:numCache>
            </c:numRef>
          </c:val>
          <c:extLst>
            <c:ext xmlns:c15="http://schemas.microsoft.com/office/drawing/2012/chart" uri="{02D57815-91ED-43cb-92C2-25804820EDAC}">
              <c15:datalabelsRange>
                <c15:f>'Analysis 1_timeline_v2'!$T$6:$T$12</c15:f>
                <c15:dlblRangeCache>
                  <c:ptCount val="7"/>
                  <c:pt idx="0">
                    <c:v>$1,47M</c:v>
                  </c:pt>
                  <c:pt idx="1">
                    <c:v>$1,58M</c:v>
                  </c:pt>
                  <c:pt idx="2">
                    <c:v>$1,24M</c:v>
                  </c:pt>
                  <c:pt idx="3">
                    <c:v>$1,11M</c:v>
                  </c:pt>
                  <c:pt idx="4">
                    <c:v>$1,22M</c:v>
                  </c:pt>
                  <c:pt idx="5">
                    <c:v>$1,12M</c:v>
                  </c:pt>
                  <c:pt idx="6">
                    <c:v>$1,26M</c:v>
                  </c:pt>
                </c15:dlblRangeCache>
              </c15:datalabelsRange>
            </c:ext>
            <c:ext xmlns:c16="http://schemas.microsoft.com/office/drawing/2014/chart" uri="{C3380CC4-5D6E-409C-BE32-E72D297353CC}">
              <c16:uniqueId val="{00000007-185E-4CB4-9261-55C772F466C1}"/>
            </c:ext>
          </c:extLst>
        </c:ser>
        <c:ser>
          <c:idx val="1"/>
          <c:order val="1"/>
          <c:tx>
            <c:strRef>
              <c:f>'Analysis 1_timeline_v2'!$U$5</c:f>
              <c:strCache>
                <c:ptCount val="1"/>
                <c:pt idx="0">
                  <c:v>HighLight</c:v>
                </c:pt>
              </c:strCache>
            </c:strRef>
          </c:tx>
          <c:spPr>
            <a:solidFill>
              <a:srgbClr val="FFCF44"/>
            </a:solidFill>
            <a:ln>
              <a:noFill/>
            </a:ln>
            <a:effectLst/>
          </c:spPr>
          <c:invertIfNegative val="0"/>
          <c:val>
            <c:numRef>
              <c:f>'Analysis 1_timeline_v2'!$U$6:$U$12</c:f>
              <c:numCache>
                <c:formatCode>[&lt;1000000]\$0.00\ "K";[&lt;1000000000000]\$0.00\ \ "M";\$0.00\ "B"</c:formatCode>
                <c:ptCount val="7"/>
                <c:pt idx="0">
                  <c:v>1472578.5528999991</c:v>
                </c:pt>
                <c:pt idx="1">
                  <c:v>1581199.5740999996</c:v>
                </c:pt>
                <c:pt idx="2">
                  <c:v>0</c:v>
                </c:pt>
                <c:pt idx="3">
                  <c:v>0</c:v>
                </c:pt>
                <c:pt idx="4">
                  <c:v>0</c:v>
                </c:pt>
                <c:pt idx="5">
                  <c:v>0</c:v>
                </c:pt>
                <c:pt idx="6">
                  <c:v>1258777.5438000001</c:v>
                </c:pt>
              </c:numCache>
            </c:numRef>
          </c:val>
          <c:extLst>
            <c:ext xmlns:c16="http://schemas.microsoft.com/office/drawing/2014/chart" uri="{C3380CC4-5D6E-409C-BE32-E72D297353CC}">
              <c16:uniqueId val="{00000008-185E-4CB4-9261-55C772F466C1}"/>
            </c:ext>
          </c:extLst>
        </c:ser>
        <c:dLbls>
          <c:showLegendKey val="0"/>
          <c:showVal val="0"/>
          <c:showCatName val="0"/>
          <c:showSerName val="0"/>
          <c:showPercent val="0"/>
          <c:showBubbleSize val="0"/>
        </c:dLbls>
        <c:gapWidth val="219"/>
        <c:overlap val="100"/>
        <c:axId val="197841632"/>
        <c:axId val="197839712"/>
      </c:barChart>
      <c:catAx>
        <c:axId val="19784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39712"/>
        <c:crosses val="autoZero"/>
        <c:auto val="1"/>
        <c:lblAlgn val="ctr"/>
        <c:lblOffset val="100"/>
        <c:noMultiLvlLbl val="0"/>
      </c:catAx>
      <c:valAx>
        <c:axId val="197839712"/>
        <c:scaling>
          <c:orientation val="minMax"/>
        </c:scaling>
        <c:delete val="1"/>
        <c:axPos val="l"/>
        <c:numFmt formatCode="[&lt;1000000]\$0.00\ &quot;K&quot;;[&lt;1000000000000]\$0.00\ \ &quot;M&quot;;\$0.00\ &quot;B&quot;" sourceLinked="1"/>
        <c:majorTickMark val="none"/>
        <c:minorTickMark val="none"/>
        <c:tickLblPos val="nextTo"/>
        <c:crossAx val="19784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[Workbook_v1.xlsx]Analysis 1_timeline_v2!PivotTable6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rgbClr val="FFCF44"/>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F44"/>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F44"/>
          </a:solidFill>
          <a:ln w="19050">
            <a:solidFill>
              <a:schemeClr val="lt1"/>
            </a:solidFill>
          </a:ln>
          <a:effectLst/>
        </c:spPr>
      </c:pivotFmt>
      <c:pivotFmt>
        <c:idx val="8"/>
        <c:spPr>
          <a:solidFill>
            <a:schemeClr val="bg1">
              <a:lumMod val="7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FFCF4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3079EC-64E0-4E08-9966-62C20DA5762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bg1">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F00944-508C-4F40-9EFC-B56E39638F8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16228276217981974"/>
          <c:y val="2.9102448353785251E-2"/>
          <c:w val="0.69597348914497414"/>
          <c:h val="0.81915410792416143"/>
        </c:manualLayout>
      </c:layout>
      <c:pieChart>
        <c:varyColors val="1"/>
        <c:ser>
          <c:idx val="0"/>
          <c:order val="0"/>
          <c:tx>
            <c:strRef>
              <c:f>'Analysis 1_timeline_v2'!$AC$6:$AC$7</c:f>
              <c:strCache>
                <c:ptCount val="1"/>
                <c:pt idx="0">
                  <c:v>Total</c:v>
                </c:pt>
              </c:strCache>
            </c:strRef>
          </c:tx>
          <c:dPt>
            <c:idx val="0"/>
            <c:bubble3D val="0"/>
            <c:spPr>
              <a:solidFill>
                <a:srgbClr val="FFCF44"/>
              </a:solidFill>
              <a:ln w="19050">
                <a:solidFill>
                  <a:schemeClr val="lt1"/>
                </a:solidFill>
              </a:ln>
              <a:effectLst/>
            </c:spPr>
            <c:extLst>
              <c:ext xmlns:c16="http://schemas.microsoft.com/office/drawing/2014/chart" uri="{C3380CC4-5D6E-409C-BE32-E72D297353CC}">
                <c16:uniqueId val="{0000000B-CFE5-4386-98BD-F76C018EB2C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C-CFE5-4386-98BD-F76C018EB2C2}"/>
              </c:ext>
            </c:extLst>
          </c:dPt>
          <c:dLbls>
            <c:dLbl>
              <c:idx val="0"/>
              <c:tx>
                <c:rich>
                  <a:bodyPr/>
                  <a:lstStyle/>
                  <a:p>
                    <a:fld id="{403079EC-64E0-4E08-9966-62C20DA5762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FE5-4386-98BD-F76C018EB2C2}"/>
                </c:ext>
              </c:extLst>
            </c:dLbl>
            <c:dLbl>
              <c:idx val="1"/>
              <c:tx>
                <c:rich>
                  <a:bodyPr/>
                  <a:lstStyle/>
                  <a:p>
                    <a:fld id="{83F00944-508C-4F40-9EFC-B56E39638F8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FE5-4386-98BD-F76C018EB2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'Analysis 1_timeline_v2'!$AC$6:$AC$7</c:f>
              <c:strCache>
                <c:ptCount val="2"/>
                <c:pt idx="0">
                  <c:v>Weekday</c:v>
                </c:pt>
                <c:pt idx="1">
                  <c:v>Weekend</c:v>
                </c:pt>
              </c:strCache>
            </c:strRef>
          </c:cat>
          <c:val>
            <c:numRef>
              <c:f>'Analysis 1_timeline_v2'!$AC$6:$AC$7</c:f>
              <c:numCache>
                <c:formatCode>[&lt;1000000]\$0.0\ "K";[&lt;1000000000000]\$0.0\ \ "M";\$0.0\ "B"</c:formatCode>
                <c:ptCount val="2"/>
                <c:pt idx="0">
                  <c:v>6630313.749099995</c:v>
                </c:pt>
                <c:pt idx="1">
                  <c:v>2375878.5656999992</c:v>
                </c:pt>
              </c:numCache>
            </c:numRef>
          </c:val>
          <c:extLst>
            <c:ext xmlns:c15="http://schemas.microsoft.com/office/drawing/2012/chart" uri="{02D57815-91ED-43cb-92C2-25804820EDAC}">
              <c15:datalabelsRange>
                <c15:f>'Analysis 1_timeline_v2'!$AC$6:$AC$7</c15:f>
                <c15:dlblRangeCache>
                  <c:ptCount val="2"/>
                  <c:pt idx="0">
                    <c:v>$6,6M</c:v>
                  </c:pt>
                  <c:pt idx="1">
                    <c:v>$2,4M</c:v>
                  </c:pt>
                </c15:dlblRangeCache>
              </c15:datalabelsRange>
            </c:ext>
            <c:ext xmlns:c16="http://schemas.microsoft.com/office/drawing/2014/chart" uri="{C3380CC4-5D6E-409C-BE32-E72D297353CC}">
              <c16:uniqueId val="{0000000A-CFE5-4386-98BD-F76C018EB2C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_timeline'!$E$8"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gif"/><Relationship Id="rId11" Type="http://schemas.openxmlformats.org/officeDocument/2006/relationships/image" Target="../media/image7.gif"/><Relationship Id="rId5" Type="http://schemas.openxmlformats.org/officeDocument/2006/relationships/image" Target="../media/image4.gif"/><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428625</xdr:colOff>
      <xdr:row>15</xdr:row>
      <xdr:rowOff>0</xdr:rowOff>
    </xdr:from>
    <xdr:to>
      <xdr:col>9</xdr:col>
      <xdr:colOff>0</xdr:colOff>
      <xdr:row>24</xdr:row>
      <xdr:rowOff>0</xdr:rowOff>
    </xdr:to>
    <xdr:sp macro="" textlink="">
      <xdr:nvSpPr>
        <xdr:cNvPr id="52" name="Rectangle: Rounded Corners 51">
          <a:extLst>
            <a:ext uri="{FF2B5EF4-FFF2-40B4-BE49-F238E27FC236}">
              <a16:creationId xmlns:a16="http://schemas.microsoft.com/office/drawing/2014/main" id="{2CABA5FD-0AE9-2572-7D0E-3DB0ED433AAA}"/>
            </a:ext>
          </a:extLst>
        </xdr:cNvPr>
        <xdr:cNvSpPr/>
      </xdr:nvSpPr>
      <xdr:spPr>
        <a:xfrm>
          <a:off x="428625" y="3048000"/>
          <a:ext cx="5248275" cy="171450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100" kern="1200"/>
            <a:t>|</a:t>
          </a:r>
          <a:endParaRPr lang="en-US" sz="1100" kern="1200"/>
        </a:p>
      </xdr:txBody>
    </xdr:sp>
    <xdr:clientData/>
  </xdr:twoCellAnchor>
  <xdr:twoCellAnchor editAs="absolute">
    <xdr:from>
      <xdr:col>0</xdr:col>
      <xdr:colOff>428625</xdr:colOff>
      <xdr:row>2</xdr:row>
      <xdr:rowOff>163435</xdr:rowOff>
    </xdr:from>
    <xdr:to>
      <xdr:col>14</xdr:col>
      <xdr:colOff>0</xdr:colOff>
      <xdr:row>14</xdr:row>
      <xdr:rowOff>0</xdr:rowOff>
    </xdr:to>
    <xdr:sp macro="" textlink="">
      <xdr:nvSpPr>
        <xdr:cNvPr id="3" name="Rectangle: Rounded Corners 2">
          <a:extLst>
            <a:ext uri="{FF2B5EF4-FFF2-40B4-BE49-F238E27FC236}">
              <a16:creationId xmlns:a16="http://schemas.microsoft.com/office/drawing/2014/main" id="{471C0F2B-3C5A-4727-93ED-223A16285C97}"/>
            </a:ext>
          </a:extLst>
        </xdr:cNvPr>
        <xdr:cNvSpPr/>
      </xdr:nvSpPr>
      <xdr:spPr>
        <a:xfrm>
          <a:off x="428625" y="544435"/>
          <a:ext cx="7896225" cy="2313065"/>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100" kern="1200"/>
            <a:t>|</a:t>
          </a:r>
          <a:endParaRPr lang="en-US" sz="1100" kern="1200"/>
        </a:p>
      </xdr:txBody>
    </xdr:sp>
    <xdr:clientData/>
  </xdr:twoCellAnchor>
  <xdr:twoCellAnchor>
    <xdr:from>
      <xdr:col>14</xdr:col>
      <xdr:colOff>733424</xdr:colOff>
      <xdr:row>3</xdr:row>
      <xdr:rowOff>0</xdr:rowOff>
    </xdr:from>
    <xdr:to>
      <xdr:col>23</xdr:col>
      <xdr:colOff>0</xdr:colOff>
      <xdr:row>14</xdr:row>
      <xdr:rowOff>0</xdr:rowOff>
    </xdr:to>
    <xdr:sp macro="" textlink="">
      <xdr:nvSpPr>
        <xdr:cNvPr id="61" name="Rectangle: Rounded Corners 60">
          <a:extLst>
            <a:ext uri="{FF2B5EF4-FFF2-40B4-BE49-F238E27FC236}">
              <a16:creationId xmlns:a16="http://schemas.microsoft.com/office/drawing/2014/main" id="{FB561AA1-0B65-4135-85E3-B428B647CB37}"/>
            </a:ext>
          </a:extLst>
        </xdr:cNvPr>
        <xdr:cNvSpPr/>
      </xdr:nvSpPr>
      <xdr:spPr>
        <a:xfrm>
          <a:off x="9058274" y="571500"/>
          <a:ext cx="4619626" cy="228600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mc:AlternateContent xmlns:mc="http://schemas.openxmlformats.org/markup-compatibility/2006">
    <mc:Choice xmlns:a14="http://schemas.microsoft.com/office/drawing/2010/main" Requires="a14">
      <xdr:twoCellAnchor>
        <xdr:from>
          <xdr:col>15</xdr:col>
          <xdr:colOff>408569</xdr:colOff>
          <xdr:row>3</xdr:row>
          <xdr:rowOff>171718</xdr:rowOff>
        </xdr:from>
        <xdr:to>
          <xdr:col>18</xdr:col>
          <xdr:colOff>0</xdr:colOff>
          <xdr:row>5</xdr:row>
          <xdr:rowOff>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200-00000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363884</xdr:colOff>
          <xdr:row>3</xdr:row>
          <xdr:rowOff>171718</xdr:rowOff>
        </xdr:from>
        <xdr:to>
          <xdr:col>19</xdr:col>
          <xdr:colOff>682519</xdr:colOff>
          <xdr:row>5</xdr:row>
          <xdr:rowOff>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200-00000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312977</xdr:colOff>
          <xdr:row>3</xdr:row>
          <xdr:rowOff>171232</xdr:rowOff>
        </xdr:from>
        <xdr:to>
          <xdr:col>21</xdr:col>
          <xdr:colOff>637833</xdr:colOff>
          <xdr:row>4</xdr:row>
          <xdr:rowOff>190014</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2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15</xdr:col>
      <xdr:colOff>57150</xdr:colOff>
      <xdr:row>6</xdr:row>
      <xdr:rowOff>82998</xdr:rowOff>
    </xdr:from>
    <xdr:to>
      <xdr:col>21</xdr:col>
      <xdr:colOff>723897</xdr:colOff>
      <xdr:row>12</xdr:row>
      <xdr:rowOff>76200</xdr:rowOff>
    </xdr:to>
    <xdr:graphicFrame macro="">
      <xdr:nvGraphicFramePr>
        <xdr:cNvPr id="62" name="Chart 1">
          <a:extLst>
            <a:ext uri="{FF2B5EF4-FFF2-40B4-BE49-F238E27FC236}">
              <a16:creationId xmlns:a16="http://schemas.microsoft.com/office/drawing/2014/main" id="{59A3FD94-0886-29EB-E7DB-503DD2C71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438145</xdr:colOff>
      <xdr:row>12</xdr:row>
      <xdr:rowOff>95250</xdr:rowOff>
    </xdr:from>
    <xdr:to>
      <xdr:col>22</xdr:col>
      <xdr:colOff>38770</xdr:colOff>
      <xdr:row>13</xdr:row>
      <xdr:rowOff>285749</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7CA90B61-C38D-46E2-9B3E-E240D610399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96420" y="2381250"/>
              <a:ext cx="4001175" cy="438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15</xdr:col>
      <xdr:colOff>461957</xdr:colOff>
      <xdr:row>5</xdr:row>
      <xdr:rowOff>63785</xdr:rowOff>
    </xdr:from>
    <xdr:to>
      <xdr:col>17</xdr:col>
      <xdr:colOff>552448</xdr:colOff>
      <xdr:row>6</xdr:row>
      <xdr:rowOff>124719</xdr:rowOff>
    </xdr:to>
    <xdr:sp macro="" textlink="'Analysis 1_timeline'!C33">
      <xdr:nvSpPr>
        <xdr:cNvPr id="15" name="TextBox 14">
          <a:extLst>
            <a:ext uri="{FF2B5EF4-FFF2-40B4-BE49-F238E27FC236}">
              <a16:creationId xmlns:a16="http://schemas.microsoft.com/office/drawing/2014/main" id="{109EA36F-2695-4E24-A4C7-2BD5D6952A8E}"/>
            </a:ext>
          </a:extLst>
        </xdr:cNvPr>
        <xdr:cNvSpPr txBox="1"/>
      </xdr:nvSpPr>
      <xdr:spPr>
        <a:xfrm>
          <a:off x="9520232" y="1016285"/>
          <a:ext cx="823916" cy="251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9CE714-DA3B-4850-9164-C686A2E166F9}" type="TxLink">
            <a:rPr lang="en-US" sz="1600" b="1" i="0" u="none" strike="noStrike" kern="1200">
              <a:solidFill>
                <a:srgbClr val="102182"/>
              </a:solidFill>
              <a:latin typeface="Aptos Narrow"/>
              <a:cs typeface="Arial" panose="020B0604020202020204" pitchFamily="34" charset="0"/>
            </a:rPr>
            <a:pPr algn="ctr"/>
            <a:t>67,0%</a:t>
          </a:fld>
          <a:endParaRPr lang="en-US" sz="2800" b="1" kern="1200">
            <a:solidFill>
              <a:srgbClr val="102182"/>
            </a:solidFill>
            <a:latin typeface="Arial" panose="020B0604020202020204" pitchFamily="34" charset="0"/>
            <a:cs typeface="Arial" panose="020B0604020202020204" pitchFamily="34" charset="0"/>
          </a:endParaRPr>
        </a:p>
      </xdr:txBody>
    </xdr:sp>
    <xdr:clientData/>
  </xdr:twoCellAnchor>
  <xdr:twoCellAnchor>
    <xdr:from>
      <xdr:col>17</xdr:col>
      <xdr:colOff>438151</xdr:colOff>
      <xdr:row>5</xdr:row>
      <xdr:rowOff>57150</xdr:rowOff>
    </xdr:from>
    <xdr:to>
      <xdr:col>21</xdr:col>
      <xdr:colOff>323851</xdr:colOff>
      <xdr:row>6</xdr:row>
      <xdr:rowOff>131355</xdr:rowOff>
    </xdr:to>
    <xdr:sp macro="" textlink="'Analysis 1_timeline'!E32">
      <xdr:nvSpPr>
        <xdr:cNvPr id="16" name="TextBox 15">
          <a:extLst>
            <a:ext uri="{FF2B5EF4-FFF2-40B4-BE49-F238E27FC236}">
              <a16:creationId xmlns:a16="http://schemas.microsoft.com/office/drawing/2014/main" id="{3D34119D-B4D6-47FE-AEF2-0CB080B77A81}"/>
            </a:ext>
          </a:extLst>
        </xdr:cNvPr>
        <xdr:cNvSpPr txBox="1"/>
      </xdr:nvSpPr>
      <xdr:spPr>
        <a:xfrm>
          <a:off x="10229851" y="1009650"/>
          <a:ext cx="2819400" cy="264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298767D-B900-40CB-87A0-3C1E803C32B2}" type="TxLink">
            <a:rPr lang="en-US" sz="1050" b="1" i="0" u="none" strike="noStrike" kern="1200">
              <a:solidFill>
                <a:schemeClr val="tx1">
                  <a:lumMod val="75000"/>
                  <a:lumOff val="25000"/>
                </a:schemeClr>
              </a:solidFill>
              <a:latin typeface="Aptos Narrow"/>
              <a:cs typeface="Arial" panose="020B0604020202020204" pitchFamily="34" charset="0"/>
            </a:rPr>
            <a:pPr algn="l"/>
            <a:t> of Profit came from the highlited years</a:t>
          </a:fld>
          <a:endParaRPr lang="en-US" sz="2000" b="1" kern="120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15</xdr:col>
      <xdr:colOff>261823</xdr:colOff>
      <xdr:row>6</xdr:row>
      <xdr:rowOff>104477</xdr:rowOff>
    </xdr:from>
    <xdr:to>
      <xdr:col>17</xdr:col>
      <xdr:colOff>722994</xdr:colOff>
      <xdr:row>7</xdr:row>
      <xdr:rowOff>178682</xdr:rowOff>
    </xdr:to>
    <xdr:sp macro="" textlink="'Analysis 1_timeline'!E24">
      <xdr:nvSpPr>
        <xdr:cNvPr id="17" name="TextBox 16">
          <a:extLst>
            <a:ext uri="{FF2B5EF4-FFF2-40B4-BE49-F238E27FC236}">
              <a16:creationId xmlns:a16="http://schemas.microsoft.com/office/drawing/2014/main" id="{63A7ACF4-8DD3-4C63-BAC4-3CBCCFDF9727}"/>
            </a:ext>
          </a:extLst>
        </xdr:cNvPr>
        <xdr:cNvSpPr txBox="1"/>
      </xdr:nvSpPr>
      <xdr:spPr>
        <a:xfrm>
          <a:off x="9320098" y="1247477"/>
          <a:ext cx="1194596" cy="264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12E152-C14C-4C19-AAA0-1C316272FB8A}" type="TxLink">
            <a:rPr lang="en-US" sz="1100" b="0" i="0" u="none" strike="noStrike" kern="1200">
              <a:solidFill>
                <a:schemeClr val="tx1">
                  <a:lumMod val="75000"/>
                  <a:lumOff val="25000"/>
                </a:schemeClr>
              </a:solidFill>
              <a:latin typeface="Aptos Narrow"/>
              <a:cs typeface="Arial" panose="020B0604020202020204" pitchFamily="34" charset="0"/>
            </a:rPr>
            <a:pPr algn="l"/>
            <a:t>10,13M</a:t>
          </a:fld>
          <a:endParaRPr lang="en-US" sz="2400" b="1" kern="120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15</xdr:col>
      <xdr:colOff>277316</xdr:colOff>
      <xdr:row>7</xdr:row>
      <xdr:rowOff>41567</xdr:rowOff>
    </xdr:from>
    <xdr:to>
      <xdr:col>18</xdr:col>
      <xdr:colOff>608179</xdr:colOff>
      <xdr:row>8</xdr:row>
      <xdr:rowOff>115772</xdr:rowOff>
    </xdr:to>
    <xdr:sp macro="" textlink="'Analysis 1_timeline'!E23">
      <xdr:nvSpPr>
        <xdr:cNvPr id="18" name="TextBox 17">
          <a:extLst>
            <a:ext uri="{FF2B5EF4-FFF2-40B4-BE49-F238E27FC236}">
              <a16:creationId xmlns:a16="http://schemas.microsoft.com/office/drawing/2014/main" id="{FFF37853-1076-4761-819A-B5BC5708B8F7}"/>
            </a:ext>
          </a:extLst>
        </xdr:cNvPr>
        <xdr:cNvSpPr txBox="1"/>
      </xdr:nvSpPr>
      <xdr:spPr>
        <a:xfrm>
          <a:off x="9335591" y="1375067"/>
          <a:ext cx="1797713" cy="264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90B47A9-1E99-4EE8-9B1D-879541D18395}" type="TxLink">
            <a:rPr lang="en-US" sz="800" b="0" i="0" u="none" strike="noStrike" kern="1200">
              <a:solidFill>
                <a:srgbClr val="000000"/>
              </a:solidFill>
              <a:latin typeface="Aptos Narrow"/>
              <a:cs typeface="Arial" panose="020B0604020202020204" pitchFamily="34" charset="0"/>
            </a:rPr>
            <a:pPr algn="l"/>
            <a:t>Average Profit</a:t>
          </a:fld>
          <a:endParaRPr lang="en-US" sz="1200" b="1" kern="120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15</xdr:col>
      <xdr:colOff>401431</xdr:colOff>
      <xdr:row>8</xdr:row>
      <xdr:rowOff>56686</xdr:rowOff>
    </xdr:from>
    <xdr:to>
      <xdr:col>17</xdr:col>
      <xdr:colOff>131376</xdr:colOff>
      <xdr:row>8</xdr:row>
      <xdr:rowOff>56686</xdr:rowOff>
    </xdr:to>
    <xdr:cxnSp macro="">
      <xdr:nvCxnSpPr>
        <xdr:cNvPr id="26" name="Straight Connector 25">
          <a:extLst>
            <a:ext uri="{FF2B5EF4-FFF2-40B4-BE49-F238E27FC236}">
              <a16:creationId xmlns:a16="http://schemas.microsoft.com/office/drawing/2014/main" id="{20AF4E42-9964-5E90-4AC6-5B96952FD9C6}"/>
            </a:ext>
          </a:extLst>
        </xdr:cNvPr>
        <xdr:cNvCxnSpPr/>
      </xdr:nvCxnSpPr>
      <xdr:spPr>
        <a:xfrm>
          <a:off x="9459706" y="1580686"/>
          <a:ext cx="463370" cy="0"/>
        </a:xfrm>
        <a:prstGeom prst="line">
          <a:avLst/>
        </a:prstGeom>
        <a:ln w="127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0</xdr:col>
      <xdr:colOff>323051</xdr:colOff>
      <xdr:row>4</xdr:row>
      <xdr:rowOff>0</xdr:rowOff>
    </xdr:from>
    <xdr:to>
      <xdr:col>14</xdr:col>
      <xdr:colOff>504484</xdr:colOff>
      <xdr:row>13</xdr:row>
      <xdr:rowOff>80886</xdr:rowOff>
    </xdr:to>
    <xdr:grpSp>
      <xdr:nvGrpSpPr>
        <xdr:cNvPr id="4193" name="Group 4192">
          <a:extLst>
            <a:ext uri="{FF2B5EF4-FFF2-40B4-BE49-F238E27FC236}">
              <a16:creationId xmlns:a16="http://schemas.microsoft.com/office/drawing/2014/main" id="{EC27008F-87DF-B816-DEC0-5563BB7D2FEE}"/>
            </a:ext>
          </a:extLst>
        </xdr:cNvPr>
        <xdr:cNvGrpSpPr/>
      </xdr:nvGrpSpPr>
      <xdr:grpSpPr>
        <a:xfrm>
          <a:off x="323051" y="762000"/>
          <a:ext cx="8506283" cy="1852536"/>
          <a:chOff x="133350" y="761962"/>
          <a:chExt cx="8548938" cy="1852536"/>
        </a:xfrm>
      </xdr:grpSpPr>
      <xdr:sp macro="" textlink="">
        <xdr:nvSpPr>
          <xdr:cNvPr id="4" name="Rectangle: Rounded Corners 3">
            <a:extLst>
              <a:ext uri="{FF2B5EF4-FFF2-40B4-BE49-F238E27FC236}">
                <a16:creationId xmlns:a16="http://schemas.microsoft.com/office/drawing/2014/main" id="{10A64366-7348-0C61-7A66-61DF4498CEC0}"/>
              </a:ext>
            </a:extLst>
          </xdr:cNvPr>
          <xdr:cNvSpPr/>
        </xdr:nvSpPr>
        <xdr:spPr>
          <a:xfrm>
            <a:off x="133350" y="914325"/>
            <a:ext cx="1243784" cy="1533600"/>
          </a:xfrm>
          <a:prstGeom prst="roundRect">
            <a:avLst>
              <a:gd name="adj" fmla="val 16171"/>
            </a:avLst>
          </a:prstGeom>
          <a:solidFill>
            <a:schemeClr val="tx1">
              <a:lumMod val="85000"/>
              <a:lumOff val="15000"/>
            </a:schemeClr>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5" name="Rectangle: Rounded Corners 4">
            <a:extLst>
              <a:ext uri="{FF2B5EF4-FFF2-40B4-BE49-F238E27FC236}">
                <a16:creationId xmlns:a16="http://schemas.microsoft.com/office/drawing/2014/main" id="{50FFEEC2-9C44-49EE-32EC-91EA1583FFA4}"/>
              </a:ext>
            </a:extLst>
          </xdr:cNvPr>
          <xdr:cNvSpPr/>
        </xdr:nvSpPr>
        <xdr:spPr>
          <a:xfrm>
            <a:off x="1643684" y="914325"/>
            <a:ext cx="1248339" cy="1533600"/>
          </a:xfrm>
          <a:prstGeom prst="roundRect">
            <a:avLst>
              <a:gd name="adj" fmla="val 16171"/>
            </a:avLst>
          </a:prstGeom>
          <a:solidFill>
            <a:schemeClr val="bg1"/>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 name="Rectangle: Rounded Corners 5">
            <a:extLst>
              <a:ext uri="{FF2B5EF4-FFF2-40B4-BE49-F238E27FC236}">
                <a16:creationId xmlns:a16="http://schemas.microsoft.com/office/drawing/2014/main" id="{75654CE1-DFDE-342C-1607-7A11B01CD369}"/>
              </a:ext>
            </a:extLst>
          </xdr:cNvPr>
          <xdr:cNvSpPr/>
        </xdr:nvSpPr>
        <xdr:spPr>
          <a:xfrm>
            <a:off x="3158573" y="914325"/>
            <a:ext cx="1245026" cy="1533600"/>
          </a:xfrm>
          <a:prstGeom prst="roundRect">
            <a:avLst>
              <a:gd name="adj" fmla="val 16171"/>
            </a:avLst>
          </a:prstGeom>
          <a:solidFill>
            <a:schemeClr val="bg1"/>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4A253191-967B-B9F2-20A3-EBDFDB757347}"/>
              </a:ext>
            </a:extLst>
          </xdr:cNvPr>
          <xdr:cNvSpPr/>
        </xdr:nvSpPr>
        <xdr:spPr>
          <a:xfrm>
            <a:off x="4670149" y="914325"/>
            <a:ext cx="1006901" cy="1533600"/>
          </a:xfrm>
          <a:prstGeom prst="roundRect">
            <a:avLst>
              <a:gd name="adj" fmla="val 16171"/>
            </a:avLst>
          </a:prstGeom>
          <a:solidFill>
            <a:schemeClr val="bg1"/>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9E338B43-C812-4C9E-DC4F-2FF7AE7F10EE}"/>
              </a:ext>
            </a:extLst>
          </xdr:cNvPr>
          <xdr:cNvSpPr/>
        </xdr:nvSpPr>
        <xdr:spPr>
          <a:xfrm>
            <a:off x="7423288" y="914325"/>
            <a:ext cx="1245026" cy="1533600"/>
          </a:xfrm>
          <a:prstGeom prst="roundRect">
            <a:avLst>
              <a:gd name="adj" fmla="val 16171"/>
            </a:avLst>
          </a:prstGeom>
          <a:solidFill>
            <a:schemeClr val="tx1">
              <a:lumMod val="85000"/>
              <a:lumOff val="15000"/>
            </a:schemeClr>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F7D1EB0D-3CCC-06B0-344D-62B869C7CA0B}"/>
              </a:ext>
            </a:extLst>
          </xdr:cNvPr>
          <xdr:cNvSpPr/>
        </xdr:nvSpPr>
        <xdr:spPr>
          <a:xfrm>
            <a:off x="5911712" y="914325"/>
            <a:ext cx="1245026" cy="1533600"/>
          </a:xfrm>
          <a:prstGeom prst="roundRect">
            <a:avLst>
              <a:gd name="adj" fmla="val 16171"/>
            </a:avLst>
          </a:prstGeom>
          <a:solidFill>
            <a:schemeClr val="bg1"/>
          </a:solidFill>
          <a:ln>
            <a:noFill/>
          </a:ln>
          <a:effectLst>
            <a:outerShdw blurRad="317500" dir="5400000" sx="102000" sy="102000" algn="ctr"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0" name="Oval 19">
            <a:extLst>
              <a:ext uri="{FF2B5EF4-FFF2-40B4-BE49-F238E27FC236}">
                <a16:creationId xmlns:a16="http://schemas.microsoft.com/office/drawing/2014/main" id="{631A158C-0911-D262-C0C0-DD9A9B02E3C0}"/>
              </a:ext>
            </a:extLst>
          </xdr:cNvPr>
          <xdr:cNvSpPr/>
        </xdr:nvSpPr>
        <xdr:spPr>
          <a:xfrm>
            <a:off x="1994735" y="761962"/>
            <a:ext cx="546238" cy="54292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Oval 20">
            <a:extLst>
              <a:ext uri="{FF2B5EF4-FFF2-40B4-BE49-F238E27FC236}">
                <a16:creationId xmlns:a16="http://schemas.microsoft.com/office/drawing/2014/main" id="{AB17BB9A-2691-2D42-5AB0-0D08B560853D}"/>
              </a:ext>
            </a:extLst>
          </xdr:cNvPr>
          <xdr:cNvSpPr/>
        </xdr:nvSpPr>
        <xdr:spPr>
          <a:xfrm>
            <a:off x="3509624" y="761962"/>
            <a:ext cx="542925" cy="54292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Oval 21">
            <a:extLst>
              <a:ext uri="{FF2B5EF4-FFF2-40B4-BE49-F238E27FC236}">
                <a16:creationId xmlns:a16="http://schemas.microsoft.com/office/drawing/2014/main" id="{57DB2BA8-DD75-4E9F-5146-DE83DB3F0F20}"/>
              </a:ext>
            </a:extLst>
          </xdr:cNvPr>
          <xdr:cNvSpPr/>
        </xdr:nvSpPr>
        <xdr:spPr>
          <a:xfrm>
            <a:off x="5021200" y="761962"/>
            <a:ext cx="546238" cy="54292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3" name="Oval 22">
            <a:extLst>
              <a:ext uri="{FF2B5EF4-FFF2-40B4-BE49-F238E27FC236}">
                <a16:creationId xmlns:a16="http://schemas.microsoft.com/office/drawing/2014/main" id="{BDD568ED-BDBA-92C3-41CC-E96B08EF24FA}"/>
              </a:ext>
            </a:extLst>
          </xdr:cNvPr>
          <xdr:cNvSpPr/>
        </xdr:nvSpPr>
        <xdr:spPr>
          <a:xfrm>
            <a:off x="6259450" y="761962"/>
            <a:ext cx="546238" cy="54292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4" name="Oval 23">
            <a:extLst>
              <a:ext uri="{FF2B5EF4-FFF2-40B4-BE49-F238E27FC236}">
                <a16:creationId xmlns:a16="http://schemas.microsoft.com/office/drawing/2014/main" id="{7CE91B18-8DC1-9C55-340F-4F5EFB6F03F0}"/>
              </a:ext>
            </a:extLst>
          </xdr:cNvPr>
          <xdr:cNvSpPr/>
        </xdr:nvSpPr>
        <xdr:spPr>
          <a:xfrm>
            <a:off x="854635" y="1931275"/>
            <a:ext cx="686379" cy="68322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5" name="Oval 24">
            <a:extLst>
              <a:ext uri="{FF2B5EF4-FFF2-40B4-BE49-F238E27FC236}">
                <a16:creationId xmlns:a16="http://schemas.microsoft.com/office/drawing/2014/main" id="{F7AD0AC2-E1E2-411F-A57F-FEA640784549}"/>
              </a:ext>
            </a:extLst>
          </xdr:cNvPr>
          <xdr:cNvSpPr/>
        </xdr:nvSpPr>
        <xdr:spPr>
          <a:xfrm>
            <a:off x="7190002" y="1931275"/>
            <a:ext cx="686379" cy="68322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pic>
        <xdr:nvPicPr>
          <xdr:cNvPr id="29" name="Picture 28">
            <a:extLst>
              <a:ext uri="{FF2B5EF4-FFF2-40B4-BE49-F238E27FC236}">
                <a16:creationId xmlns:a16="http://schemas.microsoft.com/office/drawing/2014/main" id="{578D8680-117A-CAA4-4569-883CC27C57EF}"/>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640801" y="890457"/>
            <a:ext cx="285693" cy="285693"/>
          </a:xfrm>
          <a:prstGeom prst="rect">
            <a:avLst/>
          </a:prstGeom>
        </xdr:spPr>
      </xdr:pic>
      <xdr:pic>
        <xdr:nvPicPr>
          <xdr:cNvPr id="31" name="Picture 30">
            <a:extLst>
              <a:ext uri="{FF2B5EF4-FFF2-40B4-BE49-F238E27FC236}">
                <a16:creationId xmlns:a16="http://schemas.microsoft.com/office/drawing/2014/main" id="{A7AC3E45-086C-33B2-B5D7-BEC6B02BD949}"/>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087836" y="828638"/>
            <a:ext cx="355775" cy="352462"/>
          </a:xfrm>
          <a:prstGeom prst="rect">
            <a:avLst/>
          </a:prstGeom>
        </xdr:spPr>
      </xdr:pic>
      <xdr:pic>
        <xdr:nvPicPr>
          <xdr:cNvPr id="35" name="Picture 34">
            <a:extLst>
              <a:ext uri="{FF2B5EF4-FFF2-40B4-BE49-F238E27FC236}">
                <a16:creationId xmlns:a16="http://schemas.microsoft.com/office/drawing/2014/main" id="{E179FCE3-8BD4-C4A4-84D7-F13384AE54F6}"/>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129588" y="866644"/>
            <a:ext cx="343530" cy="340375"/>
          </a:xfrm>
          <a:prstGeom prst="rect">
            <a:avLst/>
          </a:prstGeom>
        </xdr:spPr>
      </xdr:pic>
      <xdr:pic>
        <xdr:nvPicPr>
          <xdr:cNvPr id="37" name="Picture 36">
            <a:extLst>
              <a:ext uri="{FF2B5EF4-FFF2-40B4-BE49-F238E27FC236}">
                <a16:creationId xmlns:a16="http://schemas.microsoft.com/office/drawing/2014/main" id="{831782DA-0811-417A-60F7-EEFE6A5B37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25773" y="2061437"/>
            <a:ext cx="404402" cy="400520"/>
          </a:xfrm>
          <a:prstGeom prst="rect">
            <a:avLst/>
          </a:prstGeom>
        </xdr:spPr>
      </xdr:pic>
      <xdr:pic>
        <xdr:nvPicPr>
          <xdr:cNvPr id="39" name="Picture 38">
            <a:extLst>
              <a:ext uri="{FF2B5EF4-FFF2-40B4-BE49-F238E27FC236}">
                <a16:creationId xmlns:a16="http://schemas.microsoft.com/office/drawing/2014/main" id="{7202856D-75C7-486B-6C14-C0420FB157A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5056" y="2082362"/>
            <a:ext cx="415950" cy="413188"/>
          </a:xfrm>
          <a:prstGeom prst="rect">
            <a:avLst/>
          </a:prstGeom>
        </xdr:spPr>
      </xdr:pic>
      <xdr:pic>
        <xdr:nvPicPr>
          <xdr:cNvPr id="41" name="Picture 40">
            <a:extLst>
              <a:ext uri="{FF2B5EF4-FFF2-40B4-BE49-F238E27FC236}">
                <a16:creationId xmlns:a16="http://schemas.microsoft.com/office/drawing/2014/main" id="{52B17F62-0A33-E298-550B-33CA69C3C9AB}"/>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6412703" y="881063"/>
            <a:ext cx="284202" cy="284202"/>
          </a:xfrm>
          <a:prstGeom prst="rect">
            <a:avLst/>
          </a:prstGeom>
        </xdr:spPr>
      </xdr:pic>
      <xdr:sp macro="" textlink="">
        <xdr:nvSpPr>
          <xdr:cNvPr id="42" name="TextBox 41">
            <a:extLst>
              <a:ext uri="{FF2B5EF4-FFF2-40B4-BE49-F238E27FC236}">
                <a16:creationId xmlns:a16="http://schemas.microsoft.com/office/drawing/2014/main" id="{48CC0E22-94A8-839D-6E12-F663E0562F72}"/>
              </a:ext>
            </a:extLst>
          </xdr:cNvPr>
          <xdr:cNvSpPr txBox="1"/>
        </xdr:nvSpPr>
        <xdr:spPr>
          <a:xfrm>
            <a:off x="265058" y="1216615"/>
            <a:ext cx="980368" cy="25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1" kern="1200">
                <a:solidFill>
                  <a:schemeClr val="bg1">
                    <a:lumMod val="95000"/>
                  </a:schemeClr>
                </a:solidFill>
              </a:rPr>
              <a:t>Total Qty</a:t>
            </a:r>
            <a:endParaRPr lang="en-US" sz="1100" b="1" kern="1200">
              <a:solidFill>
                <a:schemeClr val="bg1">
                  <a:lumMod val="95000"/>
                </a:schemeClr>
              </a:solidFill>
            </a:endParaRPr>
          </a:p>
        </xdr:txBody>
      </xdr:sp>
      <xdr:sp macro="" textlink="">
        <xdr:nvSpPr>
          <xdr:cNvPr id="43" name="TextBox 42">
            <a:extLst>
              <a:ext uri="{FF2B5EF4-FFF2-40B4-BE49-F238E27FC236}">
                <a16:creationId xmlns:a16="http://schemas.microsoft.com/office/drawing/2014/main" id="{89094AAB-CFA9-CA0F-0FD2-785611C4D314}"/>
              </a:ext>
            </a:extLst>
          </xdr:cNvPr>
          <xdr:cNvSpPr txBox="1"/>
        </xdr:nvSpPr>
        <xdr:spPr>
          <a:xfrm>
            <a:off x="1656523" y="1481100"/>
            <a:ext cx="1235501"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1" kern="1200">
                <a:solidFill>
                  <a:schemeClr val="tx1">
                    <a:lumMod val="85000"/>
                    <a:lumOff val="15000"/>
                  </a:schemeClr>
                </a:solidFill>
              </a:rPr>
              <a:t>Total COGS</a:t>
            </a:r>
            <a:endParaRPr lang="en-US" sz="1100" b="1" kern="1200">
              <a:solidFill>
                <a:schemeClr val="tx1">
                  <a:lumMod val="85000"/>
                  <a:lumOff val="15000"/>
                </a:schemeClr>
              </a:solidFill>
            </a:endParaRPr>
          </a:p>
        </xdr:txBody>
      </xdr:sp>
      <xdr:sp macro="" textlink="">
        <xdr:nvSpPr>
          <xdr:cNvPr id="44" name="TextBox 43">
            <a:extLst>
              <a:ext uri="{FF2B5EF4-FFF2-40B4-BE49-F238E27FC236}">
                <a16:creationId xmlns:a16="http://schemas.microsoft.com/office/drawing/2014/main" id="{560FA2DC-4080-13F1-2225-F1FFBAD58234}"/>
              </a:ext>
            </a:extLst>
          </xdr:cNvPr>
          <xdr:cNvSpPr txBox="1"/>
        </xdr:nvSpPr>
        <xdr:spPr>
          <a:xfrm>
            <a:off x="3158573" y="1481100"/>
            <a:ext cx="1245026"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1" kern="1200">
                <a:solidFill>
                  <a:schemeClr val="tx1">
                    <a:lumMod val="85000"/>
                    <a:lumOff val="15000"/>
                  </a:schemeClr>
                </a:solidFill>
              </a:rPr>
              <a:t>Total Revenue</a:t>
            </a:r>
            <a:endParaRPr lang="en-US" sz="1100" b="1" kern="1200">
              <a:solidFill>
                <a:schemeClr val="tx1">
                  <a:lumMod val="85000"/>
                  <a:lumOff val="15000"/>
                </a:schemeClr>
              </a:solidFill>
            </a:endParaRPr>
          </a:p>
        </xdr:txBody>
      </xdr:sp>
      <xdr:sp macro="" textlink="">
        <xdr:nvSpPr>
          <xdr:cNvPr id="45" name="TextBox 44">
            <a:extLst>
              <a:ext uri="{FF2B5EF4-FFF2-40B4-BE49-F238E27FC236}">
                <a16:creationId xmlns:a16="http://schemas.microsoft.com/office/drawing/2014/main" id="{86CF4E4B-07BA-BD19-C23E-BDF34E8938AF}"/>
              </a:ext>
            </a:extLst>
          </xdr:cNvPr>
          <xdr:cNvSpPr txBox="1"/>
        </xdr:nvSpPr>
        <xdr:spPr>
          <a:xfrm>
            <a:off x="4670149" y="1481100"/>
            <a:ext cx="1006901"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1" kern="1200">
                <a:solidFill>
                  <a:schemeClr val="tx1">
                    <a:lumMod val="85000"/>
                    <a:lumOff val="15000"/>
                  </a:schemeClr>
                </a:solidFill>
              </a:rPr>
              <a:t>Total Profit</a:t>
            </a:r>
            <a:endParaRPr lang="en-US" sz="1100" b="1" kern="1200">
              <a:solidFill>
                <a:schemeClr val="tx1">
                  <a:lumMod val="85000"/>
                  <a:lumOff val="15000"/>
                </a:schemeClr>
              </a:solidFill>
            </a:endParaRPr>
          </a:p>
        </xdr:txBody>
      </xdr:sp>
      <xdr:sp macro="" textlink="">
        <xdr:nvSpPr>
          <xdr:cNvPr id="46" name="TextBox 45">
            <a:extLst>
              <a:ext uri="{FF2B5EF4-FFF2-40B4-BE49-F238E27FC236}">
                <a16:creationId xmlns:a16="http://schemas.microsoft.com/office/drawing/2014/main" id="{F3BEEA42-30C8-C13E-F3DB-4ABB9517235B}"/>
              </a:ext>
            </a:extLst>
          </xdr:cNvPr>
          <xdr:cNvSpPr txBox="1"/>
        </xdr:nvSpPr>
        <xdr:spPr>
          <a:xfrm>
            <a:off x="5911713" y="1481100"/>
            <a:ext cx="1245025"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000" b="1" kern="1200">
                <a:solidFill>
                  <a:schemeClr val="tx1">
                    <a:lumMod val="85000"/>
                    <a:lumOff val="15000"/>
                  </a:schemeClr>
                </a:solidFill>
              </a:rPr>
              <a:t>% Profit Margin</a:t>
            </a:r>
            <a:endParaRPr lang="en-US" sz="1000" b="1" kern="1200">
              <a:solidFill>
                <a:schemeClr val="tx1">
                  <a:lumMod val="85000"/>
                  <a:lumOff val="15000"/>
                </a:schemeClr>
              </a:solidFill>
            </a:endParaRPr>
          </a:p>
        </xdr:txBody>
      </xdr:sp>
      <xdr:sp macro="" textlink="">
        <xdr:nvSpPr>
          <xdr:cNvPr id="54" name="TextBox 53">
            <a:extLst>
              <a:ext uri="{FF2B5EF4-FFF2-40B4-BE49-F238E27FC236}">
                <a16:creationId xmlns:a16="http://schemas.microsoft.com/office/drawing/2014/main" id="{5581392E-2B06-7664-3661-8DF9AACBC7EC}"/>
              </a:ext>
            </a:extLst>
          </xdr:cNvPr>
          <xdr:cNvSpPr txBox="1"/>
        </xdr:nvSpPr>
        <xdr:spPr>
          <a:xfrm>
            <a:off x="7464960" y="1207019"/>
            <a:ext cx="1161682" cy="27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1" kern="1200">
                <a:solidFill>
                  <a:schemeClr val="bg1"/>
                </a:solidFill>
              </a:rPr>
              <a:t>#Tranasactions</a:t>
            </a:r>
            <a:endParaRPr lang="en-US" sz="1100" b="1" kern="1200">
              <a:solidFill>
                <a:schemeClr val="bg1"/>
              </a:solidFill>
            </a:endParaRPr>
          </a:p>
        </xdr:txBody>
      </xdr:sp>
      <xdr:sp macro="" textlink="'Analysis 1_timeline'!D6">
        <xdr:nvSpPr>
          <xdr:cNvPr id="55" name="TextBox 54">
            <a:extLst>
              <a:ext uri="{FF2B5EF4-FFF2-40B4-BE49-F238E27FC236}">
                <a16:creationId xmlns:a16="http://schemas.microsoft.com/office/drawing/2014/main" id="{67065258-9DF9-6585-F452-F6742F0EC8F4}"/>
              </a:ext>
            </a:extLst>
          </xdr:cNvPr>
          <xdr:cNvSpPr txBox="1"/>
        </xdr:nvSpPr>
        <xdr:spPr>
          <a:xfrm>
            <a:off x="1656522" y="1731131"/>
            <a:ext cx="1235501"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3D7A72-C485-4951-9C32-E7AEAA6E3103}" type="TxLink">
              <a:rPr lang="en-US" sz="1800" b="1" i="0" u="none" strike="noStrike" kern="1200">
                <a:solidFill>
                  <a:schemeClr val="tx1">
                    <a:lumMod val="75000"/>
                    <a:lumOff val="25000"/>
                  </a:schemeClr>
                </a:solidFill>
                <a:latin typeface="Arial" panose="020B0604020202020204" pitchFamily="34" charset="0"/>
                <a:cs typeface="Arial" panose="020B0604020202020204" pitchFamily="34" charset="0"/>
              </a:rPr>
              <a:pPr algn="ctr"/>
              <a:t>$1,64M</a:t>
            </a:fld>
            <a:endParaRPr lang="en-US" sz="1800" b="1" kern="1200">
              <a:solidFill>
                <a:schemeClr val="tx1">
                  <a:lumMod val="75000"/>
                  <a:lumOff val="25000"/>
                </a:schemeClr>
              </a:solidFill>
              <a:latin typeface="Arial" panose="020B0604020202020204" pitchFamily="34" charset="0"/>
              <a:cs typeface="Arial" panose="020B0604020202020204" pitchFamily="34" charset="0"/>
            </a:endParaRPr>
          </a:p>
        </xdr:txBody>
      </xdr:sp>
      <xdr:sp macro="" textlink="'Analysis 1_timeline'!E6">
        <xdr:nvSpPr>
          <xdr:cNvPr id="56" name="TextBox 55">
            <a:extLst>
              <a:ext uri="{FF2B5EF4-FFF2-40B4-BE49-F238E27FC236}">
                <a16:creationId xmlns:a16="http://schemas.microsoft.com/office/drawing/2014/main" id="{EA68CE25-F018-D763-A3C0-976A226E8AC0}"/>
              </a:ext>
            </a:extLst>
          </xdr:cNvPr>
          <xdr:cNvSpPr txBox="1"/>
        </xdr:nvSpPr>
        <xdr:spPr>
          <a:xfrm>
            <a:off x="3158572" y="1731131"/>
            <a:ext cx="1245026"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042B3-CA3A-417F-B6E8-99475A798973}" type="TxLink">
              <a:rPr lang="en-US" sz="1800" b="1" i="0" u="none" strike="noStrike" kern="1200">
                <a:solidFill>
                  <a:schemeClr val="tx1">
                    <a:lumMod val="75000"/>
                    <a:lumOff val="25000"/>
                  </a:schemeClr>
                </a:solidFill>
                <a:latin typeface="Arial" panose="020B0604020202020204" pitchFamily="34" charset="0"/>
                <a:cs typeface="Arial" panose="020B0604020202020204" pitchFamily="34" charset="0"/>
              </a:rPr>
              <a:pPr algn="ctr"/>
              <a:t>$2,73M</a:t>
            </a:fld>
            <a:endParaRPr lang="en-US" sz="1800" b="1" kern="1200">
              <a:solidFill>
                <a:schemeClr val="tx1">
                  <a:lumMod val="75000"/>
                  <a:lumOff val="25000"/>
                </a:schemeClr>
              </a:solidFill>
              <a:latin typeface="Arial" panose="020B0604020202020204" pitchFamily="34" charset="0"/>
              <a:cs typeface="Arial" panose="020B0604020202020204" pitchFamily="34" charset="0"/>
            </a:endParaRPr>
          </a:p>
        </xdr:txBody>
      </xdr:sp>
      <xdr:sp macro="" textlink="'Analysis 1_timeline'!G6">
        <xdr:nvSpPr>
          <xdr:cNvPr id="57" name="TextBox 56">
            <a:extLst>
              <a:ext uri="{FF2B5EF4-FFF2-40B4-BE49-F238E27FC236}">
                <a16:creationId xmlns:a16="http://schemas.microsoft.com/office/drawing/2014/main" id="{C4EAB9DB-0AC1-B812-30CF-273B4733B917}"/>
              </a:ext>
            </a:extLst>
          </xdr:cNvPr>
          <xdr:cNvSpPr txBox="1"/>
        </xdr:nvSpPr>
        <xdr:spPr>
          <a:xfrm>
            <a:off x="4670148" y="1731131"/>
            <a:ext cx="1006901"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88A25F-7614-4928-A671-EDD618F29391}" type="TxLink">
              <a:rPr lang="en-US" sz="1800" b="1" i="0" u="none" strike="noStrike" kern="1200">
                <a:solidFill>
                  <a:schemeClr val="tx1">
                    <a:lumMod val="75000"/>
                    <a:lumOff val="25000"/>
                  </a:schemeClr>
                </a:solidFill>
                <a:latin typeface="Arial" panose="020B0604020202020204" pitchFamily="34" charset="0"/>
                <a:cs typeface="Arial" panose="020B0604020202020204" pitchFamily="34" charset="0"/>
              </a:rPr>
              <a:pPr algn="ctr"/>
              <a:t>$1,09M</a:t>
            </a:fld>
            <a:endParaRPr lang="en-US" sz="1800" b="1" kern="1200">
              <a:solidFill>
                <a:schemeClr val="tx1">
                  <a:lumMod val="75000"/>
                  <a:lumOff val="25000"/>
                </a:schemeClr>
              </a:solidFill>
              <a:latin typeface="Arial" panose="020B0604020202020204" pitchFamily="34" charset="0"/>
              <a:cs typeface="Arial" panose="020B0604020202020204" pitchFamily="34" charset="0"/>
            </a:endParaRPr>
          </a:p>
        </xdr:txBody>
      </xdr:sp>
      <xdr:sp macro="" textlink="'Analysis 1_timeline'!F6">
        <xdr:nvSpPr>
          <xdr:cNvPr id="58" name="TextBox 57">
            <a:extLst>
              <a:ext uri="{FF2B5EF4-FFF2-40B4-BE49-F238E27FC236}">
                <a16:creationId xmlns:a16="http://schemas.microsoft.com/office/drawing/2014/main" id="{9838A0C9-6A70-2049-6411-E2969EC18D1D}"/>
              </a:ext>
            </a:extLst>
          </xdr:cNvPr>
          <xdr:cNvSpPr txBox="1"/>
        </xdr:nvSpPr>
        <xdr:spPr>
          <a:xfrm>
            <a:off x="5911712" y="1731131"/>
            <a:ext cx="1245025" cy="2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6B2EAE-B561-4F05-8160-616365DE09D9}" type="TxLink">
              <a:rPr lang="en-US" sz="1800" b="1" i="0" u="none" strike="noStrike" kern="1200">
                <a:solidFill>
                  <a:schemeClr val="tx1">
                    <a:lumMod val="75000"/>
                    <a:lumOff val="25000"/>
                  </a:schemeClr>
                </a:solidFill>
                <a:latin typeface="Arial" panose="020B0604020202020204" pitchFamily="34" charset="0"/>
                <a:cs typeface="Arial" panose="020B0604020202020204" pitchFamily="34" charset="0"/>
              </a:rPr>
              <a:pPr algn="ctr"/>
              <a:t>39,98%</a:t>
            </a:fld>
            <a:endParaRPr lang="en-US" sz="1400" b="1" kern="1200">
              <a:solidFill>
                <a:schemeClr val="tx1">
                  <a:lumMod val="75000"/>
                  <a:lumOff val="25000"/>
                </a:schemeClr>
              </a:solidFill>
              <a:latin typeface="Arial" panose="020B0604020202020204" pitchFamily="34" charset="0"/>
              <a:cs typeface="Arial" panose="020B0604020202020204" pitchFamily="34" charset="0"/>
            </a:endParaRPr>
          </a:p>
        </xdr:txBody>
      </xdr:sp>
      <xdr:sp macro="" textlink="'Analysis 1_timeline'!K6">
        <xdr:nvSpPr>
          <xdr:cNvPr id="59" name="TextBox 58">
            <a:extLst>
              <a:ext uri="{FF2B5EF4-FFF2-40B4-BE49-F238E27FC236}">
                <a16:creationId xmlns:a16="http://schemas.microsoft.com/office/drawing/2014/main" id="{1A2AEF43-3874-8781-78E5-7BAD9071C012}"/>
              </a:ext>
            </a:extLst>
          </xdr:cNvPr>
          <xdr:cNvSpPr txBox="1"/>
        </xdr:nvSpPr>
        <xdr:spPr>
          <a:xfrm>
            <a:off x="265058" y="1533596"/>
            <a:ext cx="980368" cy="25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406803-A598-4311-AE81-BBA7CD6A7C94}" type="TxLink">
              <a:rPr lang="en-US" sz="1800" b="1" i="0" u="none" strike="noStrike" kern="1200">
                <a:solidFill>
                  <a:schemeClr val="bg1"/>
                </a:solidFill>
                <a:latin typeface="Arial" panose="020B0604020202020204" pitchFamily="34" charset="0"/>
                <a:cs typeface="Arial" panose="020B0604020202020204" pitchFamily="34" charset="0"/>
              </a:rPr>
              <a:pPr algn="ctr"/>
              <a:t>589</a:t>
            </a:fld>
            <a:endParaRPr lang="en-US" sz="1800" b="1" kern="1200">
              <a:solidFill>
                <a:schemeClr val="bg1"/>
              </a:solidFill>
              <a:latin typeface="Arial" panose="020B0604020202020204" pitchFamily="34" charset="0"/>
              <a:cs typeface="Arial" panose="020B0604020202020204" pitchFamily="34" charset="0"/>
            </a:endParaRPr>
          </a:p>
        </xdr:txBody>
      </xdr:sp>
      <xdr:sp macro="" textlink="'Analysis 1_timeline'!C6">
        <xdr:nvSpPr>
          <xdr:cNvPr id="60" name="TextBox 59">
            <a:extLst>
              <a:ext uri="{FF2B5EF4-FFF2-40B4-BE49-F238E27FC236}">
                <a16:creationId xmlns:a16="http://schemas.microsoft.com/office/drawing/2014/main" id="{F76C668D-DBA8-DF15-D073-358E5C86E88F}"/>
              </a:ext>
            </a:extLst>
          </xdr:cNvPr>
          <xdr:cNvSpPr txBox="1"/>
        </xdr:nvSpPr>
        <xdr:spPr>
          <a:xfrm>
            <a:off x="7464960" y="1524000"/>
            <a:ext cx="1161682" cy="27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7939B9-26C7-462B-A851-0EAD2093533B}" type="TxLink">
              <a:rPr lang="en-US" sz="1800" b="1" i="0" u="none" strike="noStrike" kern="1200">
                <a:solidFill>
                  <a:schemeClr val="bg1"/>
                </a:solidFill>
                <a:latin typeface="Arial" panose="020B0604020202020204" pitchFamily="34" charset="0"/>
                <a:cs typeface="Arial" panose="020B0604020202020204" pitchFamily="34" charset="0"/>
              </a:rPr>
              <a:pPr algn="ctr"/>
              <a:t>0,08K</a:t>
            </a:fld>
            <a:endParaRPr lang="en-US" sz="1800" b="1" kern="1200">
              <a:solidFill>
                <a:schemeClr val="bg1"/>
              </a:solidFill>
              <a:latin typeface="Arial" panose="020B0604020202020204" pitchFamily="34" charset="0"/>
              <a:cs typeface="Arial" panose="020B0604020202020204" pitchFamily="34" charset="0"/>
            </a:endParaRPr>
          </a:p>
        </xdr:txBody>
      </xdr:sp>
      <xdr:sp macro="" textlink="">
        <xdr:nvSpPr>
          <xdr:cNvPr id="30" name="Rectangle: Rounded Corners 29">
            <a:extLst>
              <a:ext uri="{FF2B5EF4-FFF2-40B4-BE49-F238E27FC236}">
                <a16:creationId xmlns:a16="http://schemas.microsoft.com/office/drawing/2014/main" id="{6C4DBFF5-CEEF-488C-976F-5817496334B3}"/>
              </a:ext>
            </a:extLst>
          </xdr:cNvPr>
          <xdr:cNvSpPr/>
        </xdr:nvSpPr>
        <xdr:spPr>
          <a:xfrm>
            <a:off x="3490174" y="2052144"/>
            <a:ext cx="621236" cy="210207"/>
          </a:xfrm>
          <a:prstGeom prst="roundRect">
            <a:avLst>
              <a:gd name="adj" fmla="val 16171"/>
            </a:avLst>
          </a:prstGeom>
          <a:solidFill>
            <a:schemeClr val="bg1">
              <a:lumMod val="8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2" name="Rectangle: Rounded Corners 31">
            <a:extLst>
              <a:ext uri="{FF2B5EF4-FFF2-40B4-BE49-F238E27FC236}">
                <a16:creationId xmlns:a16="http://schemas.microsoft.com/office/drawing/2014/main" id="{4A692DC9-FCD5-4EA8-9677-CB93237CD27B}"/>
              </a:ext>
            </a:extLst>
          </xdr:cNvPr>
          <xdr:cNvSpPr/>
        </xdr:nvSpPr>
        <xdr:spPr>
          <a:xfrm>
            <a:off x="1977942" y="2052144"/>
            <a:ext cx="619237" cy="210207"/>
          </a:xfrm>
          <a:prstGeom prst="roundRect">
            <a:avLst>
              <a:gd name="adj" fmla="val 16171"/>
            </a:avLst>
          </a:prstGeom>
          <a:solidFill>
            <a:schemeClr val="bg1">
              <a:lumMod val="8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3" name="Rectangle: Rounded Corners 32">
            <a:extLst>
              <a:ext uri="{FF2B5EF4-FFF2-40B4-BE49-F238E27FC236}">
                <a16:creationId xmlns:a16="http://schemas.microsoft.com/office/drawing/2014/main" id="{471325C9-45FE-46B6-8C55-0A04A8FE5FA1}"/>
              </a:ext>
            </a:extLst>
          </xdr:cNvPr>
          <xdr:cNvSpPr/>
        </xdr:nvSpPr>
        <xdr:spPr>
          <a:xfrm>
            <a:off x="4863689" y="2061437"/>
            <a:ext cx="619237" cy="210207"/>
          </a:xfrm>
          <a:prstGeom prst="roundRect">
            <a:avLst>
              <a:gd name="adj" fmla="val 16171"/>
            </a:avLst>
          </a:prstGeom>
          <a:solidFill>
            <a:schemeClr val="bg1">
              <a:lumMod val="8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4" name="Rectangle: Rounded Corners 33">
            <a:extLst>
              <a:ext uri="{FF2B5EF4-FFF2-40B4-BE49-F238E27FC236}">
                <a16:creationId xmlns:a16="http://schemas.microsoft.com/office/drawing/2014/main" id="{F0A1FF8C-8E53-4644-AC3D-C60C16B6B36E}"/>
              </a:ext>
            </a:extLst>
          </xdr:cNvPr>
          <xdr:cNvSpPr/>
        </xdr:nvSpPr>
        <xdr:spPr>
          <a:xfrm>
            <a:off x="6243313" y="2052144"/>
            <a:ext cx="619237" cy="210207"/>
          </a:xfrm>
          <a:prstGeom prst="roundRect">
            <a:avLst>
              <a:gd name="adj" fmla="val 16171"/>
            </a:avLst>
          </a:prstGeom>
          <a:solidFill>
            <a:schemeClr val="bg1">
              <a:lumMod val="8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Analysis 1_timeline'!AB13">
        <xdr:nvSpPr>
          <xdr:cNvPr id="36" name="TextBox 35">
            <a:extLst>
              <a:ext uri="{FF2B5EF4-FFF2-40B4-BE49-F238E27FC236}">
                <a16:creationId xmlns:a16="http://schemas.microsoft.com/office/drawing/2014/main" id="{E41B8111-60AF-48B1-AACC-64254917033E}"/>
              </a:ext>
            </a:extLst>
          </xdr:cNvPr>
          <xdr:cNvSpPr txBox="1"/>
        </xdr:nvSpPr>
        <xdr:spPr>
          <a:xfrm>
            <a:off x="4814858" y="2038790"/>
            <a:ext cx="717764"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6D5203-DED8-4280-810A-D7F37F5DDC4A}" type="TxLink">
              <a:rPr lang="en-US" sz="1100" b="1" i="0" u="none" strike="noStrike" kern="1200">
                <a:solidFill>
                  <a:sysClr val="windowText" lastClr="000000"/>
                </a:solidFill>
                <a:latin typeface="Aptos Narrow"/>
                <a:cs typeface="Arial" panose="020B0604020202020204" pitchFamily="34" charset="0"/>
              </a:rPr>
              <a:pPr algn="ctr"/>
              <a:t>+100,00%</a:t>
            </a:fld>
            <a:endParaRPr lang="en-US" sz="1800" b="1" kern="1200">
              <a:solidFill>
                <a:sysClr val="windowText" lastClr="000000"/>
              </a:solidFill>
              <a:latin typeface="Arial" panose="020B0604020202020204" pitchFamily="34" charset="0"/>
              <a:cs typeface="Arial" panose="020B0604020202020204" pitchFamily="34" charset="0"/>
            </a:endParaRPr>
          </a:p>
        </xdr:txBody>
      </xdr:sp>
      <xdr:sp macro="" textlink="'Analysis 1_timeline'!AB20">
        <xdr:nvSpPr>
          <xdr:cNvPr id="38" name="TextBox 37">
            <a:extLst>
              <a:ext uri="{FF2B5EF4-FFF2-40B4-BE49-F238E27FC236}">
                <a16:creationId xmlns:a16="http://schemas.microsoft.com/office/drawing/2014/main" id="{40E631B3-2025-4149-9848-94CD387CB49F}"/>
              </a:ext>
            </a:extLst>
          </xdr:cNvPr>
          <xdr:cNvSpPr txBox="1"/>
        </xdr:nvSpPr>
        <xdr:spPr>
          <a:xfrm>
            <a:off x="3212110" y="2017986"/>
            <a:ext cx="1192981"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771180-7BE0-4EB3-9F75-84EE9472A598}" type="TxLink">
              <a:rPr lang="en-US" sz="1100" b="1" i="0" u="none" strike="noStrike" kern="1200">
                <a:solidFill>
                  <a:sysClr val="windowText" lastClr="000000"/>
                </a:solidFill>
                <a:latin typeface="Aptos Narrow"/>
                <a:ea typeface="+mn-ea"/>
                <a:cs typeface="Arial" panose="020B0604020202020204" pitchFamily="34" charset="0"/>
              </a:rPr>
              <a:pPr marL="0" indent="0" algn="ctr"/>
              <a:t>+100,00%</a:t>
            </a:fld>
            <a:endParaRPr lang="en-US" sz="1100" b="1" i="0" u="none" strike="noStrike" kern="1200">
              <a:solidFill>
                <a:sysClr val="windowText" lastClr="000000"/>
              </a:solidFill>
              <a:latin typeface="Aptos Narrow"/>
              <a:ea typeface="+mn-ea"/>
              <a:cs typeface="Arial" panose="020B0604020202020204" pitchFamily="34" charset="0"/>
            </a:endParaRPr>
          </a:p>
        </xdr:txBody>
      </xdr:sp>
      <xdr:sp macro="" textlink="'Analysis 1_timeline'!AB27">
        <xdr:nvSpPr>
          <xdr:cNvPr id="40" name="TextBox 39">
            <a:extLst>
              <a:ext uri="{FF2B5EF4-FFF2-40B4-BE49-F238E27FC236}">
                <a16:creationId xmlns:a16="http://schemas.microsoft.com/office/drawing/2014/main" id="{9BDA26BD-E670-4F35-9675-8A8607230BCF}"/>
              </a:ext>
            </a:extLst>
          </xdr:cNvPr>
          <xdr:cNvSpPr txBox="1"/>
        </xdr:nvSpPr>
        <xdr:spPr>
          <a:xfrm>
            <a:off x="1691995" y="2025869"/>
            <a:ext cx="1192981"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22513F-BBD1-4B17-A584-E27F1F01236A}" type="TxLink">
              <a:rPr lang="en-US" sz="1100" b="1" i="0" u="none" strike="noStrike" kern="1200">
                <a:solidFill>
                  <a:sysClr val="windowText" lastClr="000000"/>
                </a:solidFill>
                <a:latin typeface="Aptos Narrow"/>
                <a:ea typeface="+mn-ea"/>
                <a:cs typeface="Arial" panose="020B0604020202020204" pitchFamily="34" charset="0"/>
              </a:rPr>
              <a:pPr marL="0" indent="0" algn="ctr"/>
              <a:t>+100,00%</a:t>
            </a:fld>
            <a:endParaRPr lang="en-US" sz="1100" b="1" i="0" u="none" strike="noStrike" kern="1200">
              <a:solidFill>
                <a:sysClr val="windowText" lastClr="000000"/>
              </a:solidFill>
              <a:latin typeface="Aptos Narrow"/>
              <a:ea typeface="+mn-ea"/>
              <a:cs typeface="Arial" panose="020B0604020202020204" pitchFamily="34" charset="0"/>
            </a:endParaRPr>
          </a:p>
        </xdr:txBody>
      </xdr:sp>
      <xdr:sp macro="" textlink="'Analysis 1_timeline'!AB34">
        <xdr:nvSpPr>
          <xdr:cNvPr id="47" name="TextBox 46">
            <a:extLst>
              <a:ext uri="{FF2B5EF4-FFF2-40B4-BE49-F238E27FC236}">
                <a16:creationId xmlns:a16="http://schemas.microsoft.com/office/drawing/2014/main" id="{B97EE44B-854D-4DEF-88FC-0AB55771062C}"/>
              </a:ext>
            </a:extLst>
          </xdr:cNvPr>
          <xdr:cNvSpPr txBox="1"/>
        </xdr:nvSpPr>
        <xdr:spPr>
          <a:xfrm>
            <a:off x="148459" y="1777563"/>
            <a:ext cx="1194695"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06D1C7-2AD1-4667-B1BA-82BB7AEE8D5A}" type="TxLink">
              <a:rPr lang="en-US" sz="1100" b="1" i="0" u="none" strike="noStrike" kern="1200">
                <a:solidFill>
                  <a:srgbClr val="FFFFFF"/>
                </a:solidFill>
                <a:latin typeface="Aptos Narrow"/>
                <a:ea typeface="+mn-ea"/>
                <a:cs typeface="Arial" panose="020B0604020202020204" pitchFamily="34" charset="0"/>
              </a:rPr>
              <a:pPr marL="0" indent="0" algn="ctr"/>
              <a:t>+100,00%</a:t>
            </a:fld>
            <a:endParaRPr lang="en-US" sz="1100" b="1" i="0" u="none" strike="noStrike" kern="1200">
              <a:solidFill>
                <a:srgbClr val="FFFFFF"/>
              </a:solidFill>
              <a:latin typeface="Aptos Narrow"/>
              <a:ea typeface="+mn-ea"/>
              <a:cs typeface="Arial" panose="020B0604020202020204" pitchFamily="34" charset="0"/>
            </a:endParaRPr>
          </a:p>
        </xdr:txBody>
      </xdr:sp>
      <xdr:sp macro="" textlink="'Analysis 1_timeline'!AB41">
        <xdr:nvSpPr>
          <xdr:cNvPr id="48" name="TextBox 47">
            <a:extLst>
              <a:ext uri="{FF2B5EF4-FFF2-40B4-BE49-F238E27FC236}">
                <a16:creationId xmlns:a16="http://schemas.microsoft.com/office/drawing/2014/main" id="{FA6BD1AF-E72D-49AB-A062-EFD026569D8B}"/>
              </a:ext>
            </a:extLst>
          </xdr:cNvPr>
          <xdr:cNvSpPr txBox="1"/>
        </xdr:nvSpPr>
        <xdr:spPr>
          <a:xfrm>
            <a:off x="7489307" y="1824859"/>
            <a:ext cx="1192981"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43F8AF-CB55-4714-A62C-05B651F67CB4}" type="TxLink">
              <a:rPr lang="en-US" sz="1100" b="1" i="0" u="none" strike="noStrike" kern="1200">
                <a:solidFill>
                  <a:srgbClr val="FFFFFF"/>
                </a:solidFill>
                <a:latin typeface="Aptos Narrow"/>
                <a:ea typeface="+mn-ea"/>
                <a:cs typeface="Arial" panose="020B0604020202020204" pitchFamily="34" charset="0"/>
              </a:rPr>
              <a:pPr marL="0" indent="0" algn="ctr"/>
              <a:t>+100,00%</a:t>
            </a:fld>
            <a:endParaRPr lang="en-US" sz="1100" b="1" i="0" u="none" strike="noStrike" kern="1200">
              <a:solidFill>
                <a:srgbClr val="FFFFFF"/>
              </a:solidFill>
              <a:latin typeface="Aptos Narrow"/>
              <a:ea typeface="+mn-ea"/>
              <a:cs typeface="Arial" panose="020B0604020202020204" pitchFamily="34" charset="0"/>
            </a:endParaRPr>
          </a:p>
        </xdr:txBody>
      </xdr:sp>
      <xdr:sp macro="" textlink="'Analysis 1_timeline'!AB48">
        <xdr:nvSpPr>
          <xdr:cNvPr id="49" name="TextBox 48">
            <a:extLst>
              <a:ext uri="{FF2B5EF4-FFF2-40B4-BE49-F238E27FC236}">
                <a16:creationId xmlns:a16="http://schemas.microsoft.com/office/drawing/2014/main" id="{0E50384C-681A-443A-B57D-A884F2D9680E}"/>
              </a:ext>
            </a:extLst>
          </xdr:cNvPr>
          <xdr:cNvSpPr txBox="1"/>
        </xdr:nvSpPr>
        <xdr:spPr>
          <a:xfrm>
            <a:off x="5957366" y="2024556"/>
            <a:ext cx="1192982"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FDF208-6417-4CD7-8865-7E7A23881276}" type="TxLink">
              <a:rPr lang="en-US" sz="1100" b="1" i="0" u="none" strike="noStrike" kern="1200">
                <a:solidFill>
                  <a:sysClr val="windowText" lastClr="000000"/>
                </a:solidFill>
                <a:latin typeface="Aptos Narrow"/>
                <a:ea typeface="+mn-ea"/>
                <a:cs typeface="Arial" panose="020B0604020202020204" pitchFamily="34" charset="0"/>
              </a:rPr>
              <a:pPr marL="0" indent="0" algn="ctr"/>
              <a:t>+100,00%</a:t>
            </a:fld>
            <a:endParaRPr lang="en-US" sz="1100" b="1" i="0" u="none" strike="noStrike" kern="1200">
              <a:solidFill>
                <a:sysClr val="windowText" lastClr="000000"/>
              </a:solidFill>
              <a:latin typeface="Aptos Narrow"/>
              <a:ea typeface="+mn-ea"/>
              <a:cs typeface="Arial" panose="020B0604020202020204" pitchFamily="34" charset="0"/>
            </a:endParaRPr>
          </a:p>
        </xdr:txBody>
      </xdr:sp>
    </xdr:grpSp>
    <xdr:clientData/>
  </xdr:twoCellAnchor>
  <xdr:twoCellAnchor editAs="absolute">
    <xdr:from>
      <xdr:col>0</xdr:col>
      <xdr:colOff>504025</xdr:colOff>
      <xdr:row>17</xdr:row>
      <xdr:rowOff>60348</xdr:rowOff>
    </xdr:from>
    <xdr:to>
      <xdr:col>8</xdr:col>
      <xdr:colOff>680401</xdr:colOff>
      <xdr:row>23</xdr:row>
      <xdr:rowOff>33705</xdr:rowOff>
    </xdr:to>
    <xdr:graphicFrame macro="">
      <xdr:nvGraphicFramePr>
        <xdr:cNvPr id="51" name="Chart 50">
          <a:extLst>
            <a:ext uri="{FF2B5EF4-FFF2-40B4-BE49-F238E27FC236}">
              <a16:creationId xmlns:a16="http://schemas.microsoft.com/office/drawing/2014/main" id="{8F3B7853-48D1-4457-9CFE-61EC01B75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520590</xdr:colOff>
      <xdr:row>15</xdr:row>
      <xdr:rowOff>33502</xdr:rowOff>
    </xdr:from>
    <xdr:to>
      <xdr:col>1</xdr:col>
      <xdr:colOff>403089</xdr:colOff>
      <xdr:row>16</xdr:row>
      <xdr:rowOff>53209</xdr:rowOff>
    </xdr:to>
    <xdr:sp macro="" textlink="">
      <xdr:nvSpPr>
        <xdr:cNvPr id="4096" name="Rectangle: Rounded Corners 4095">
          <a:extLst>
            <a:ext uri="{FF2B5EF4-FFF2-40B4-BE49-F238E27FC236}">
              <a16:creationId xmlns:a16="http://schemas.microsoft.com/office/drawing/2014/main" id="{0D49A399-B01C-4A37-86B3-8A36037E9F42}"/>
            </a:ext>
          </a:extLst>
        </xdr:cNvPr>
        <xdr:cNvSpPr/>
      </xdr:nvSpPr>
      <xdr:spPr>
        <a:xfrm>
          <a:off x="518948" y="2910052"/>
          <a:ext cx="617238" cy="210207"/>
        </a:xfrm>
        <a:prstGeom prst="roundRect">
          <a:avLst>
            <a:gd name="adj" fmla="val 16171"/>
          </a:avLst>
        </a:prstGeom>
        <a:solidFill>
          <a:srgbClr val="102182"/>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0</xdr:col>
      <xdr:colOff>524532</xdr:colOff>
      <xdr:row>15</xdr:row>
      <xdr:rowOff>4598</xdr:rowOff>
    </xdr:from>
    <xdr:to>
      <xdr:col>1</xdr:col>
      <xdr:colOff>423040</xdr:colOff>
      <xdr:row>16</xdr:row>
      <xdr:rowOff>77268</xdr:rowOff>
    </xdr:to>
    <xdr:sp macro="" textlink="'Analysis 1_timeline_v2'!G12">
      <xdr:nvSpPr>
        <xdr:cNvPr id="4100" name="TextBox 4099">
          <a:extLst>
            <a:ext uri="{FF2B5EF4-FFF2-40B4-BE49-F238E27FC236}">
              <a16:creationId xmlns:a16="http://schemas.microsoft.com/office/drawing/2014/main" id="{FDCBD428-2032-4D4A-87B4-7C1A462AA6FD}"/>
            </a:ext>
          </a:extLst>
        </xdr:cNvPr>
        <xdr:cNvSpPr txBox="1"/>
      </xdr:nvSpPr>
      <xdr:spPr>
        <a:xfrm>
          <a:off x="522890" y="2881148"/>
          <a:ext cx="633247"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B92E2E-E6CE-49F9-8334-1CDCFB6E950F}" type="TxLink">
            <a:rPr lang="en-US" sz="1000" b="1" i="0" u="none" strike="noStrike" kern="1200">
              <a:solidFill>
                <a:srgbClr val="FFFFFF"/>
              </a:solidFill>
              <a:latin typeface="Aptos Narrow"/>
              <a:ea typeface="+mn-ea"/>
              <a:cs typeface="Arial" panose="020B0604020202020204" pitchFamily="34" charset="0"/>
            </a:rPr>
            <a:pPr marL="0" indent="0" algn="ctr"/>
            <a:t>In 2006</a:t>
          </a:fld>
          <a:endParaRPr lang="en-US" sz="1000" b="1" i="0" u="none" strike="noStrike" kern="1200">
            <a:solidFill>
              <a:srgbClr val="FFFFFF"/>
            </a:solidFill>
            <a:latin typeface="Aptos Narrow"/>
            <a:ea typeface="+mn-ea"/>
            <a:cs typeface="Arial" panose="020B0604020202020204" pitchFamily="34" charset="0"/>
          </a:endParaRPr>
        </a:p>
      </xdr:txBody>
    </xdr:sp>
    <xdr:clientData/>
  </xdr:twoCellAnchor>
  <xdr:twoCellAnchor editAs="absolute">
    <xdr:from>
      <xdr:col>1</xdr:col>
      <xdr:colOff>476906</xdr:colOff>
      <xdr:row>15</xdr:row>
      <xdr:rowOff>31080</xdr:rowOff>
    </xdr:from>
    <xdr:to>
      <xdr:col>2</xdr:col>
      <xdr:colOff>220389</xdr:colOff>
      <xdr:row>16</xdr:row>
      <xdr:rowOff>50787</xdr:rowOff>
    </xdr:to>
    <xdr:sp macro="" textlink="">
      <xdr:nvSpPr>
        <xdr:cNvPr id="4101" name="Rectangle: Rounded Corners 4100">
          <a:extLst>
            <a:ext uri="{FF2B5EF4-FFF2-40B4-BE49-F238E27FC236}">
              <a16:creationId xmlns:a16="http://schemas.microsoft.com/office/drawing/2014/main" id="{29327147-A693-489C-8599-B5008B882D32}"/>
            </a:ext>
          </a:extLst>
        </xdr:cNvPr>
        <xdr:cNvSpPr/>
      </xdr:nvSpPr>
      <xdr:spPr>
        <a:xfrm>
          <a:off x="1210003" y="2907630"/>
          <a:ext cx="478221" cy="210207"/>
        </a:xfrm>
        <a:prstGeom prst="roundRect">
          <a:avLst>
            <a:gd name="adj" fmla="val 16171"/>
          </a:avLst>
        </a:prstGeom>
        <a:solidFill>
          <a:schemeClr val="bg1">
            <a:lumMod val="7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2</xdr:col>
      <xdr:colOff>301843</xdr:colOff>
      <xdr:row>15</xdr:row>
      <xdr:rowOff>31080</xdr:rowOff>
    </xdr:from>
    <xdr:to>
      <xdr:col>3</xdr:col>
      <xdr:colOff>46639</xdr:colOff>
      <xdr:row>16</xdr:row>
      <xdr:rowOff>50787</xdr:rowOff>
    </xdr:to>
    <xdr:sp macro="" textlink="">
      <xdr:nvSpPr>
        <xdr:cNvPr id="4102" name="Rectangle: Rounded Corners 4101">
          <a:extLst>
            <a:ext uri="{FF2B5EF4-FFF2-40B4-BE49-F238E27FC236}">
              <a16:creationId xmlns:a16="http://schemas.microsoft.com/office/drawing/2014/main" id="{CE121C6D-A997-4779-9B63-36DE0E7AFE2C}"/>
            </a:ext>
          </a:extLst>
        </xdr:cNvPr>
        <xdr:cNvSpPr/>
      </xdr:nvSpPr>
      <xdr:spPr>
        <a:xfrm>
          <a:off x="1769678" y="2907630"/>
          <a:ext cx="478221" cy="210207"/>
        </a:xfrm>
        <a:prstGeom prst="roundRect">
          <a:avLst>
            <a:gd name="adj" fmla="val 16171"/>
          </a:avLst>
        </a:prstGeom>
        <a:solidFill>
          <a:schemeClr val="bg1">
            <a:lumMod val="7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3</xdr:col>
      <xdr:colOff>120211</xdr:colOff>
      <xdr:row>15</xdr:row>
      <xdr:rowOff>29766</xdr:rowOff>
    </xdr:from>
    <xdr:to>
      <xdr:col>3</xdr:col>
      <xdr:colOff>470995</xdr:colOff>
      <xdr:row>16</xdr:row>
      <xdr:rowOff>52100</xdr:rowOff>
    </xdr:to>
    <xdr:sp macro="" textlink="">
      <xdr:nvSpPr>
        <xdr:cNvPr id="4103" name="Rectangle: Rounded Corners 4102">
          <a:extLst>
            <a:ext uri="{FF2B5EF4-FFF2-40B4-BE49-F238E27FC236}">
              <a16:creationId xmlns:a16="http://schemas.microsoft.com/office/drawing/2014/main" id="{6613B8C9-B388-4E7E-8DDB-BC0CE8747E5B}"/>
            </a:ext>
          </a:extLst>
        </xdr:cNvPr>
        <xdr:cNvSpPr/>
      </xdr:nvSpPr>
      <xdr:spPr>
        <a:xfrm>
          <a:off x="2322785" y="2906316"/>
          <a:ext cx="350784" cy="212834"/>
        </a:xfrm>
        <a:prstGeom prst="roundRect">
          <a:avLst>
            <a:gd name="adj" fmla="val 16171"/>
          </a:avLst>
        </a:prstGeom>
        <a:solidFill>
          <a:schemeClr val="bg1">
            <a:lumMod val="7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l-PL" sz="1100" kern="1200">
              <a:solidFill>
                <a:sysClr val="windowText" lastClr="000000"/>
              </a:solidFill>
            </a:rPr>
            <a:t>&amp;</a:t>
          </a:r>
        </a:p>
        <a:p>
          <a:pPr algn="l"/>
          <a:endParaRPr lang="en-US" sz="1100" kern="1200">
            <a:solidFill>
              <a:sysClr val="windowText" lastClr="000000"/>
            </a:solidFill>
          </a:endParaRPr>
        </a:p>
      </xdr:txBody>
    </xdr:sp>
    <xdr:clientData/>
  </xdr:twoCellAnchor>
  <xdr:twoCellAnchor editAs="absolute">
    <xdr:from>
      <xdr:col>1</xdr:col>
      <xdr:colOff>402020</xdr:colOff>
      <xdr:row>14</xdr:row>
      <xdr:rowOff>176705</xdr:rowOff>
    </xdr:from>
    <xdr:to>
      <xdr:col>2</xdr:col>
      <xdr:colOff>300529</xdr:colOff>
      <xdr:row>16</xdr:row>
      <xdr:rowOff>58875</xdr:rowOff>
    </xdr:to>
    <xdr:sp macro="" textlink="'Analysis 1_timeline_v2'!I6">
      <xdr:nvSpPr>
        <xdr:cNvPr id="4105" name="TextBox 4104">
          <a:extLst>
            <a:ext uri="{FF2B5EF4-FFF2-40B4-BE49-F238E27FC236}">
              <a16:creationId xmlns:a16="http://schemas.microsoft.com/office/drawing/2014/main" id="{D362CBE4-F177-47F6-9AB5-6C125786D516}"/>
            </a:ext>
          </a:extLst>
        </xdr:cNvPr>
        <xdr:cNvSpPr txBox="1"/>
      </xdr:nvSpPr>
      <xdr:spPr>
        <a:xfrm>
          <a:off x="1135117" y="2862755"/>
          <a:ext cx="633247"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267685-4B2C-4DA9-8A23-DB1BACAE790F}" type="TxLink">
            <a:rPr lang="en-US" sz="1100" b="0" i="0" u="none" strike="noStrike" kern="1200">
              <a:solidFill>
                <a:sysClr val="windowText" lastClr="000000"/>
              </a:solidFill>
              <a:latin typeface="Aptos Narrow"/>
              <a:ea typeface="+mn-ea"/>
              <a:cs typeface="Arial" panose="020B0604020202020204" pitchFamily="34" charset="0"/>
            </a:rPr>
            <a:pPr marL="0" indent="0" algn="ctr"/>
            <a:t>maj</a:t>
          </a:fld>
          <a:endParaRPr lang="en-US" sz="1000" b="1" i="0" u="none" strike="noStrike" kern="1200">
            <a:solidFill>
              <a:sysClr val="windowText" lastClr="000000"/>
            </a:solidFill>
            <a:latin typeface="Aptos Narrow"/>
            <a:ea typeface="+mn-ea"/>
            <a:cs typeface="Arial" panose="020B0604020202020204" pitchFamily="34" charset="0"/>
          </a:endParaRPr>
        </a:p>
      </xdr:txBody>
    </xdr:sp>
    <xdr:clientData/>
  </xdr:twoCellAnchor>
  <xdr:twoCellAnchor editAs="absolute">
    <xdr:from>
      <xdr:col>2</xdr:col>
      <xdr:colOff>240095</xdr:colOff>
      <xdr:row>15</xdr:row>
      <xdr:rowOff>656</xdr:rowOff>
    </xdr:from>
    <xdr:to>
      <xdr:col>3</xdr:col>
      <xdr:colOff>138603</xdr:colOff>
      <xdr:row>16</xdr:row>
      <xdr:rowOff>73326</xdr:rowOff>
    </xdr:to>
    <xdr:sp macro="" textlink="'Analysis 1_timeline_v2'!I7">
      <xdr:nvSpPr>
        <xdr:cNvPr id="4107" name="TextBox 4106">
          <a:extLst>
            <a:ext uri="{FF2B5EF4-FFF2-40B4-BE49-F238E27FC236}">
              <a16:creationId xmlns:a16="http://schemas.microsoft.com/office/drawing/2014/main" id="{C033C9A9-C2F8-4D2B-BB7A-CB037D2F25CD}"/>
            </a:ext>
          </a:extLst>
        </xdr:cNvPr>
        <xdr:cNvSpPr txBox="1"/>
      </xdr:nvSpPr>
      <xdr:spPr>
        <a:xfrm>
          <a:off x="1707930" y="2877206"/>
          <a:ext cx="633247"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519F45-D9EC-4D45-BB04-CF050EBFE095}" type="TxLink">
            <a:rPr lang="en-US" sz="1100" b="0" i="0" u="none" strike="noStrike" kern="1200">
              <a:solidFill>
                <a:sysClr val="windowText" lastClr="000000"/>
              </a:solidFill>
              <a:latin typeface="Aptos Narrow"/>
              <a:ea typeface="+mn-ea"/>
              <a:cs typeface="Arial" panose="020B0604020202020204" pitchFamily="34" charset="0"/>
            </a:rPr>
            <a:pPr marL="0" indent="0" algn="ctr"/>
            <a:t>cze</a:t>
          </a:fld>
          <a:endParaRPr lang="en-US" sz="1100" b="0" i="0" u="none" strike="noStrike" kern="1200">
            <a:solidFill>
              <a:sysClr val="windowText" lastClr="000000"/>
            </a:solidFill>
            <a:latin typeface="Aptos Narrow"/>
            <a:ea typeface="+mn-ea"/>
            <a:cs typeface="Arial" panose="020B0604020202020204" pitchFamily="34" charset="0"/>
          </a:endParaRPr>
        </a:p>
      </xdr:txBody>
    </xdr:sp>
    <xdr:clientData/>
  </xdr:twoCellAnchor>
  <xdr:twoCellAnchor editAs="absolute">
    <xdr:from>
      <xdr:col>3</xdr:col>
      <xdr:colOff>553762</xdr:colOff>
      <xdr:row>15</xdr:row>
      <xdr:rowOff>31080</xdr:rowOff>
    </xdr:from>
    <xdr:to>
      <xdr:col>4</xdr:col>
      <xdr:colOff>297244</xdr:colOff>
      <xdr:row>16</xdr:row>
      <xdr:rowOff>50787</xdr:rowOff>
    </xdr:to>
    <xdr:sp macro="" textlink="">
      <xdr:nvSpPr>
        <xdr:cNvPr id="4104" name="Rectangle: Rounded Corners 4103">
          <a:extLst>
            <a:ext uri="{FF2B5EF4-FFF2-40B4-BE49-F238E27FC236}">
              <a16:creationId xmlns:a16="http://schemas.microsoft.com/office/drawing/2014/main" id="{1ABDBFEA-8730-4D96-89DB-02B7E6E27101}"/>
            </a:ext>
          </a:extLst>
        </xdr:cNvPr>
        <xdr:cNvSpPr/>
      </xdr:nvSpPr>
      <xdr:spPr>
        <a:xfrm>
          <a:off x="2756336" y="2907630"/>
          <a:ext cx="478221" cy="210207"/>
        </a:xfrm>
        <a:prstGeom prst="roundRect">
          <a:avLst>
            <a:gd name="adj" fmla="val 16171"/>
          </a:avLst>
        </a:prstGeom>
        <a:solidFill>
          <a:schemeClr val="bg1">
            <a:lumMod val="75000"/>
          </a:schemeClr>
        </a:solidFill>
        <a:ln>
          <a:noFill/>
        </a:ln>
        <a:effectLst>
          <a:outerShdw blurRad="317500" dir="5400000" sx="102000" sy="102000" algn="ctr" rotWithShape="0">
            <a:schemeClr val="bg1">
              <a:lumMod val="95000"/>
              <a:alpha val="9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3</xdr:col>
      <xdr:colOff>492015</xdr:colOff>
      <xdr:row>14</xdr:row>
      <xdr:rowOff>185901</xdr:rowOff>
    </xdr:from>
    <xdr:to>
      <xdr:col>4</xdr:col>
      <xdr:colOff>390523</xdr:colOff>
      <xdr:row>16</xdr:row>
      <xdr:rowOff>68071</xdr:rowOff>
    </xdr:to>
    <xdr:sp macro="" textlink="'Analysis 1_timeline_v2'!I8">
      <xdr:nvSpPr>
        <xdr:cNvPr id="4108" name="TextBox 4107">
          <a:extLst>
            <a:ext uri="{FF2B5EF4-FFF2-40B4-BE49-F238E27FC236}">
              <a16:creationId xmlns:a16="http://schemas.microsoft.com/office/drawing/2014/main" id="{FF479862-A7F9-4615-ABE5-63EBCC4723C6}"/>
            </a:ext>
          </a:extLst>
        </xdr:cNvPr>
        <xdr:cNvSpPr txBox="1"/>
      </xdr:nvSpPr>
      <xdr:spPr>
        <a:xfrm>
          <a:off x="2694589" y="2871951"/>
          <a:ext cx="633247" cy="26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E768A8-E4E2-41F2-9C69-4B529C29BF1D}" type="TxLink">
            <a:rPr lang="en-US" sz="1100" b="0" i="0" u="none" strike="noStrike" kern="1200">
              <a:solidFill>
                <a:sysClr val="windowText" lastClr="000000"/>
              </a:solidFill>
              <a:latin typeface="Aptos Narrow"/>
              <a:ea typeface="+mn-ea"/>
              <a:cs typeface="Arial" panose="020B0604020202020204" pitchFamily="34" charset="0"/>
            </a:rPr>
            <a:pPr marL="0" indent="0" algn="ctr"/>
            <a:t>mar</a:t>
          </a:fld>
          <a:endParaRPr lang="en-US" sz="1100" b="0" i="0" u="none" strike="noStrike" kern="1200">
            <a:solidFill>
              <a:sysClr val="windowText" lastClr="000000"/>
            </a:solidFill>
            <a:latin typeface="Aptos Narrow"/>
            <a:ea typeface="+mn-ea"/>
            <a:cs typeface="Arial" panose="020B0604020202020204" pitchFamily="34" charset="0"/>
          </a:endParaRPr>
        </a:p>
      </xdr:txBody>
    </xdr:sp>
    <xdr:clientData/>
  </xdr:twoCellAnchor>
  <xdr:twoCellAnchor editAs="absolute">
    <xdr:from>
      <xdr:col>4</xdr:col>
      <xdr:colOff>294618</xdr:colOff>
      <xdr:row>15</xdr:row>
      <xdr:rowOff>46904</xdr:rowOff>
    </xdr:from>
    <xdr:to>
      <xdr:col>7</xdr:col>
      <xdr:colOff>460814</xdr:colOff>
      <xdr:row>16</xdr:row>
      <xdr:rowOff>53209</xdr:rowOff>
    </xdr:to>
    <xdr:sp macro="" textlink="">
      <xdr:nvSpPr>
        <xdr:cNvPr id="4110" name="TextBox 4109">
          <a:extLst>
            <a:ext uri="{FF2B5EF4-FFF2-40B4-BE49-F238E27FC236}">
              <a16:creationId xmlns:a16="http://schemas.microsoft.com/office/drawing/2014/main" id="{BAE70651-552F-2F21-B6FF-BAFCD4691710}"/>
            </a:ext>
          </a:extLst>
        </xdr:cNvPr>
        <xdr:cNvSpPr txBox="1"/>
      </xdr:nvSpPr>
      <xdr:spPr>
        <a:xfrm>
          <a:off x="3231931" y="2923454"/>
          <a:ext cx="1675087" cy="1968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kern="1200"/>
            <a:t>Collectively accounted for</a:t>
          </a:r>
        </a:p>
      </xdr:txBody>
    </xdr:sp>
    <xdr:clientData/>
  </xdr:twoCellAnchor>
  <xdr:twoCellAnchor editAs="absolute">
    <xdr:from>
      <xdr:col>7</xdr:col>
      <xdr:colOff>195225</xdr:colOff>
      <xdr:row>14</xdr:row>
      <xdr:rowOff>182404</xdr:rowOff>
    </xdr:from>
    <xdr:to>
      <xdr:col>8</xdr:col>
      <xdr:colOff>515464</xdr:colOff>
      <xdr:row>16</xdr:row>
      <xdr:rowOff>110145</xdr:rowOff>
    </xdr:to>
    <xdr:sp macro="" textlink="'Analysis 1_timeline_v2'!H10">
      <xdr:nvSpPr>
        <xdr:cNvPr id="4111" name="TextBox 4110">
          <a:extLst>
            <a:ext uri="{FF2B5EF4-FFF2-40B4-BE49-F238E27FC236}">
              <a16:creationId xmlns:a16="http://schemas.microsoft.com/office/drawing/2014/main" id="{E301D09E-1DE5-4345-96F0-964AF0AEF2BF}"/>
            </a:ext>
          </a:extLst>
        </xdr:cNvPr>
        <xdr:cNvSpPr txBox="1"/>
      </xdr:nvSpPr>
      <xdr:spPr>
        <a:xfrm>
          <a:off x="4633875" y="3039904"/>
          <a:ext cx="825064" cy="308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834660-6626-4AAE-9137-33F333BA59EB}" type="TxLink">
            <a:rPr lang="en-US" sz="1400" b="1" i="0" u="none" strike="noStrike" kern="1200">
              <a:solidFill>
                <a:srgbClr val="102182"/>
              </a:solidFill>
              <a:latin typeface="Aptos Narrow"/>
              <a:ea typeface="+mn-ea"/>
              <a:cs typeface="Arial" panose="020B0604020202020204" pitchFamily="34" charset="0"/>
            </a:rPr>
            <a:pPr marL="0" indent="0" algn="ctr"/>
            <a:t>38,3%</a:t>
          </a:fld>
          <a:endParaRPr lang="en-US" sz="1400" b="1" i="0" u="none" strike="noStrike" kern="1200">
            <a:solidFill>
              <a:srgbClr val="102182"/>
            </a:solidFill>
            <a:latin typeface="Aptos Narrow"/>
            <a:ea typeface="+mn-ea"/>
            <a:cs typeface="Arial" panose="020B0604020202020204" pitchFamily="34" charset="0"/>
          </a:endParaRPr>
        </a:p>
      </xdr:txBody>
    </xdr:sp>
    <xdr:clientData/>
  </xdr:twoCellAnchor>
  <xdr:twoCellAnchor editAs="absolute">
    <xdr:from>
      <xdr:col>5</xdr:col>
      <xdr:colOff>513062</xdr:colOff>
      <xdr:row>16</xdr:row>
      <xdr:rowOff>53208</xdr:rowOff>
    </xdr:from>
    <xdr:to>
      <xdr:col>8</xdr:col>
      <xdr:colOff>363948</xdr:colOff>
      <xdr:row>17</xdr:row>
      <xdr:rowOff>39957</xdr:rowOff>
    </xdr:to>
    <xdr:sp macro="" textlink="">
      <xdr:nvSpPr>
        <xdr:cNvPr id="4112" name="TextBox 4111">
          <a:extLst>
            <a:ext uri="{FF2B5EF4-FFF2-40B4-BE49-F238E27FC236}">
              <a16:creationId xmlns:a16="http://schemas.microsoft.com/office/drawing/2014/main" id="{EA35BB65-778A-4813-B88B-A53206CD352F}"/>
            </a:ext>
          </a:extLst>
        </xdr:cNvPr>
        <xdr:cNvSpPr txBox="1"/>
      </xdr:nvSpPr>
      <xdr:spPr>
        <a:xfrm>
          <a:off x="4202136" y="3120258"/>
          <a:ext cx="1133862" cy="17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0" i="0" u="none" strike="noStrike" kern="1200">
              <a:solidFill>
                <a:sysClr val="windowText" lastClr="000000"/>
              </a:solidFill>
              <a:latin typeface="Aptos Narrow"/>
              <a:cs typeface="Arial" panose="020B0604020202020204" pitchFamily="34" charset="0"/>
            </a:rPr>
            <a:t>of</a:t>
          </a:r>
          <a:r>
            <a:rPr lang="pl-PL" sz="1100" b="0" i="0" u="none" strike="noStrike" kern="1200" baseline="0">
              <a:solidFill>
                <a:sysClr val="windowText" lastClr="000000"/>
              </a:solidFill>
              <a:latin typeface="Aptos Narrow"/>
              <a:cs typeface="Arial" panose="020B0604020202020204" pitchFamily="34" charset="0"/>
            </a:rPr>
            <a:t> Total </a:t>
          </a:r>
          <a:r>
            <a:rPr lang="pl-PL" sz="1100" b="1" i="0" u="none" strike="noStrike" kern="1200" baseline="0">
              <a:solidFill>
                <a:sysClr val="windowText" lastClr="000000"/>
              </a:solidFill>
              <a:latin typeface="Aptos Narrow"/>
              <a:cs typeface="Arial" panose="020B0604020202020204" pitchFamily="34" charset="0"/>
            </a:rPr>
            <a:t>Profit</a:t>
          </a:r>
          <a:endParaRPr lang="en-US" sz="1100" b="1" i="0" u="none" strike="noStrike" kern="1200">
            <a:solidFill>
              <a:sysClr val="windowText" lastClr="000000"/>
            </a:solidFill>
            <a:latin typeface="Aptos Narrow"/>
            <a:cs typeface="Arial" panose="020B0604020202020204" pitchFamily="34" charset="0"/>
          </a:endParaRPr>
        </a:p>
      </xdr:txBody>
    </xdr:sp>
    <xdr:clientData/>
  </xdr:twoCellAnchor>
  <xdr:twoCellAnchor>
    <xdr:from>
      <xdr:col>10</xdr:col>
      <xdr:colOff>0</xdr:colOff>
      <xdr:row>15</xdr:row>
      <xdr:rowOff>0</xdr:rowOff>
    </xdr:from>
    <xdr:to>
      <xdr:col>13</xdr:col>
      <xdr:colOff>0</xdr:colOff>
      <xdr:row>24</xdr:row>
      <xdr:rowOff>0</xdr:rowOff>
    </xdr:to>
    <xdr:sp macro="" textlink="">
      <xdr:nvSpPr>
        <xdr:cNvPr id="4113" name="Rectangle: Rounded Corners 4112">
          <a:extLst>
            <a:ext uri="{FF2B5EF4-FFF2-40B4-BE49-F238E27FC236}">
              <a16:creationId xmlns:a16="http://schemas.microsoft.com/office/drawing/2014/main" id="{55797AE0-6216-4419-879E-4A7A307EC0CC}"/>
            </a:ext>
          </a:extLst>
        </xdr:cNvPr>
        <xdr:cNvSpPr/>
      </xdr:nvSpPr>
      <xdr:spPr>
        <a:xfrm>
          <a:off x="5924550" y="3048000"/>
          <a:ext cx="2152650" cy="171450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46568</xdr:colOff>
      <xdr:row>15</xdr:row>
      <xdr:rowOff>129346</xdr:rowOff>
    </xdr:from>
    <xdr:to>
      <xdr:col>12</xdr:col>
      <xdr:colOff>660170</xdr:colOff>
      <xdr:row>23</xdr:row>
      <xdr:rowOff>105458</xdr:rowOff>
    </xdr:to>
    <mc:AlternateContent xmlns:mc="http://schemas.openxmlformats.org/markup-compatibility/2006">
      <mc:Choice xmlns:a14="http://schemas.microsoft.com/office/drawing/2010/main" Requires="a14">
        <xdr:graphicFrame macro="">
          <xdr:nvGraphicFramePr>
            <xdr:cNvPr id="50" name="Month Name">
              <a:extLst>
                <a:ext uri="{FF2B5EF4-FFF2-40B4-BE49-F238E27FC236}">
                  <a16:creationId xmlns:a16="http://schemas.microsoft.com/office/drawing/2014/main" id="{D8FED472-5F64-4729-9AED-A778A3DB43B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971118" y="3177346"/>
              <a:ext cx="2080452" cy="1500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0</xdr:colOff>
      <xdr:row>15</xdr:row>
      <xdr:rowOff>9268</xdr:rowOff>
    </xdr:from>
    <xdr:to>
      <xdr:col>23</xdr:col>
      <xdr:colOff>0</xdr:colOff>
      <xdr:row>23</xdr:row>
      <xdr:rowOff>190499</xdr:rowOff>
    </xdr:to>
    <xdr:grpSp>
      <xdr:nvGrpSpPr>
        <xdr:cNvPr id="2" name="Group 1">
          <a:extLst>
            <a:ext uri="{FF2B5EF4-FFF2-40B4-BE49-F238E27FC236}">
              <a16:creationId xmlns:a16="http://schemas.microsoft.com/office/drawing/2014/main" id="{00F318B9-4722-860C-3A38-9BA6C068C67D}"/>
            </a:ext>
          </a:extLst>
        </xdr:cNvPr>
        <xdr:cNvGrpSpPr/>
      </xdr:nvGrpSpPr>
      <xdr:grpSpPr>
        <a:xfrm>
          <a:off x="8324850" y="3057268"/>
          <a:ext cx="5353050" cy="1705231"/>
          <a:chOff x="7505700" y="3000376"/>
          <a:chExt cx="4295775" cy="1752745"/>
        </a:xfrm>
      </xdr:grpSpPr>
      <xdr:grpSp>
        <xdr:nvGrpSpPr>
          <xdr:cNvPr id="4116" name="Group 4115">
            <a:extLst>
              <a:ext uri="{FF2B5EF4-FFF2-40B4-BE49-F238E27FC236}">
                <a16:creationId xmlns:a16="http://schemas.microsoft.com/office/drawing/2014/main" id="{BB3BB0FA-27C8-024F-4E0D-E542D96DC50A}"/>
              </a:ext>
            </a:extLst>
          </xdr:cNvPr>
          <xdr:cNvGrpSpPr/>
        </xdr:nvGrpSpPr>
        <xdr:grpSpPr>
          <a:xfrm>
            <a:off x="7505700" y="3000376"/>
            <a:ext cx="4295775" cy="1752745"/>
            <a:chOff x="7512325" y="2857501"/>
            <a:chExt cx="5334001" cy="1714500"/>
          </a:xfrm>
        </xdr:grpSpPr>
        <xdr:sp macro="" textlink="">
          <xdr:nvSpPr>
            <xdr:cNvPr id="4115" name="Rectangle: Rounded Corners 4114">
              <a:extLst>
                <a:ext uri="{FF2B5EF4-FFF2-40B4-BE49-F238E27FC236}">
                  <a16:creationId xmlns:a16="http://schemas.microsoft.com/office/drawing/2014/main" id="{FF8638BF-26C8-47FB-8FD3-51405884B07F}"/>
                </a:ext>
              </a:extLst>
            </xdr:cNvPr>
            <xdr:cNvSpPr/>
          </xdr:nvSpPr>
          <xdr:spPr>
            <a:xfrm>
              <a:off x="7512325" y="2857501"/>
              <a:ext cx="5334001" cy="171450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4114" name="Chart 4113">
              <a:extLst>
                <a:ext uri="{FF2B5EF4-FFF2-40B4-BE49-F238E27FC236}">
                  <a16:creationId xmlns:a16="http://schemas.microsoft.com/office/drawing/2014/main" id="{D1905741-3073-4817-AE34-877AF87AFF8B}"/>
                </a:ext>
              </a:extLst>
            </xdr:cNvPr>
            <xdr:cNvGraphicFramePr>
              <a:graphicFrameLocks/>
            </xdr:cNvGraphicFramePr>
          </xdr:nvGraphicFramePr>
          <xdr:xfrm>
            <a:off x="7624140" y="3180520"/>
            <a:ext cx="5060674" cy="1300370"/>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4123" name="Group 4122">
            <a:extLst>
              <a:ext uri="{FF2B5EF4-FFF2-40B4-BE49-F238E27FC236}">
                <a16:creationId xmlns:a16="http://schemas.microsoft.com/office/drawing/2014/main" id="{814EE133-388D-8B14-667D-5E2918702F09}"/>
              </a:ext>
            </a:extLst>
          </xdr:cNvPr>
          <xdr:cNvGrpSpPr/>
        </xdr:nvGrpSpPr>
        <xdr:grpSpPr>
          <a:xfrm>
            <a:off x="7667625" y="3000639"/>
            <a:ext cx="2706314" cy="346841"/>
            <a:chOff x="7702826" y="2866214"/>
            <a:chExt cx="3461274" cy="308741"/>
          </a:xfrm>
        </xdr:grpSpPr>
        <xdr:grpSp>
          <xdr:nvGrpSpPr>
            <xdr:cNvPr id="4121" name="Group 4120">
              <a:extLst>
                <a:ext uri="{FF2B5EF4-FFF2-40B4-BE49-F238E27FC236}">
                  <a16:creationId xmlns:a16="http://schemas.microsoft.com/office/drawing/2014/main" id="{DA2F44D3-DE81-BE37-16DB-F3D6D8E20F49}"/>
                </a:ext>
              </a:extLst>
            </xdr:cNvPr>
            <xdr:cNvGrpSpPr/>
          </xdr:nvGrpSpPr>
          <xdr:grpSpPr>
            <a:xfrm>
              <a:off x="7702826" y="2866214"/>
              <a:ext cx="2558414" cy="308741"/>
              <a:chOff x="7702826" y="2866214"/>
              <a:chExt cx="2558414" cy="308741"/>
            </a:xfrm>
          </xdr:grpSpPr>
          <xdr:sp macro="" textlink="'Analysis 1_timeline_v2'!X13">
            <xdr:nvSpPr>
              <xdr:cNvPr id="4117" name="TextBox 4116">
                <a:extLst>
                  <a:ext uri="{FF2B5EF4-FFF2-40B4-BE49-F238E27FC236}">
                    <a16:creationId xmlns:a16="http://schemas.microsoft.com/office/drawing/2014/main" id="{ECACA4C7-0D79-49D0-A69F-9D688389683F}"/>
                  </a:ext>
                </a:extLst>
              </xdr:cNvPr>
              <xdr:cNvSpPr txBox="1"/>
            </xdr:nvSpPr>
            <xdr:spPr>
              <a:xfrm>
                <a:off x="9429550" y="2866214"/>
                <a:ext cx="831690" cy="308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BF2F7B-E4DD-4450-B8C9-2CE8E46FCC60}" type="TxLink">
                  <a:rPr lang="en-US" sz="1400" b="1" i="0" u="none" strike="noStrike" kern="1200">
                    <a:solidFill>
                      <a:srgbClr val="102182"/>
                    </a:solidFill>
                    <a:latin typeface="Aptos Narrow"/>
                    <a:ea typeface="+mn-ea"/>
                    <a:cs typeface="Arial" panose="020B0604020202020204" pitchFamily="34" charset="0"/>
                  </a:rPr>
                  <a:pPr marL="0" indent="0" algn="ctr"/>
                  <a:t>47,9%</a:t>
                </a:fld>
                <a:endParaRPr lang="en-US" sz="1400" b="1" i="0" u="none" strike="noStrike" kern="1200">
                  <a:solidFill>
                    <a:srgbClr val="102182"/>
                  </a:solidFill>
                  <a:latin typeface="Aptos Narrow"/>
                  <a:ea typeface="+mn-ea"/>
                  <a:cs typeface="Arial" panose="020B0604020202020204" pitchFamily="34" charset="0"/>
                </a:endParaRPr>
              </a:p>
            </xdr:txBody>
          </xdr:sp>
          <xdr:sp macro="" textlink="">
            <xdr:nvSpPr>
              <xdr:cNvPr id="4119" name="TextBox 4118">
                <a:extLst>
                  <a:ext uri="{FF2B5EF4-FFF2-40B4-BE49-F238E27FC236}">
                    <a16:creationId xmlns:a16="http://schemas.microsoft.com/office/drawing/2014/main" id="{E97C4561-4E9E-4684-A315-58340D4ECD34}"/>
                  </a:ext>
                </a:extLst>
              </xdr:cNvPr>
              <xdr:cNvSpPr txBox="1"/>
            </xdr:nvSpPr>
            <xdr:spPr>
              <a:xfrm>
                <a:off x="7702826" y="2915479"/>
                <a:ext cx="2161761" cy="19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050" kern="1200"/>
                  <a:t>The Highlighted weekday contributed</a:t>
                </a:r>
                <a:endParaRPr lang="en-US" sz="1050" kern="1200"/>
              </a:p>
            </xdr:txBody>
          </xdr:sp>
        </xdr:grpSp>
        <xdr:sp macro="" textlink="">
          <xdr:nvSpPr>
            <xdr:cNvPr id="4122" name="TextBox 4121">
              <a:extLst>
                <a:ext uri="{FF2B5EF4-FFF2-40B4-BE49-F238E27FC236}">
                  <a16:creationId xmlns:a16="http://schemas.microsoft.com/office/drawing/2014/main" id="{3BA73DD2-6F93-469F-98BF-7F3DECC3646F}"/>
                </a:ext>
              </a:extLst>
            </xdr:cNvPr>
            <xdr:cNvSpPr txBox="1"/>
          </xdr:nvSpPr>
          <xdr:spPr>
            <a:xfrm>
              <a:off x="10030238" y="2923245"/>
              <a:ext cx="1133862" cy="17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0" i="0" u="none" strike="noStrike" kern="1200">
                  <a:solidFill>
                    <a:sysClr val="windowText" lastClr="000000"/>
                  </a:solidFill>
                  <a:latin typeface="Aptos Narrow"/>
                  <a:cs typeface="Arial" panose="020B0604020202020204" pitchFamily="34" charset="0"/>
                </a:rPr>
                <a:t>of</a:t>
              </a:r>
              <a:r>
                <a:rPr lang="pl-PL" sz="1100" b="0" i="0" u="none" strike="noStrike" kern="1200" baseline="0">
                  <a:solidFill>
                    <a:sysClr val="windowText" lastClr="000000"/>
                  </a:solidFill>
                  <a:latin typeface="Aptos Narrow"/>
                  <a:cs typeface="Arial" panose="020B0604020202020204" pitchFamily="34" charset="0"/>
                </a:rPr>
                <a:t> Total </a:t>
              </a:r>
              <a:r>
                <a:rPr lang="pl-PL" sz="1100" b="1" i="0" u="none" strike="noStrike" kern="1200" baseline="0">
                  <a:solidFill>
                    <a:sysClr val="windowText" lastClr="000000"/>
                  </a:solidFill>
                  <a:latin typeface="Aptos Narrow"/>
                  <a:cs typeface="Arial" panose="020B0604020202020204" pitchFamily="34" charset="0"/>
                </a:rPr>
                <a:t>Profit</a:t>
              </a:r>
              <a:endParaRPr lang="en-US" sz="1100" b="1" i="0" u="none" strike="noStrike" kern="1200">
                <a:solidFill>
                  <a:sysClr val="windowText" lastClr="000000"/>
                </a:solidFill>
                <a:latin typeface="Aptos Narrow"/>
                <a:cs typeface="Arial" panose="020B0604020202020204" pitchFamily="34" charset="0"/>
              </a:endParaRPr>
            </a:p>
          </xdr:txBody>
        </xdr:sp>
      </xdr:grpSp>
    </xdr:grpSp>
    <xdr:clientData/>
  </xdr:twoCellAnchor>
  <xdr:twoCellAnchor editAs="absolute">
    <xdr:from>
      <xdr:col>0</xdr:col>
      <xdr:colOff>405846</xdr:colOff>
      <xdr:row>25</xdr:row>
      <xdr:rowOff>0</xdr:rowOff>
    </xdr:from>
    <xdr:to>
      <xdr:col>6</xdr:col>
      <xdr:colOff>0</xdr:colOff>
      <xdr:row>37</xdr:row>
      <xdr:rowOff>57150</xdr:rowOff>
    </xdr:to>
    <xdr:sp macro="" textlink="">
      <xdr:nvSpPr>
        <xdr:cNvPr id="4126" name="Rectangle: Rounded Corners 4125">
          <a:extLst>
            <a:ext uri="{FF2B5EF4-FFF2-40B4-BE49-F238E27FC236}">
              <a16:creationId xmlns:a16="http://schemas.microsoft.com/office/drawing/2014/main" id="{D60F083D-E76D-B500-7797-6D2286C65D78}"/>
            </a:ext>
          </a:extLst>
        </xdr:cNvPr>
        <xdr:cNvSpPr/>
      </xdr:nvSpPr>
      <xdr:spPr>
        <a:xfrm>
          <a:off x="405846" y="4953000"/>
          <a:ext cx="3785154" cy="234315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0</xdr:col>
      <xdr:colOff>549422</xdr:colOff>
      <xdr:row>25</xdr:row>
      <xdr:rowOff>130037</xdr:rowOff>
    </xdr:from>
    <xdr:to>
      <xdr:col>4</xdr:col>
      <xdr:colOff>185244</xdr:colOff>
      <xdr:row>36</xdr:row>
      <xdr:rowOff>72059</xdr:rowOff>
    </xdr:to>
    <xdr:graphicFrame macro="">
      <xdr:nvGraphicFramePr>
        <xdr:cNvPr id="4124" name="Chart 4123">
          <a:extLst>
            <a:ext uri="{FF2B5EF4-FFF2-40B4-BE49-F238E27FC236}">
              <a16:creationId xmlns:a16="http://schemas.microsoft.com/office/drawing/2014/main" id="{1342DF80-2C1E-4776-AB27-0E4048A78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507723</xdr:colOff>
      <xdr:row>27</xdr:row>
      <xdr:rowOff>14079</xdr:rowOff>
    </xdr:from>
    <xdr:to>
      <xdr:col>3</xdr:col>
      <xdr:colOff>297344</xdr:colOff>
      <xdr:row>33</xdr:row>
      <xdr:rowOff>134176</xdr:rowOff>
    </xdr:to>
    <xdr:sp macro="" textlink="">
      <xdr:nvSpPr>
        <xdr:cNvPr id="4129" name="Oval 4128">
          <a:extLst>
            <a:ext uri="{FF2B5EF4-FFF2-40B4-BE49-F238E27FC236}">
              <a16:creationId xmlns:a16="http://schemas.microsoft.com/office/drawing/2014/main" id="{A6C3E6B9-24A5-1473-9E26-71061992F98B}"/>
            </a:ext>
          </a:extLst>
        </xdr:cNvPr>
        <xdr:cNvSpPr/>
      </xdr:nvSpPr>
      <xdr:spPr>
        <a:xfrm>
          <a:off x="1246532" y="5176629"/>
          <a:ext cx="1263097" cy="126309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absolute">
    <xdr:from>
      <xdr:col>3</xdr:col>
      <xdr:colOff>372169</xdr:colOff>
      <xdr:row>26</xdr:row>
      <xdr:rowOff>130535</xdr:rowOff>
    </xdr:from>
    <xdr:to>
      <xdr:col>5</xdr:col>
      <xdr:colOff>304668</xdr:colOff>
      <xdr:row>29</xdr:row>
      <xdr:rowOff>84113</xdr:rowOff>
    </xdr:to>
    <xdr:grpSp>
      <xdr:nvGrpSpPr>
        <xdr:cNvPr id="4135" name="Group 4134">
          <a:extLst>
            <a:ext uri="{FF2B5EF4-FFF2-40B4-BE49-F238E27FC236}">
              <a16:creationId xmlns:a16="http://schemas.microsoft.com/office/drawing/2014/main" id="{BE51C7A4-9940-5445-581F-561074537A14}"/>
            </a:ext>
          </a:extLst>
        </xdr:cNvPr>
        <xdr:cNvGrpSpPr/>
      </xdr:nvGrpSpPr>
      <xdr:grpSpPr>
        <a:xfrm>
          <a:off x="2572444" y="5274035"/>
          <a:ext cx="1399349" cy="525078"/>
          <a:chOff x="2540973" y="4939439"/>
          <a:chExt cx="1468095" cy="525078"/>
        </a:xfrm>
      </xdr:grpSpPr>
      <xdr:sp macro="" textlink="'Analysis 1_timeline_v2'!AB11">
        <xdr:nvSpPr>
          <xdr:cNvPr id="4131" name="TextBox 4130">
            <a:extLst>
              <a:ext uri="{FF2B5EF4-FFF2-40B4-BE49-F238E27FC236}">
                <a16:creationId xmlns:a16="http://schemas.microsoft.com/office/drawing/2014/main" id="{3906D6A4-CA2A-465A-BF32-F5D338FDE612}"/>
              </a:ext>
            </a:extLst>
          </xdr:cNvPr>
          <xdr:cNvSpPr txBox="1"/>
        </xdr:nvSpPr>
        <xdr:spPr>
          <a:xfrm>
            <a:off x="2540973" y="4939439"/>
            <a:ext cx="1468095" cy="1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7718B2-3E21-4509-BE1F-1EC58873BD12}" type="TxLink">
              <a:rPr lang="en-US" sz="1200" b="0" i="0" u="none" strike="noStrike" kern="1200">
                <a:solidFill>
                  <a:srgbClr val="000000"/>
                </a:solidFill>
                <a:latin typeface="Aptos Narrow"/>
                <a:cs typeface="Arial" panose="020B0604020202020204" pitchFamily="34" charset="0"/>
              </a:rPr>
              <a:pPr algn="ctr"/>
              <a:t>WEEKDAY makes up</a:t>
            </a:fld>
            <a:endParaRPr lang="en-US" sz="2000" b="1" kern="1200">
              <a:solidFill>
                <a:schemeClr val="tx1">
                  <a:lumMod val="75000"/>
                  <a:lumOff val="25000"/>
                </a:schemeClr>
              </a:solidFill>
              <a:latin typeface="Arial" panose="020B0604020202020204" pitchFamily="34" charset="0"/>
              <a:cs typeface="Arial" panose="020B0604020202020204" pitchFamily="34" charset="0"/>
            </a:endParaRPr>
          </a:p>
        </xdr:txBody>
      </xdr:sp>
      <xdr:sp macro="" textlink="'Analysis 1_timeline_v2'!AB10">
        <xdr:nvSpPr>
          <xdr:cNvPr id="4132" name="TextBox 4131">
            <a:extLst>
              <a:ext uri="{FF2B5EF4-FFF2-40B4-BE49-F238E27FC236}">
                <a16:creationId xmlns:a16="http://schemas.microsoft.com/office/drawing/2014/main" id="{D8A434B3-7E3D-4B0C-A16E-9BF2B7B71538}"/>
              </a:ext>
            </a:extLst>
          </xdr:cNvPr>
          <xdr:cNvSpPr txBox="1"/>
        </xdr:nvSpPr>
        <xdr:spPr>
          <a:xfrm>
            <a:off x="2603093" y="5110868"/>
            <a:ext cx="1343855" cy="1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9A898-9A92-42D5-B51C-58919B749337}" type="TxLink">
              <a:rPr lang="en-US" sz="1600" b="1" i="0" u="none" strike="noStrike" kern="1200">
                <a:solidFill>
                  <a:srgbClr val="102182"/>
                </a:solidFill>
                <a:latin typeface="Aptos Narrow"/>
                <a:ea typeface="+mn-ea"/>
                <a:cs typeface="Arial" panose="020B0604020202020204" pitchFamily="34" charset="0"/>
              </a:rPr>
              <a:pPr marL="0" indent="0" algn="ctr"/>
              <a:t>73,6%</a:t>
            </a:fld>
            <a:endParaRPr lang="en-US" sz="1600" b="1" i="0" u="none" strike="noStrike" kern="1200">
              <a:solidFill>
                <a:srgbClr val="102182"/>
              </a:solidFill>
              <a:latin typeface="Aptos Narrow"/>
              <a:ea typeface="+mn-ea"/>
              <a:cs typeface="Arial" panose="020B0604020202020204" pitchFamily="34" charset="0"/>
            </a:endParaRPr>
          </a:p>
        </xdr:txBody>
      </xdr:sp>
      <xdr:sp macro="" textlink="">
        <xdr:nvSpPr>
          <xdr:cNvPr id="4134" name="TextBox 4133">
            <a:extLst>
              <a:ext uri="{FF2B5EF4-FFF2-40B4-BE49-F238E27FC236}">
                <a16:creationId xmlns:a16="http://schemas.microsoft.com/office/drawing/2014/main" id="{C54B040C-458A-4267-BA6D-0C168746BA6A}"/>
              </a:ext>
            </a:extLst>
          </xdr:cNvPr>
          <xdr:cNvSpPr txBox="1"/>
        </xdr:nvSpPr>
        <xdr:spPr>
          <a:xfrm>
            <a:off x="2708089" y="5287268"/>
            <a:ext cx="1133862" cy="17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100" b="0" i="0" u="none" strike="noStrike" kern="1200">
                <a:solidFill>
                  <a:sysClr val="windowText" lastClr="000000"/>
                </a:solidFill>
                <a:latin typeface="Aptos Narrow"/>
                <a:cs typeface="Arial" panose="020B0604020202020204" pitchFamily="34" charset="0"/>
              </a:rPr>
              <a:t>of</a:t>
            </a:r>
            <a:r>
              <a:rPr lang="pl-PL" sz="1100" b="0" i="0" u="none" strike="noStrike" kern="1200" baseline="0">
                <a:solidFill>
                  <a:sysClr val="windowText" lastClr="000000"/>
                </a:solidFill>
                <a:latin typeface="Aptos Narrow"/>
                <a:cs typeface="Arial" panose="020B0604020202020204" pitchFamily="34" charset="0"/>
              </a:rPr>
              <a:t> Total </a:t>
            </a:r>
            <a:r>
              <a:rPr lang="pl-PL" sz="1100" b="1" i="0" u="none" strike="noStrike" kern="1200" baseline="0">
                <a:solidFill>
                  <a:sysClr val="windowText" lastClr="000000"/>
                </a:solidFill>
                <a:latin typeface="Aptos Narrow"/>
                <a:cs typeface="Arial" panose="020B0604020202020204" pitchFamily="34" charset="0"/>
              </a:rPr>
              <a:t>Profit</a:t>
            </a:r>
            <a:endParaRPr lang="en-US" sz="1100" b="1" i="0" u="none" strike="noStrike" kern="1200">
              <a:solidFill>
                <a:sysClr val="windowText" lastClr="000000"/>
              </a:solidFill>
              <a:latin typeface="Aptos Narrow"/>
              <a:cs typeface="Arial" panose="020B0604020202020204" pitchFamily="34" charset="0"/>
            </a:endParaRPr>
          </a:p>
        </xdr:txBody>
      </xdr:sp>
    </xdr:grpSp>
    <xdr:clientData/>
  </xdr:twoCellAnchor>
  <xdr:twoCellAnchor editAs="absolute">
    <xdr:from>
      <xdr:col>2</xdr:col>
      <xdr:colOff>68780</xdr:colOff>
      <xdr:row>28</xdr:row>
      <xdr:rowOff>166939</xdr:rowOff>
    </xdr:from>
    <xdr:to>
      <xdr:col>3</xdr:col>
      <xdr:colOff>65584</xdr:colOff>
      <xdr:row>32</xdr:row>
      <xdr:rowOff>141794</xdr:rowOff>
    </xdr:to>
    <xdr:pic>
      <xdr:nvPicPr>
        <xdr:cNvPr id="4137" name="Picture 4136">
          <a:extLst>
            <a:ext uri="{FF2B5EF4-FFF2-40B4-BE49-F238E27FC236}">
              <a16:creationId xmlns:a16="http://schemas.microsoft.com/office/drawing/2014/main" id="{EEB4B43B-EBE8-B7BE-3026-E724EFCAA515}"/>
            </a:ext>
          </a:extLst>
        </xdr:cNvPr>
        <xdr:cNvPicPr>
          <a:picLocks noChangeAspect="1"/>
        </xdr:cNvPicPr>
      </xdr:nvPicPr>
      <xdr:blipFill>
        <a:blip xmlns:r="http://schemas.openxmlformats.org/officeDocument/2006/relationships" r:embed="rId11" cstate="print">
          <a:alphaModFix/>
          <a:extLst>
            <a:ext uri="{28A0092B-C50C-407E-A947-70E740481C1C}">
              <a14:useLocalDpi xmlns:a14="http://schemas.microsoft.com/office/drawing/2010/main" val="0"/>
            </a:ext>
          </a:extLst>
        </a:blip>
        <a:stretch>
          <a:fillRect/>
        </a:stretch>
      </xdr:blipFill>
      <xdr:spPr>
        <a:xfrm>
          <a:off x="1541014" y="5519989"/>
          <a:ext cx="736855" cy="736855"/>
        </a:xfrm>
        <a:prstGeom prst="rect">
          <a:avLst/>
        </a:prstGeom>
        <a:solidFill>
          <a:schemeClr val="bg1">
            <a:lumMod val="95000"/>
          </a:schemeClr>
        </a:solidFill>
        <a:ln>
          <a:noFill/>
        </a:ln>
      </xdr:spPr>
    </xdr:pic>
    <xdr:clientData/>
  </xdr:twoCellAnchor>
  <xdr:twoCellAnchor>
    <xdr:from>
      <xdr:col>17</xdr:col>
      <xdr:colOff>0</xdr:colOff>
      <xdr:row>25</xdr:row>
      <xdr:rowOff>0</xdr:rowOff>
    </xdr:from>
    <xdr:to>
      <xdr:col>23</xdr:col>
      <xdr:colOff>0</xdr:colOff>
      <xdr:row>37</xdr:row>
      <xdr:rowOff>48867</xdr:rowOff>
    </xdr:to>
    <xdr:sp macro="" textlink="">
      <xdr:nvSpPr>
        <xdr:cNvPr id="4175" name="Rectangle: Rounded Corners 4174">
          <a:extLst>
            <a:ext uri="{FF2B5EF4-FFF2-40B4-BE49-F238E27FC236}">
              <a16:creationId xmlns:a16="http://schemas.microsoft.com/office/drawing/2014/main" id="{2B819FE2-2AC2-4410-829D-A42FB371C061}"/>
            </a:ext>
          </a:extLst>
        </xdr:cNvPr>
        <xdr:cNvSpPr/>
      </xdr:nvSpPr>
      <xdr:spPr>
        <a:xfrm>
          <a:off x="9791700" y="4953000"/>
          <a:ext cx="3886200" cy="2334867"/>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65096</xdr:colOff>
      <xdr:row>26</xdr:row>
      <xdr:rowOff>143282</xdr:rowOff>
    </xdr:from>
    <xdr:to>
      <xdr:col>22</xdr:col>
      <xdr:colOff>162150</xdr:colOff>
      <xdr:row>36</xdr:row>
      <xdr:rowOff>7204</xdr:rowOff>
    </xdr:to>
    <mc:AlternateContent xmlns:mc="http://schemas.openxmlformats.org/markup-compatibility/2006">
      <mc:Choice xmlns:a14="http://schemas.microsoft.com/office/drawing/2010/main" Requires="a14">
        <xdr:graphicFrame macro="">
          <xdr:nvGraphicFramePr>
            <xdr:cNvPr id="4174" name="Country">
              <a:extLst>
                <a:ext uri="{FF2B5EF4-FFF2-40B4-BE49-F238E27FC236}">
                  <a16:creationId xmlns:a16="http://schemas.microsoft.com/office/drawing/2014/main" id="{26A025D0-9EB7-4CE5-AA38-FBC592FC79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856796" y="5286782"/>
              <a:ext cx="3764179" cy="1768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247649</xdr:colOff>
      <xdr:row>25</xdr:row>
      <xdr:rowOff>0</xdr:rowOff>
    </xdr:from>
    <xdr:to>
      <xdr:col>16</xdr:col>
      <xdr:colOff>0</xdr:colOff>
      <xdr:row>37</xdr:row>
      <xdr:rowOff>57150</xdr:rowOff>
    </xdr:to>
    <xdr:grpSp>
      <xdr:nvGrpSpPr>
        <xdr:cNvPr id="4181" name="Group 4180">
          <a:extLst>
            <a:ext uri="{FF2B5EF4-FFF2-40B4-BE49-F238E27FC236}">
              <a16:creationId xmlns:a16="http://schemas.microsoft.com/office/drawing/2014/main" id="{981FE7DA-8425-1FF2-166D-B8C8EA753173}"/>
            </a:ext>
          </a:extLst>
        </xdr:cNvPr>
        <xdr:cNvGrpSpPr/>
      </xdr:nvGrpSpPr>
      <xdr:grpSpPr>
        <a:xfrm>
          <a:off x="4438649" y="4953000"/>
          <a:ext cx="5105401" cy="2343150"/>
          <a:chOff x="4560574" y="4762500"/>
          <a:chExt cx="5304013" cy="2286000"/>
        </a:xfrm>
      </xdr:grpSpPr>
      <xdr:sp macro="" textlink="">
        <xdr:nvSpPr>
          <xdr:cNvPr id="4140" name="Rectangle: Rounded Corners 4139">
            <a:extLst>
              <a:ext uri="{FF2B5EF4-FFF2-40B4-BE49-F238E27FC236}">
                <a16:creationId xmlns:a16="http://schemas.microsoft.com/office/drawing/2014/main" id="{70B3AFA0-B228-4701-BF72-B7555E20D1BA}"/>
              </a:ext>
            </a:extLst>
          </xdr:cNvPr>
          <xdr:cNvSpPr/>
        </xdr:nvSpPr>
        <xdr:spPr>
          <a:xfrm>
            <a:off x="4560574" y="4762500"/>
            <a:ext cx="5304013" cy="2286000"/>
          </a:xfrm>
          <a:prstGeom prst="roundRect">
            <a:avLst>
              <a:gd name="adj" fmla="val 1078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nvGrpSpPr>
          <xdr:cNvPr id="4177" name="Group 4176">
            <a:extLst>
              <a:ext uri="{FF2B5EF4-FFF2-40B4-BE49-F238E27FC236}">
                <a16:creationId xmlns:a16="http://schemas.microsoft.com/office/drawing/2014/main" id="{ED245F83-2C57-A70E-8334-E81AE5A776C8}"/>
              </a:ext>
            </a:extLst>
          </xdr:cNvPr>
          <xdr:cNvGrpSpPr/>
        </xdr:nvGrpSpPr>
        <xdr:grpSpPr>
          <a:xfrm>
            <a:off x="6021233" y="5514927"/>
            <a:ext cx="1197733" cy="1326507"/>
            <a:chOff x="6021233" y="5514927"/>
            <a:chExt cx="1197733" cy="1326507"/>
          </a:xfrm>
        </xdr:grpSpPr>
        <xdr:sp macro="" textlink="">
          <xdr:nvSpPr>
            <xdr:cNvPr id="4141" name="Rectangle: Rounded Corners 4140">
              <a:extLst>
                <a:ext uri="{FF2B5EF4-FFF2-40B4-BE49-F238E27FC236}">
                  <a16:creationId xmlns:a16="http://schemas.microsoft.com/office/drawing/2014/main" id="{A9BD6051-2665-4810-A514-AFA83802A15D}"/>
                </a:ext>
              </a:extLst>
            </xdr:cNvPr>
            <xdr:cNvSpPr/>
          </xdr:nvSpPr>
          <xdr:spPr>
            <a:xfrm>
              <a:off x="6021233" y="5514927"/>
              <a:ext cx="962668" cy="1185797"/>
            </a:xfrm>
            <a:prstGeom prst="roundRect">
              <a:avLst>
                <a:gd name="adj" fmla="val 16171"/>
              </a:avLst>
            </a:prstGeom>
            <a:solidFill>
              <a:srgbClr val="6ECB25"/>
            </a:solidFill>
            <a:ln>
              <a:noFill/>
            </a:ln>
            <a:effectLst>
              <a:outerShdw blurRad="266700" dir="1860000" sx="102000" sy="102000" algn="ctr" rotWithShape="0">
                <a:prstClr val="black">
                  <a:alpha val="3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48" name="Oval 4147">
              <a:extLst>
                <a:ext uri="{FF2B5EF4-FFF2-40B4-BE49-F238E27FC236}">
                  <a16:creationId xmlns:a16="http://schemas.microsoft.com/office/drawing/2014/main" id="{987715CB-1DA6-4910-A777-A507AECF33E8}"/>
                </a:ext>
              </a:extLst>
            </xdr:cNvPr>
            <xdr:cNvSpPr/>
          </xdr:nvSpPr>
          <xdr:spPr>
            <a:xfrm>
              <a:off x="6636776" y="6323863"/>
              <a:ext cx="519962" cy="517571"/>
            </a:xfrm>
            <a:prstGeom prst="ellipse">
              <a:avLst/>
            </a:prstGeom>
            <a:solidFill>
              <a:schemeClr val="bg1"/>
            </a:solidFill>
            <a:ln>
              <a:noFill/>
            </a:ln>
            <a:effectLst>
              <a:outerShdw blurRad="63500" sx="102000" sy="102000" algn="tl"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59" name="TextBox 4158">
              <a:extLst>
                <a:ext uri="{FF2B5EF4-FFF2-40B4-BE49-F238E27FC236}">
                  <a16:creationId xmlns:a16="http://schemas.microsoft.com/office/drawing/2014/main" id="{747B8B2B-6EE4-4242-BDDD-0E3E435CDCD2}"/>
                </a:ext>
              </a:extLst>
            </xdr:cNvPr>
            <xdr:cNvSpPr txBox="1"/>
          </xdr:nvSpPr>
          <xdr:spPr>
            <a:xfrm>
              <a:off x="6041509" y="5957772"/>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1" kern="1200">
                  <a:solidFill>
                    <a:sysClr val="windowText" lastClr="000000"/>
                  </a:solidFill>
                </a:rPr>
                <a:t>Quater 2</a:t>
              </a:r>
              <a:endParaRPr lang="en-US" sz="1200" b="1" kern="1200">
                <a:solidFill>
                  <a:sysClr val="windowText" lastClr="000000"/>
                </a:solidFill>
              </a:endParaRPr>
            </a:p>
          </xdr:txBody>
        </xdr:sp>
        <xdr:sp macro="" textlink="'Analysis 1_timeline_v2'!AI7">
          <xdr:nvSpPr>
            <xdr:cNvPr id="4163" name="TextBox 4162">
              <a:extLst>
                <a:ext uri="{FF2B5EF4-FFF2-40B4-BE49-F238E27FC236}">
                  <a16:creationId xmlns:a16="http://schemas.microsoft.com/office/drawing/2014/main" id="{11629476-2481-7562-152D-EDDF6DB9F555}"/>
                </a:ext>
              </a:extLst>
            </xdr:cNvPr>
            <xdr:cNvSpPr txBox="1"/>
          </xdr:nvSpPr>
          <xdr:spPr>
            <a:xfrm>
              <a:off x="6029515" y="5657758"/>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A7B0C5-63E0-4CC9-913F-665F370DF774}"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$3,41M</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sp macro="" textlink="'Analysis 1_timeline_v2'!AJ7">
          <xdr:nvSpPr>
            <xdr:cNvPr id="4167" name="TextBox 4166">
              <a:extLst>
                <a:ext uri="{FF2B5EF4-FFF2-40B4-BE49-F238E27FC236}">
                  <a16:creationId xmlns:a16="http://schemas.microsoft.com/office/drawing/2014/main" id="{D3D9D257-ECA9-44C0-BC73-269805D2E679}"/>
                </a:ext>
              </a:extLst>
            </xdr:cNvPr>
            <xdr:cNvSpPr txBox="1"/>
          </xdr:nvSpPr>
          <xdr:spPr>
            <a:xfrm>
              <a:off x="6636776" y="6393986"/>
              <a:ext cx="58219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0C5534-C404-48E1-9513-89CD7A6EC825}"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38%</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grpSp>
      <xdr:grpSp>
        <xdr:nvGrpSpPr>
          <xdr:cNvPr id="4179" name="Group 4178">
            <a:extLst>
              <a:ext uri="{FF2B5EF4-FFF2-40B4-BE49-F238E27FC236}">
                <a16:creationId xmlns:a16="http://schemas.microsoft.com/office/drawing/2014/main" id="{389B563F-53F6-A966-E377-B5A134EF6A30}"/>
              </a:ext>
            </a:extLst>
          </xdr:cNvPr>
          <xdr:cNvGrpSpPr/>
        </xdr:nvGrpSpPr>
        <xdr:grpSpPr>
          <a:xfrm>
            <a:off x="7288891" y="5514927"/>
            <a:ext cx="1169680" cy="1326507"/>
            <a:chOff x="7288891" y="5514927"/>
            <a:chExt cx="1169680" cy="1326507"/>
          </a:xfrm>
        </xdr:grpSpPr>
        <xdr:sp macro="" textlink="">
          <xdr:nvSpPr>
            <xdr:cNvPr id="4142" name="Rectangle: Rounded Corners 4141">
              <a:extLst>
                <a:ext uri="{FF2B5EF4-FFF2-40B4-BE49-F238E27FC236}">
                  <a16:creationId xmlns:a16="http://schemas.microsoft.com/office/drawing/2014/main" id="{919B0DBE-4436-4251-96DF-72A49FBD9FB7}"/>
                </a:ext>
              </a:extLst>
            </xdr:cNvPr>
            <xdr:cNvSpPr/>
          </xdr:nvSpPr>
          <xdr:spPr>
            <a:xfrm>
              <a:off x="7288892" y="5514927"/>
              <a:ext cx="962668" cy="1185797"/>
            </a:xfrm>
            <a:prstGeom prst="roundRect">
              <a:avLst>
                <a:gd name="adj" fmla="val 16171"/>
              </a:avLst>
            </a:prstGeom>
            <a:solidFill>
              <a:schemeClr val="bg1"/>
            </a:solidFill>
            <a:ln>
              <a:noFill/>
            </a:ln>
            <a:effectLst>
              <a:outerShdw blurRad="266700" dir="1860000" sx="102000" sy="102000" algn="ctr" rotWithShape="0">
                <a:prstClr val="black">
                  <a:alpha val="3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47" name="Oval 4146">
              <a:extLst>
                <a:ext uri="{FF2B5EF4-FFF2-40B4-BE49-F238E27FC236}">
                  <a16:creationId xmlns:a16="http://schemas.microsoft.com/office/drawing/2014/main" id="{7094FA2E-987A-4B9A-8501-5FD85C20DBC1}"/>
                </a:ext>
              </a:extLst>
            </xdr:cNvPr>
            <xdr:cNvSpPr/>
          </xdr:nvSpPr>
          <xdr:spPr>
            <a:xfrm>
              <a:off x="7876381" y="6323863"/>
              <a:ext cx="519962" cy="517571"/>
            </a:xfrm>
            <a:prstGeom prst="ellipse">
              <a:avLst/>
            </a:prstGeom>
            <a:solidFill>
              <a:schemeClr val="bg1">
                <a:lumMod val="75000"/>
              </a:schemeClr>
            </a:solidFill>
            <a:ln>
              <a:noFill/>
            </a:ln>
            <a:effectLst>
              <a:outerShdw blurRad="63500" sx="102000" sy="102000" algn="tl"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60" name="TextBox 4159">
              <a:extLst>
                <a:ext uri="{FF2B5EF4-FFF2-40B4-BE49-F238E27FC236}">
                  <a16:creationId xmlns:a16="http://schemas.microsoft.com/office/drawing/2014/main" id="{E3255746-54F2-4845-8986-FD23124824A9}"/>
                </a:ext>
              </a:extLst>
            </xdr:cNvPr>
            <xdr:cNvSpPr txBox="1"/>
          </xdr:nvSpPr>
          <xdr:spPr>
            <a:xfrm>
              <a:off x="7300885" y="5957772"/>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1" kern="1200">
                  <a:solidFill>
                    <a:sysClr val="windowText" lastClr="000000"/>
                  </a:solidFill>
                </a:rPr>
                <a:t>Quater 3</a:t>
              </a:r>
              <a:endParaRPr lang="en-US" sz="1200" b="1" kern="1200">
                <a:solidFill>
                  <a:sysClr val="windowText" lastClr="000000"/>
                </a:solidFill>
              </a:endParaRPr>
            </a:p>
          </xdr:txBody>
        </xdr:sp>
        <xdr:sp macro="" textlink="'Analysis 1_timeline_v2'!AI8">
          <xdr:nvSpPr>
            <xdr:cNvPr id="4164" name="TextBox 4163">
              <a:extLst>
                <a:ext uri="{FF2B5EF4-FFF2-40B4-BE49-F238E27FC236}">
                  <a16:creationId xmlns:a16="http://schemas.microsoft.com/office/drawing/2014/main" id="{2BCE686C-09FB-66AF-34AC-EB4641163889}"/>
                </a:ext>
              </a:extLst>
            </xdr:cNvPr>
            <xdr:cNvSpPr txBox="1"/>
          </xdr:nvSpPr>
          <xdr:spPr>
            <a:xfrm>
              <a:off x="7288891" y="5657758"/>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1D91AA-AB86-4BEC-9AE2-093DD19DA5CE}"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$1,97M</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sp macro="" textlink="'Analysis 1_timeline_v2'!AJ8">
          <xdr:nvSpPr>
            <xdr:cNvPr id="4168" name="TextBox 4167">
              <a:extLst>
                <a:ext uri="{FF2B5EF4-FFF2-40B4-BE49-F238E27FC236}">
                  <a16:creationId xmlns:a16="http://schemas.microsoft.com/office/drawing/2014/main" id="{4004252B-FD8E-49E5-825C-B37610DFCC7E}"/>
                </a:ext>
              </a:extLst>
            </xdr:cNvPr>
            <xdr:cNvSpPr txBox="1"/>
          </xdr:nvSpPr>
          <xdr:spPr>
            <a:xfrm>
              <a:off x="7876381" y="6393986"/>
              <a:ext cx="58219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8E83C3-99C4-430D-B50D-2E3D0D7853A1}"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22%</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grpSp>
      <xdr:grpSp>
        <xdr:nvGrpSpPr>
          <xdr:cNvPr id="4180" name="Group 4179">
            <a:extLst>
              <a:ext uri="{FF2B5EF4-FFF2-40B4-BE49-F238E27FC236}">
                <a16:creationId xmlns:a16="http://schemas.microsoft.com/office/drawing/2014/main" id="{0481BCCF-C108-5525-FCB9-2FBEFC759A5D}"/>
              </a:ext>
            </a:extLst>
          </xdr:cNvPr>
          <xdr:cNvGrpSpPr/>
        </xdr:nvGrpSpPr>
        <xdr:grpSpPr>
          <a:xfrm>
            <a:off x="8539640" y="5514927"/>
            <a:ext cx="1277279" cy="1322368"/>
            <a:chOff x="8539640" y="5514927"/>
            <a:chExt cx="1277279" cy="1322368"/>
          </a:xfrm>
        </xdr:grpSpPr>
        <xdr:sp macro="" textlink="">
          <xdr:nvSpPr>
            <xdr:cNvPr id="4143" name="Rectangle: Rounded Corners 4142">
              <a:extLst>
                <a:ext uri="{FF2B5EF4-FFF2-40B4-BE49-F238E27FC236}">
                  <a16:creationId xmlns:a16="http://schemas.microsoft.com/office/drawing/2014/main" id="{BB04D8B0-2913-4AC1-90AE-3E747BB443D5}"/>
                </a:ext>
              </a:extLst>
            </xdr:cNvPr>
            <xdr:cNvSpPr/>
          </xdr:nvSpPr>
          <xdr:spPr>
            <a:xfrm>
              <a:off x="8556552" y="5514927"/>
              <a:ext cx="962668" cy="1185797"/>
            </a:xfrm>
            <a:prstGeom prst="roundRect">
              <a:avLst>
                <a:gd name="adj" fmla="val 16171"/>
              </a:avLst>
            </a:prstGeom>
            <a:solidFill>
              <a:srgbClr val="102182"/>
            </a:solidFill>
            <a:ln>
              <a:noFill/>
            </a:ln>
            <a:effectLst>
              <a:outerShdw blurRad="266700" dir="1860000" sx="102000" sy="102000" algn="ctr" rotWithShape="0">
                <a:prstClr val="black">
                  <a:alpha val="3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46" name="Oval 4145">
              <a:extLst>
                <a:ext uri="{FF2B5EF4-FFF2-40B4-BE49-F238E27FC236}">
                  <a16:creationId xmlns:a16="http://schemas.microsoft.com/office/drawing/2014/main" id="{8D7691B3-3D77-40A9-8835-90582A0B1677}"/>
                </a:ext>
              </a:extLst>
            </xdr:cNvPr>
            <xdr:cNvSpPr/>
          </xdr:nvSpPr>
          <xdr:spPr>
            <a:xfrm>
              <a:off x="9236951" y="6319724"/>
              <a:ext cx="519962" cy="517571"/>
            </a:xfrm>
            <a:prstGeom prst="ellipse">
              <a:avLst/>
            </a:prstGeom>
            <a:solidFill>
              <a:schemeClr val="bg1"/>
            </a:solidFill>
            <a:ln>
              <a:noFill/>
            </a:ln>
            <a:effectLst>
              <a:outerShdw blurRad="63500" sx="102000" sy="102000" algn="tl"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61" name="TextBox 4160">
              <a:extLst>
                <a:ext uri="{FF2B5EF4-FFF2-40B4-BE49-F238E27FC236}">
                  <a16:creationId xmlns:a16="http://schemas.microsoft.com/office/drawing/2014/main" id="{998F7028-561F-4111-8A31-3CB8227AE073}"/>
                </a:ext>
              </a:extLst>
            </xdr:cNvPr>
            <xdr:cNvSpPr txBox="1"/>
          </xdr:nvSpPr>
          <xdr:spPr>
            <a:xfrm>
              <a:off x="8556552" y="5957772"/>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1" kern="1200">
                  <a:solidFill>
                    <a:schemeClr val="bg1">
                      <a:lumMod val="95000"/>
                    </a:schemeClr>
                  </a:solidFill>
                </a:rPr>
                <a:t>Quater 4</a:t>
              </a:r>
              <a:endParaRPr lang="en-US" sz="1200" b="1" kern="1200">
                <a:solidFill>
                  <a:schemeClr val="bg1">
                    <a:lumMod val="95000"/>
                  </a:schemeClr>
                </a:solidFill>
              </a:endParaRPr>
            </a:p>
          </xdr:txBody>
        </xdr:sp>
        <xdr:sp macro="" textlink="'Analysis 1_timeline_v2'!AI9">
          <xdr:nvSpPr>
            <xdr:cNvPr id="4165" name="TextBox 4164">
              <a:extLst>
                <a:ext uri="{FF2B5EF4-FFF2-40B4-BE49-F238E27FC236}">
                  <a16:creationId xmlns:a16="http://schemas.microsoft.com/office/drawing/2014/main" id="{F214294C-A9DA-2DEF-BF1D-0E2DA9049AEB}"/>
                </a:ext>
              </a:extLst>
            </xdr:cNvPr>
            <xdr:cNvSpPr txBox="1"/>
          </xdr:nvSpPr>
          <xdr:spPr>
            <a:xfrm>
              <a:off x="8539640" y="5657758"/>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A219DE-0397-4CE3-91BF-A84DE69367B3}" type="TxLink">
                <a:rPr lang="en-US" sz="1200" b="1" i="0" u="none" strike="noStrike" kern="1200">
                  <a:solidFill>
                    <a:srgbClr val="FFFFFF"/>
                  </a:solidFill>
                  <a:latin typeface="Arial" panose="020B0604020202020204" pitchFamily="34" charset="0"/>
                  <a:ea typeface="+mn-ea"/>
                  <a:cs typeface="Arial" panose="020B0604020202020204" pitchFamily="34" charset="0"/>
                </a:rPr>
                <a:pPr marL="0" indent="0" algn="ctr"/>
                <a:t>$1,37M</a:t>
              </a:fld>
              <a:endParaRPr lang="en-US" sz="1200" b="1" i="0" u="none" strike="noStrike" kern="1200">
                <a:solidFill>
                  <a:srgbClr val="FFFFFF"/>
                </a:solidFill>
                <a:latin typeface="Arial" panose="020B0604020202020204" pitchFamily="34" charset="0"/>
                <a:ea typeface="+mn-ea"/>
                <a:cs typeface="Arial" panose="020B0604020202020204" pitchFamily="34" charset="0"/>
              </a:endParaRPr>
            </a:p>
          </xdr:txBody>
        </xdr:sp>
        <xdr:sp macro="" textlink="'Analysis 1_timeline_v2'!AJ9">
          <xdr:nvSpPr>
            <xdr:cNvPr id="4169" name="TextBox 4168">
              <a:extLst>
                <a:ext uri="{FF2B5EF4-FFF2-40B4-BE49-F238E27FC236}">
                  <a16:creationId xmlns:a16="http://schemas.microsoft.com/office/drawing/2014/main" id="{B8226D91-623F-4881-8630-8B32B3F96830}"/>
                </a:ext>
              </a:extLst>
            </xdr:cNvPr>
            <xdr:cNvSpPr txBox="1"/>
          </xdr:nvSpPr>
          <xdr:spPr>
            <a:xfrm>
              <a:off x="9234729" y="6393986"/>
              <a:ext cx="58219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D813F9-43AD-4678-BEA8-5A1F9FEFA011}"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15%</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grpSp>
      <xdr:sp macro="" textlink="">
        <xdr:nvSpPr>
          <xdr:cNvPr id="4171" name="TextBox 4170">
            <a:extLst>
              <a:ext uri="{FF2B5EF4-FFF2-40B4-BE49-F238E27FC236}">
                <a16:creationId xmlns:a16="http://schemas.microsoft.com/office/drawing/2014/main" id="{F0AD914F-F1AA-1E9B-C920-6491DCE245A1}"/>
              </a:ext>
            </a:extLst>
          </xdr:cNvPr>
          <xdr:cNvSpPr txBox="1"/>
        </xdr:nvSpPr>
        <xdr:spPr>
          <a:xfrm>
            <a:off x="4837339" y="4911586"/>
            <a:ext cx="2474198"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0" i="0" u="none" strike="noStrike" kern="1200">
                <a:solidFill>
                  <a:sysClr val="windowText" lastClr="000000"/>
                </a:solidFill>
                <a:latin typeface="Arial" panose="020B0604020202020204" pitchFamily="34" charset="0"/>
                <a:cs typeface="Arial" panose="020B0604020202020204" pitchFamily="34" charset="0"/>
              </a:rPr>
              <a:t>Quaterly view by </a:t>
            </a:r>
            <a:r>
              <a:rPr lang="pl-PL" sz="1200" b="1" i="0" u="none" strike="noStrike" kern="1200">
                <a:solidFill>
                  <a:sysClr val="windowText" lastClr="000000"/>
                </a:solidFill>
                <a:latin typeface="Arial" panose="020B0604020202020204" pitchFamily="34" charset="0"/>
                <a:cs typeface="Arial" panose="020B0604020202020204" pitchFamily="34" charset="0"/>
              </a:rPr>
              <a:t>Profit</a:t>
            </a:r>
            <a:endParaRPr lang="en-US" sz="1200" b="1" i="0" u="none" strike="noStrike" kern="1200">
              <a:solidFill>
                <a:sysClr val="windowText" lastClr="000000"/>
              </a:solidFill>
              <a:latin typeface="Arial" panose="020B0604020202020204" pitchFamily="34" charset="0"/>
              <a:cs typeface="Arial" panose="020B0604020202020204" pitchFamily="34" charset="0"/>
            </a:endParaRPr>
          </a:p>
        </xdr:txBody>
      </xdr:sp>
      <xdr:grpSp>
        <xdr:nvGrpSpPr>
          <xdr:cNvPr id="4178" name="Group 4177">
            <a:extLst>
              <a:ext uri="{FF2B5EF4-FFF2-40B4-BE49-F238E27FC236}">
                <a16:creationId xmlns:a16="http://schemas.microsoft.com/office/drawing/2014/main" id="{7FB28FF1-1A48-33C3-0AD6-97F418FCAA8D}"/>
              </a:ext>
            </a:extLst>
          </xdr:cNvPr>
          <xdr:cNvGrpSpPr/>
        </xdr:nvGrpSpPr>
        <xdr:grpSpPr>
          <a:xfrm>
            <a:off x="4753574" y="5514927"/>
            <a:ext cx="1224999" cy="1338840"/>
            <a:chOff x="4753574" y="5514927"/>
            <a:chExt cx="1224999" cy="1338840"/>
          </a:xfrm>
        </xdr:grpSpPr>
        <xdr:sp macro="" textlink="">
          <xdr:nvSpPr>
            <xdr:cNvPr id="4139" name="Rectangle: Rounded Corners 4138">
              <a:extLst>
                <a:ext uri="{FF2B5EF4-FFF2-40B4-BE49-F238E27FC236}">
                  <a16:creationId xmlns:a16="http://schemas.microsoft.com/office/drawing/2014/main" id="{9B486D6C-698F-4E96-9B0A-95468E4B476D}"/>
                </a:ext>
              </a:extLst>
            </xdr:cNvPr>
            <xdr:cNvSpPr/>
          </xdr:nvSpPr>
          <xdr:spPr>
            <a:xfrm>
              <a:off x="4753574" y="5514927"/>
              <a:ext cx="962668" cy="1185797"/>
            </a:xfrm>
            <a:prstGeom prst="roundRect">
              <a:avLst>
                <a:gd name="adj" fmla="val 16171"/>
              </a:avLst>
            </a:prstGeom>
            <a:solidFill>
              <a:schemeClr val="tx1">
                <a:lumMod val="85000"/>
                <a:lumOff val="15000"/>
              </a:schemeClr>
            </a:solidFill>
            <a:ln>
              <a:noFill/>
            </a:ln>
            <a:effectLst>
              <a:outerShdw blurRad="266700" dir="1860000" sx="102000" sy="102000" algn="ctr" rotWithShape="0">
                <a:prstClr val="black">
                  <a:alpha val="3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58" name="TextBox 4157">
              <a:extLst>
                <a:ext uri="{FF2B5EF4-FFF2-40B4-BE49-F238E27FC236}">
                  <a16:creationId xmlns:a16="http://schemas.microsoft.com/office/drawing/2014/main" id="{09427663-3951-41F5-827F-4ADD1C7455CD}"/>
                </a:ext>
              </a:extLst>
            </xdr:cNvPr>
            <xdr:cNvSpPr txBox="1"/>
          </xdr:nvSpPr>
          <xdr:spPr>
            <a:xfrm>
              <a:off x="4765568" y="5957772"/>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1" kern="1200">
                  <a:solidFill>
                    <a:schemeClr val="bg1">
                      <a:lumMod val="95000"/>
                    </a:schemeClr>
                  </a:solidFill>
                </a:rPr>
                <a:t>Quater 1</a:t>
              </a:r>
              <a:endParaRPr lang="en-US" sz="1200" b="1" kern="1200">
                <a:solidFill>
                  <a:schemeClr val="bg1">
                    <a:lumMod val="95000"/>
                  </a:schemeClr>
                </a:solidFill>
              </a:endParaRPr>
            </a:p>
          </xdr:txBody>
        </xdr:sp>
        <xdr:sp macro="" textlink="'Analysis 1_timeline_v2'!AI6">
          <xdr:nvSpPr>
            <xdr:cNvPr id="4162" name="TextBox 4161">
              <a:extLst>
                <a:ext uri="{FF2B5EF4-FFF2-40B4-BE49-F238E27FC236}">
                  <a16:creationId xmlns:a16="http://schemas.microsoft.com/office/drawing/2014/main" id="{788286C1-66A5-74B1-1998-9E62E35C73CE}"/>
                </a:ext>
              </a:extLst>
            </xdr:cNvPr>
            <xdr:cNvSpPr txBox="1"/>
          </xdr:nvSpPr>
          <xdr:spPr>
            <a:xfrm>
              <a:off x="4753574" y="5657758"/>
              <a:ext cx="9506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0FAADD-7890-44B2-80B4-758167FA543E}" type="TxLink">
                <a:rPr lang="en-US" sz="1200" b="1" i="0" u="none" strike="noStrike" kern="1200">
                  <a:solidFill>
                    <a:srgbClr val="FFFFFF"/>
                  </a:solidFill>
                  <a:latin typeface="Arial" panose="020B0604020202020204" pitchFamily="34" charset="0"/>
                  <a:ea typeface="+mn-ea"/>
                  <a:cs typeface="Arial" panose="020B0604020202020204" pitchFamily="34" charset="0"/>
                </a:rPr>
                <a:pPr marL="0" indent="0" algn="ctr"/>
                <a:t>$2,26M</a:t>
              </a:fld>
              <a:endParaRPr lang="en-US" sz="1200" b="1" i="0" u="none" strike="noStrike" kern="1200">
                <a:solidFill>
                  <a:srgbClr val="FFFFFF"/>
                </a:solidFill>
                <a:latin typeface="Arial" panose="020B0604020202020204" pitchFamily="34" charset="0"/>
                <a:ea typeface="+mn-ea"/>
                <a:cs typeface="Arial" panose="020B0604020202020204" pitchFamily="34" charset="0"/>
              </a:endParaRPr>
            </a:p>
          </xdr:txBody>
        </xdr:sp>
        <xdr:sp macro="" textlink="">
          <xdr:nvSpPr>
            <xdr:cNvPr id="4149" name="Oval 4148">
              <a:extLst>
                <a:ext uri="{FF2B5EF4-FFF2-40B4-BE49-F238E27FC236}">
                  <a16:creationId xmlns:a16="http://schemas.microsoft.com/office/drawing/2014/main" id="{F643241D-CF84-4893-AC2C-A04F1E99F5CC}"/>
                </a:ext>
              </a:extLst>
            </xdr:cNvPr>
            <xdr:cNvSpPr/>
          </xdr:nvSpPr>
          <xdr:spPr>
            <a:xfrm>
              <a:off x="5396383" y="6336196"/>
              <a:ext cx="519962" cy="517571"/>
            </a:xfrm>
            <a:prstGeom prst="ellipse">
              <a:avLst/>
            </a:prstGeom>
            <a:solidFill>
              <a:schemeClr val="bg1">
                <a:lumMod val="75000"/>
              </a:schemeClr>
            </a:solidFill>
            <a:ln>
              <a:noFill/>
            </a:ln>
            <a:effectLst>
              <a:outerShdw blurRad="63500" sx="102000" sy="102000" algn="tl"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Analysis 1_timeline_v2'!AJ6">
          <xdr:nvSpPr>
            <xdr:cNvPr id="4166" name="TextBox 4165">
              <a:extLst>
                <a:ext uri="{FF2B5EF4-FFF2-40B4-BE49-F238E27FC236}">
                  <a16:creationId xmlns:a16="http://schemas.microsoft.com/office/drawing/2014/main" id="{BE93B6B4-894E-4032-B950-8963BB2D6E95}"/>
                </a:ext>
              </a:extLst>
            </xdr:cNvPr>
            <xdr:cNvSpPr txBox="1"/>
          </xdr:nvSpPr>
          <xdr:spPr>
            <a:xfrm>
              <a:off x="5396383" y="6423071"/>
              <a:ext cx="58219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8FEFB2-EBB0-431F-8D47-926835DDBC87}" type="TxLink">
                <a:rPr lang="en-US" sz="1200" b="1" i="0" u="none" strike="noStrike" kern="1200">
                  <a:solidFill>
                    <a:sysClr val="windowText" lastClr="000000"/>
                  </a:solidFill>
                  <a:latin typeface="Arial" panose="020B0604020202020204" pitchFamily="34" charset="0"/>
                  <a:ea typeface="+mn-ea"/>
                  <a:cs typeface="Arial" panose="020B0604020202020204" pitchFamily="34" charset="0"/>
                </a:rPr>
                <a:pPr marL="0" indent="0" algn="ctr"/>
                <a:t>25%</a:t>
              </a:fld>
              <a:endParaRPr lang="en-US" sz="1200" b="1" i="0" u="none" strike="noStrike" kern="1200">
                <a:solidFill>
                  <a:sysClr val="windowText" lastClr="000000"/>
                </a:solidFill>
                <a:latin typeface="Arial" panose="020B0604020202020204" pitchFamily="34" charset="0"/>
                <a:ea typeface="+mn-ea"/>
                <a:cs typeface="Arial" panose="020B0604020202020204" pitchFamily="34" charset="0"/>
              </a:endParaRPr>
            </a:p>
          </xdr:txBody>
        </xdr:sp>
      </xdr:grpSp>
    </xdr:grpSp>
    <xdr:clientData/>
  </xdr:twoCellAnchor>
  <xdr:twoCellAnchor editAs="absolute">
    <xdr:from>
      <xdr:col>0</xdr:col>
      <xdr:colOff>429439</xdr:colOff>
      <xdr:row>0</xdr:row>
      <xdr:rowOff>8283</xdr:rowOff>
    </xdr:from>
    <xdr:to>
      <xdr:col>7</xdr:col>
      <xdr:colOff>219076</xdr:colOff>
      <xdr:row>3</xdr:row>
      <xdr:rowOff>8283</xdr:rowOff>
    </xdr:to>
    <xdr:sp macro="" textlink="">
      <xdr:nvSpPr>
        <xdr:cNvPr id="4183" name="TextBox 4182">
          <a:extLst>
            <a:ext uri="{FF2B5EF4-FFF2-40B4-BE49-F238E27FC236}">
              <a16:creationId xmlns:a16="http://schemas.microsoft.com/office/drawing/2014/main" id="{4BBA38A6-E219-46EE-9DB4-BBAA36D17062}"/>
            </a:ext>
          </a:extLst>
        </xdr:cNvPr>
        <xdr:cNvSpPr txBox="1"/>
      </xdr:nvSpPr>
      <xdr:spPr>
        <a:xfrm>
          <a:off x="429439" y="8283"/>
          <a:ext cx="425023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2400" b="1" kern="1200">
              <a:solidFill>
                <a:srgbClr val="FFCF44"/>
              </a:solidFill>
            </a:rPr>
            <a:t>Adventure</a:t>
          </a:r>
          <a:r>
            <a:rPr lang="pl-PL" sz="2400" b="1" kern="1200"/>
            <a:t> </a:t>
          </a:r>
          <a:r>
            <a:rPr lang="pl-PL" sz="2400" b="1" kern="1200">
              <a:solidFill>
                <a:sysClr val="windowText" lastClr="000000"/>
              </a:solidFill>
            </a:rPr>
            <a:t>Works</a:t>
          </a:r>
          <a:r>
            <a:rPr lang="pl-PL" sz="2400" b="1" kern="1200" baseline="0"/>
            <a:t> </a:t>
          </a:r>
          <a:r>
            <a:rPr lang="pl-PL" sz="2400" kern="1200" baseline="0"/>
            <a:t>Sales Analysis</a:t>
          </a:r>
        </a:p>
      </xdr:txBody>
    </xdr:sp>
    <xdr:clientData/>
  </xdr:twoCellAnchor>
  <xdr:twoCellAnchor editAs="absolute">
    <xdr:from>
      <xdr:col>12</xdr:col>
      <xdr:colOff>249305</xdr:colOff>
      <xdr:row>0</xdr:row>
      <xdr:rowOff>47210</xdr:rowOff>
    </xdr:from>
    <xdr:to>
      <xdr:col>14</xdr:col>
      <xdr:colOff>361122</xdr:colOff>
      <xdr:row>1</xdr:row>
      <xdr:rowOff>171450</xdr:rowOff>
    </xdr:to>
    <xdr:sp macro="[0]!RemoveFilter" textlink="">
      <xdr:nvSpPr>
        <xdr:cNvPr id="10" name="Rectangle: Rounded Corners 9">
          <a:extLst>
            <a:ext uri="{FF2B5EF4-FFF2-40B4-BE49-F238E27FC236}">
              <a16:creationId xmlns:a16="http://schemas.microsoft.com/office/drawing/2014/main" id="{4352307D-5324-861B-D34F-E81A05BB6366}"/>
            </a:ext>
          </a:extLst>
        </xdr:cNvPr>
        <xdr:cNvSpPr/>
      </xdr:nvSpPr>
      <xdr:spPr>
        <a:xfrm>
          <a:off x="7641534" y="47210"/>
          <a:ext cx="1045266" cy="314740"/>
        </a:xfrm>
        <a:prstGeom prst="roundRect">
          <a:avLst>
            <a:gd name="adj" fmla="val 21053"/>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l-PL" sz="1050" b="1" kern="120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Remove</a:t>
          </a:r>
          <a:r>
            <a:rPr lang="pl-PL" sz="1050" b="1"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Filters</a:t>
          </a:r>
          <a:endParaRPr lang="en-US" sz="1050" b="1" kern="12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42708333" backgroundQuery="1" createdVersion="8" refreshedVersion="8" minRefreshableVersion="3" recordCount="0" supportSubquery="1" supportAdvancedDrill="1" xr:uid="{D0AB194B-120E-41E2-867D-EC921FDFC87C}">
  <cacheSource type="external" connectionId="8"/>
  <cacheFields count="2">
    <cacheField name="[DimDate].[Year].[Year]" caption="Year" numFmtId="0" hierarchy="8"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 name="[DimDate].[Month Name].[Month Name]" caption="Month Name" numFmtId="0" hierarchy="10"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1157408" backgroundQuery="1" createdVersion="8" refreshedVersion="8" minRefreshableVersion="3" recordCount="0" supportSubquery="1" supportAdvancedDrill="1" xr:uid="{808289C0-C93E-4A73-A866-AA4ECC02DA10}">
  <cacheSource type="external" connectionId="8"/>
  <cacheFields count="6">
    <cacheField name="[Measures].[Sum of Total Profit]" caption="Sum of Total Profit" numFmtId="0" hierarchy="55" level="32767"/>
    <cacheField name="[DimDate].[Month Name].[Month Name]" caption="Month Name" numFmtId="0" hierarchy="10" level="1">
      <sharedItems containsSemiMixedTypes="0" containsNonDate="0" containsString="0"/>
    </cacheField>
    <cacheField name="[DimDate].[Quarter].[Quarter]" caption="Quarter" numFmtId="0" hierarchy="13" level="1">
      <sharedItems count="4">
        <s v="Qtr - 1"/>
        <s v="Qtr - 2"/>
        <s v="Qtr - 3"/>
        <s v="Qtr - 4"/>
      </sharedItems>
    </cacheField>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Number]" caption="WeekNumber" attribute="1" defaultMemberUniqueName="[DimDate].[WeekNumber].[All]" allUniqueName="[DimDate].[Week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162037" backgroundQuery="1" createdVersion="8" refreshedVersion="8" minRefreshableVersion="3" recordCount="0" supportSubquery="1" supportAdvancedDrill="1" xr:uid="{6324AD4D-B00F-4704-AB01-2AAA5A3FD3E0}">
  <cacheSource type="external" connectionId="8"/>
  <cacheFields count="5">
    <cacheField name="[Measures].[Sum of Total Profit]" caption="Sum of Total Profit" numFmtId="0" hierarchy="55" level="32767"/>
    <cacheField name="[DimDate].[WeekTypes].[WeekTypes]" caption="WeekTypes" numFmtId="0" hierarchy="12" level="1">
      <sharedItems count="2">
        <s v="Weekday"/>
        <s v="Weekend"/>
      </sharedItems>
    </cacheField>
    <cacheField name="[DimDate].[Month Name].[Month Name]" caption="Month Name" numFmtId="0" hierarchy="10" level="1">
      <sharedItems containsSemiMixedTypes="0" containsNonDate="0" containsString="0"/>
    </cacheField>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1967593" backgroundQuery="1" createdVersion="8" refreshedVersion="8" minRefreshableVersion="3" recordCount="0" supportSubquery="1" supportAdvancedDrill="1" xr:uid="{00C3CF7E-21DD-434A-858E-33B96C141A98}">
  <cacheSource type="external" connectionId="8"/>
  <cacheFields count="4">
    <cacheField name="[Measures].[Sum of Total Profit]" caption="Sum of Total Profit" numFmtId="0" hierarchy="55" level="32767"/>
    <cacheField name="[DimDate].[Day Name].[Day Name]" caption="Day Name" numFmtId="0" hierarchy="11" level="1">
      <sharedItems count="7">
        <s v="pon"/>
        <s v="wto"/>
        <s v="śro"/>
        <s v="czw"/>
        <s v="pią"/>
        <s v="sob"/>
        <s v="nie"/>
      </sharedItems>
    </cacheField>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2314816" backgroundQuery="1" createdVersion="8" refreshedVersion="8" minRefreshableVersion="3" recordCount="0" supportSubquery="1" supportAdvancedDrill="1" xr:uid="{C1041B05-2D3E-4FE0-AC11-E7728129E164}">
  <cacheSource type="external" connectionId="8"/>
  <cacheFields count="4">
    <cacheField name="[Measures].[Sum of Total Profit]" caption="Sum of Total Profit" numFmtId="0" hierarchy="55" level="32767"/>
    <cacheField name="[DimDate].[Month Name].[Month Name]" caption="Month Name" numFmtId="0" hierarchy="10" level="1">
      <sharedItems count="12">
        <s v="sty"/>
        <s v="lut"/>
        <s v="mar"/>
        <s v="kwi"/>
        <s v="maj"/>
        <s v="cze"/>
        <s v="lip"/>
        <s v="sie"/>
        <s v="wrz"/>
        <s v="paź"/>
        <s v="lis"/>
        <s v="gru"/>
      </sharedItems>
    </cacheField>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266204" backgroundQuery="1" createdVersion="8" refreshedVersion="8" minRefreshableVersion="3" recordCount="0" supportSubquery="1" supportAdvancedDrill="1" xr:uid="{4A79E21B-BBF4-4E9B-BECF-655839AABF6D}">
  <cacheSource type="external" connectionId="8"/>
  <cacheFields count="5">
    <cacheField name="[Measures].[#Transactions]" caption="#Transactions" numFmtId="0" hierarchy="40" level="32767"/>
    <cacheField name="[Measures].[Sum of Total Revenue]" caption="Sum of Total Revenue" numFmtId="0" hierarchy="56" level="32767"/>
    <cacheField name="[Measures].[Sum of Total Profit]" caption="Sum of Total Profit" numFmtId="0" hierarchy="55"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3009256" backgroundQuery="1" createdVersion="8" refreshedVersion="8" minRefreshableVersion="3" recordCount="0" supportSubquery="1" supportAdvancedDrill="1" xr:uid="{8FBE8F93-434C-4F8B-9453-0816C238765C}">
  <cacheSource type="external" connectionId="8"/>
  <cacheFields count="12">
    <cacheField name="[Measures].[#Transactions]" caption="#Transactions" numFmtId="0" hierarchy="40" level="32767"/>
    <cacheField name="[Measures].[Sum of Total Profit]" caption="Sum of Total Profit" numFmtId="0" hierarchy="55" level="32767"/>
    <cacheField name="[Measures].[Sum of Total Revenue]" caption="Sum of Total Revenue" numFmtId="0" hierarchy="56" level="32767"/>
    <cacheField name="[Measures].[Sum of OrderQuantity]" caption="Sum of OrderQuantity" numFmtId="0" hierarchy="57" level="32767"/>
    <cacheField name="[Measures].[All Products]" caption="All Products" numFmtId="0" hierarchy="41" level="32767"/>
    <cacheField name="[Measures].[Sold Products]" caption="Sold Products" numFmtId="0" hierarchy="42" level="32767"/>
    <cacheField name="[Measures].[Unsold Products]" caption="Unsold Products" numFmtId="0" hierarchy="43" level="32767"/>
    <cacheField name="[Measures].[% Profit Margin]" caption="% Profit Margin" numFmtId="0" hierarchy="44" level="32767"/>
    <cacheField name="[Measures].[Sum of COGS]" caption="Sum of COGS" numFmtId="0" hierarchy="58" level="32767"/>
    <cacheField name="[DimDate].[Year].[Year]" caption="Year" numFmtId="0" hierarchy="8" level="1">
      <sharedItems containsSemiMixedTypes="0" containsNonDate="0" containsString="0"/>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0"/>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4"/>
      </fieldsUsage>
    </cacheHierarchy>
    <cacheHierarchy uniqueName="[Measures].[Sold Products]" caption="Sold Products" measure="1" displayFolder="" measureGroup="All Measures" count="0" oneField="1">
      <fieldsUsage count="1">
        <fieldUsage x="5"/>
      </fieldsUsage>
    </cacheHierarchy>
    <cacheHierarchy uniqueName="[Measures].[Unsold Products]" caption="Unsold Products" measure="1" displayFolder="" measureGroup="All Measures" count="0" oneField="1">
      <fieldsUsage count="1">
        <fieldUsage x="6"/>
      </fieldsUsage>
    </cacheHierarchy>
    <cacheHierarchy uniqueName="[Measures].[% Profit Margin]" caption="% Profit Margin"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oneField="1" hidden="1">
      <fieldsUsage count="1">
        <fieldUsage x="3"/>
      </fieldsUsage>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oneField="1" hidden="1">
      <fieldsUsage count="1">
        <fieldUsage x="8"/>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2.704653356479" backgroundQuery="1" createdVersion="8" refreshedVersion="8" minRefreshableVersion="3" recordCount="0" supportSubquery="1" supportAdvancedDrill="1" xr:uid="{7EDB3CCA-9AF2-4FB1-AE14-B4DFACDEC010}">
  <cacheSource type="external" connectionId="8"/>
  <cacheFields count="9">
    <cacheField name="[Measures].[#Transactions]" caption="#Transactions" numFmtId="0" hierarchy="40" level="32767"/>
    <cacheField name="[Measures].[Sum of Total Profit]" caption="Sum of Total Profit" numFmtId="0" hierarchy="55" level="32767"/>
    <cacheField name="[Measures].[Sum of Total Revenue]" caption="Sum of Total Revenue" numFmtId="0" hierarchy="56" level="32767"/>
    <cacheField name="[Measures].[Sum of OrderQuantity]" caption="Sum of OrderQuantity" numFmtId="0" hierarchy="57" level="32767"/>
    <cacheField name="[Measures].[% Profit Margin]" caption="% Profit Margin" numFmtId="0" hierarchy="44" level="32767"/>
    <cacheField name="[Measures].[Sum of COGS]" caption="Sum of COGS" numFmtId="0" hierarchy="58" level="32767"/>
    <cacheField name="[DimDate].[Year].[Year]" caption="Year" numFmtId="0" hierarchy="8" level="1">
      <sharedItems containsSemiMixedTypes="0" containsString="0" containsNumber="1" containsInteger="1" minValue="2006" maxValue="2008" count="3">
        <n v="2006"/>
        <n v="2007"/>
        <n v="2008"/>
      </sharedItems>
      <extLst>
        <ext xmlns:x15="http://schemas.microsoft.com/office/spreadsheetml/2010/11/main" uri="{4F2E5C28-24EA-4eb8-9CBF-B6C8F9C3D259}">
          <x15:cachedUniqueNames>
            <x15:cachedUniqueName index="0" name="[DimDate].[Year].&amp;[2006]"/>
            <x15:cachedUniqueName index="1" name="[DimDate].[Year].&amp;[2007]"/>
            <x15:cachedUniqueName index="2" name="[DimDate].[Year].&amp;[2008]"/>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4"/>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oneField="1" hidden="1">
      <fieldsUsage count="1">
        <fieldUsage x="3"/>
      </fieldsUsage>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oneField="1" hidden="1">
      <fieldsUsage count="1">
        <fieldUsage x="5"/>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0.595449652777" backgroundQuery="1" createdVersion="3" refreshedVersion="8" minRefreshableVersion="3" recordCount="0" supportSubquery="1" supportAdvancedDrill="1" xr:uid="{0E98A379-323C-4E90-A922-FF9873FDAECB}">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72149978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0.595452083333" backgroundQuery="1" createdVersion="3" refreshedVersion="8" minRefreshableVersion="3" recordCount="0" supportSubquery="1" supportAdvancedDrill="1" xr:uid="{A68B6BF8-B768-4193-95F6-B9EC4CCF74F4}">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89432813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ek" refreshedDate="45660.753434722224" backgroundQuery="1" createdVersion="3" refreshedVersion="8" minRefreshableVersion="3" recordCount="0" supportSubquery="1" supportAdvancedDrill="1" xr:uid="{56BF8CCC-663D-48AE-9B0D-D6BCBE989AC9}">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148590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F17A23-495D-4FD9-8B33-874DF28FA243}" name="PivotTable2" cacheId="469" applyNumberFormats="0" applyBorderFormats="0" applyFontFormats="0" applyPatternFormats="0" applyAlignmentFormats="0" applyWidthHeightFormats="1" dataCaption="Values" tag="506d091c-32fd-4c84-b440-887b90e07581" updatedVersion="8" minRefreshableVersion="3" useAutoFormatting="1" subtotalHiddenItems="1" rowGrandTotals="0" colGrandTotals="0" itemPrintTitles="1" createdVersion="8" indent="0" compact="0" compactData="0" multipleFieldFilters="0">
  <location ref="C14:F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1" baseField="3" baseItem="0" numFmtId="167"/>
    <dataField name="Profit" fld="2" baseField="3" baseItem="0" numFmtId="167"/>
    <dataField fld="0" subtotal="count" baseField="0" baseItem="0" numFmtId="166"/>
  </dataFields>
  <formats count="8">
    <format dxfId="42">
      <pivotArea outline="0" collapsedLevelsAreSubtotals="1" fieldPosition="0">
        <references count="1">
          <reference field="4294967294" count="1" selected="0">
            <x v="2"/>
          </reference>
        </references>
      </pivotArea>
    </format>
    <format dxfId="41">
      <pivotArea outline="0" collapsedLevelsAreSubtotals="1" fieldPosition="0">
        <references count="1">
          <reference field="4294967294" count="1" selected="0">
            <x v="0"/>
          </reference>
        </references>
      </pivotArea>
    </format>
    <format dxfId="40">
      <pivotArea outline="0" collapsedLevelsAreSubtotals="1" fieldPosition="0">
        <references count="1">
          <reference field="4294967294" count="1" selected="0">
            <x v="1"/>
          </reference>
        </references>
      </pivotArea>
    </format>
    <format dxfId="39">
      <pivotArea type="all" dataOnly="0" outline="0" fieldPosition="0"/>
    </format>
    <format dxfId="38">
      <pivotArea outline="0" collapsedLevelsAreSubtotals="1" fieldPosition="0"/>
    </format>
    <format dxfId="37">
      <pivotArea field="3" type="button" dataOnly="0" labelOnly="1" outline="0" axis="axisRow" fieldPosition="0"/>
    </format>
    <format dxfId="36">
      <pivotArea dataOnly="0" labelOnly="1" outline="0" fieldPosition="0">
        <references count="1">
          <reference field="3" count="0"/>
        </references>
      </pivotArea>
    </format>
    <format dxfId="35">
      <pivotArea dataOnly="0" labelOnly="1" outline="0" fieldPosition="0">
        <references count="1">
          <reference field="4294967294" count="3">
            <x v="0"/>
            <x v="1"/>
            <x v="2"/>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7B20B1-6E58-4924-A30C-76C29EB1BCCD}" name="PivotTable4" cacheId="475" applyNumberFormats="0" applyBorderFormats="0" applyFontFormats="0" applyPatternFormats="0" applyAlignmentFormats="0" applyWidthHeightFormats="1" dataCaption="Values" tag="5f83f66c-8d99-4758-a6cd-f946edda379e" updatedVersion="8" minRefreshableVersion="3" useAutoFormatting="1" subtotalHiddenItems="1" itemPrintTitles="1" createdVersion="8" indent="0" compact="0" compactData="0" multipleFieldFilters="0">
  <location ref="O5:U9"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4">
    <i>
      <x/>
    </i>
    <i>
      <x v="1"/>
    </i>
    <i>
      <x v="2"/>
    </i>
    <i t="grand">
      <x/>
    </i>
  </rowItems>
  <colFields count="1">
    <field x="-2"/>
  </colFields>
  <colItems count="6">
    <i>
      <x/>
    </i>
    <i i="1">
      <x v="1"/>
    </i>
    <i i="2">
      <x v="2"/>
    </i>
    <i i="3">
      <x v="3"/>
    </i>
    <i i="4">
      <x v="4"/>
    </i>
    <i i="5">
      <x v="5"/>
    </i>
  </colItems>
  <dataFields count="6">
    <dataField fld="0" subtotal="count" baseField="0" baseItem="0" numFmtId="166"/>
    <dataField name="Sum of COGS" fld="5" baseField="0" baseItem="0" numFmtId="167"/>
    <dataField name="Sum of Total Revenue" fld="2" baseField="0" baseItem="0" numFmtId="167"/>
    <dataField fld="4" subtotal="count" baseField="0" baseItem="0"/>
    <dataField name="Sum of Total Profit" fld="1" baseField="0" baseItem="0" numFmtId="167"/>
    <dataField name="Sum of OrderQuantity" fld="3" baseField="0" baseItem="0" numFmtId="167"/>
  </dataFields>
  <formats count="8">
    <format dxfId="50">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5"/>
          </reference>
        </references>
      </pivotArea>
    </format>
    <format dxfId="48">
      <pivotArea outline="0" collapsedLevelsAreSubtotals="1" fieldPosition="0">
        <references count="1">
          <reference field="4294967294" count="1" selected="0">
            <x v="4"/>
          </reference>
        </references>
      </pivotArea>
    </format>
    <format dxfId="47">
      <pivotArea outline="0" collapsedLevelsAreSubtotals="1" fieldPosition="0">
        <references count="1">
          <reference field="4294967294" count="1" selected="0">
            <x v="2"/>
          </reference>
        </references>
      </pivotArea>
    </format>
    <format dxfId="46">
      <pivotArea outline="0" collapsedLevelsAreSubtotals="1" fieldPosition="0">
        <references count="1">
          <reference field="4294967294" count="1" selected="0">
            <x v="1"/>
          </reference>
        </references>
      </pivotArea>
    </format>
    <format dxfId="45">
      <pivotArea type="all" dataOnly="0" outline="0" fieldPosition="0"/>
    </format>
    <format dxfId="44">
      <pivotArea outline="0" collapsedLevelsAreSubtotals="1" fieldPosition="0"/>
    </format>
    <format dxfId="43">
      <pivotArea dataOnly="0" labelOnly="1" outline="0" fieldPosition="0">
        <references count="1">
          <reference field="4294967294" count="6">
            <x v="0"/>
            <x v="1"/>
            <x v="2"/>
            <x v="3"/>
            <x v="4"/>
            <x v="5"/>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cze]"/>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097780-98DE-42BE-9AA7-5C25CDAF2281}" name="PivotTable3" cacheId="454" applyNumberFormats="0" applyBorderFormats="0" applyFontFormats="0" applyPatternFormats="0" applyAlignmentFormats="0" applyWidthHeightFormats="1" dataCaption="Values" tag="6cb28405-ea2b-4c93-bda8-90e2989a694a" updatedVersion="8" minRefreshableVersion="3" useAutoFormatting="1" subtotalHiddenItems="1" rowGrandTotals="0" colGrandTotals="0" itemPrintTitles="1" createdVersion="8" indent="0" compact="0" compactData="0" multipleFieldFilters="0">
  <location ref="W5:W6"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4">
    <format dxfId="23">
      <pivotArea type="all" dataOnly="0" outline="0" fieldPosition="0"/>
    </format>
    <format dxfId="24">
      <pivotArea outline="0" collapsedLevelsAreSubtotals="1" fieldPosition="0"/>
    </format>
    <format dxfId="25">
      <pivotArea field="0" type="button" dataOnly="0" labelOnly="1" outline="0" axis="axisRow" fieldPosition="0"/>
    </format>
    <format dxfId="26">
      <pivotArea dataOnly="0" labelOnly="1" outline="0" fieldPosition="0">
        <references count="1">
          <reference field="0" count="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cz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0A6132-E7EC-400A-B330-FE6C488DFC0C}" name="Analysis 1" cacheId="472" applyNumberFormats="0" applyBorderFormats="0" applyFontFormats="0" applyPatternFormats="0" applyAlignmentFormats="0" applyWidthHeightFormats="1" dataCaption="Values" tag="d3e692f8-e373-4f4c-99d7-33c1370510e1" updatedVersion="8" minRefreshableVersion="3" useAutoFormatting="1" subtotalHiddenItems="1" itemPrintTitles="1" createdVersion="8" indent="0" outline="1" outlineData="1" multipleFieldFilters="0">
  <location ref="C5:K6"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6"/>
    <dataField name="Sum of COGS" fld="8" baseField="0" baseItem="0" numFmtId="167"/>
    <dataField name="Sum of Total Revenue" fld="2" baseField="0" baseItem="0" numFmtId="167"/>
    <dataField fld="7" subtotal="count" baseField="0" baseItem="0"/>
    <dataField name="Sum of Total Profit" fld="1" baseField="0" baseItem="0" numFmtId="167"/>
    <dataField name="Sum of OrderQuantity" fld="3" baseField="0" baseItem="0" numFmtId="167"/>
    <dataField fld="4" subtotal="count" baseField="0" baseItem="0"/>
    <dataField fld="5" subtotal="count" baseField="0" baseItem="0"/>
    <dataField fld="6" subtotal="count" baseField="0" baseItem="0"/>
  </dataFields>
  <formats count="8">
    <format dxfId="27">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5"/>
          </reference>
        </references>
      </pivotArea>
    </format>
    <format dxfId="29">
      <pivotArea outline="0" collapsedLevelsAreSubtotals="1" fieldPosition="0">
        <references count="1">
          <reference field="4294967294" count="1" selected="0">
            <x v="4"/>
          </reference>
        </references>
      </pivotArea>
    </format>
    <format dxfId="30">
      <pivotArea outline="0" collapsedLevelsAreSubtotals="1" fieldPosition="0">
        <references count="1">
          <reference field="4294967294" count="1" selected="0">
            <x v="2"/>
          </reference>
        </references>
      </pivotArea>
    </format>
    <format dxfId="31">
      <pivotArea outline="0" collapsedLevelsAreSubtotals="1" fieldPosition="0">
        <references count="1">
          <reference field="4294967294" count="1" selected="0">
            <x v="1"/>
          </reference>
        </references>
      </pivotArea>
    </format>
    <format dxfId="32">
      <pivotArea type="all" dataOnly="0" outline="0" fieldPosition="0"/>
    </format>
    <format dxfId="33">
      <pivotArea outline="0" collapsedLevelsAreSubtotals="1" fieldPosition="0"/>
    </format>
    <format dxfId="34">
      <pivotArea dataOnly="0" labelOnly="1" outline="0" fieldPosition="0">
        <references count="1">
          <reference field="4294967294" count="9">
            <x v="0"/>
            <x v="1"/>
            <x v="2"/>
            <x v="3"/>
            <x v="4"/>
            <x v="5"/>
            <x v="6"/>
            <x v="7"/>
            <x v="8"/>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members count="1" level="1">
        <member name="[DimDate].[Month Name].&amp;[cze]"/>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582956-1121-4694-B7BF-542940CA684F}" name="PivotTable5" cacheId="463" applyNumberFormats="0" applyBorderFormats="0" applyFontFormats="0" applyPatternFormats="0" applyAlignmentFormats="0" applyWidthHeightFormats="1" dataCaption="Values" tag="e3311fef-1802-4f7c-918e-98ccb4ba9a5a" updatedVersion="8" minRefreshableVersion="3" useAutoFormatting="1" subtotalHiddenItems="1" rowGrandTotals="0" colGrandTotals="0" itemPrintTitles="1" createdVersion="8" indent="0" compact="0" compactData="0" multipleFieldFilters="0" chartFormat="7">
  <location ref="P5:Q12"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Total Profit" fld="0" baseField="0" baseItem="0" numFmtId="167"/>
  </dataFields>
  <formats count="4">
    <format dxfId="14">
      <pivotArea outline="0" collapsedLevelsAreSubtotals="1" fieldPosition="0">
        <references count="1">
          <reference field="4294967294" count="1" selected="0">
            <x v="0"/>
          </reference>
        </references>
      </pivotArea>
    </format>
    <format dxfId="15">
      <pivotArea type="all" dataOnly="0" outline="0" fieldPosition="0"/>
    </format>
    <format dxfId="16">
      <pivotArea outline="0" collapsedLevelsAreSubtotals="1" fieldPosition="0"/>
    </format>
    <format dxfId="17">
      <pivotArea dataOnly="0" labelOnly="1" outline="0" fieldPosition="0">
        <references count="1">
          <reference field="4294967294" count="1">
            <x v="0"/>
          </reference>
        </references>
      </pivotArea>
    </format>
  </formats>
  <chartFormats count="1">
    <chartFormat chart="6"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Total Profi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743210-C64F-4543-91F7-FEFF79D54F39}" name="notForMonths" cacheId="466" applyNumberFormats="0" applyBorderFormats="0" applyFontFormats="0" applyPatternFormats="0" applyAlignmentFormats="0" applyWidthHeightFormats="1" dataCaption="Values" missingCaption="0" tag="393b0040-5623-4555-82cf-caddcd10cf57" updatedVersion="8" minRefreshableVersion="3" useAutoFormatting="1" subtotalHiddenItems="1" rowGrandTotals="0" colGrandTotals="0" itemPrintTitles="1" createdVersion="8" indent="0" compact="0" compactData="0" multipleFieldFilters="0" chartFormat="7">
  <location ref="C5:D17"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Total Profit" fld="0" baseField="0" baseItem="0" numFmtId="174"/>
  </dataFields>
  <formats count="5">
    <format dxfId="18">
      <pivotArea outline="0" collapsedLevelsAreSubtotals="1" fieldPosition="0">
        <references count="1">
          <reference field="4294967294" count="1" selected="0">
            <x v="0"/>
          </reference>
        </references>
      </pivotArea>
    </format>
    <format dxfId="19">
      <pivotArea type="all" dataOnly="0" outline="0" fieldPosition="0"/>
    </format>
    <format dxfId="20">
      <pivotArea outline="0" collapsedLevelsAreSubtotals="1" fieldPosition="0"/>
    </format>
    <format dxfId="21">
      <pivotArea dataOnly="0" labelOnly="1" outline="0" fieldPosition="0">
        <references count="1">
          <reference field="4294967294" count="1">
            <x v="0"/>
          </reference>
        </references>
      </pivotArea>
    </format>
    <format dxfId="22">
      <pivotArea outline="0" collapsedLevelsAreSubtotals="1" fieldPosition="0"/>
    </format>
  </formats>
  <chartFormats count="13">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1"/>
          </reference>
        </references>
      </pivotArea>
    </chartFormat>
    <chartFormat chart="6" format="5">
      <pivotArea type="data" outline="0" fieldPosition="0">
        <references count="2">
          <reference field="4294967294" count="1" selected="0">
            <x v="0"/>
          </reference>
          <reference field="1" count="1" selected="0">
            <x v="2"/>
          </reference>
        </references>
      </pivotArea>
    </chartFormat>
    <chartFormat chart="6" format="6">
      <pivotArea type="data" outline="0" fieldPosition="0">
        <references count="2">
          <reference field="4294967294" count="1" selected="0">
            <x v="0"/>
          </reference>
          <reference field="1" count="1" selected="0">
            <x v="3"/>
          </reference>
        </references>
      </pivotArea>
    </chartFormat>
    <chartFormat chart="6" format="7">
      <pivotArea type="data" outline="0" fieldPosition="0">
        <references count="2">
          <reference field="4294967294" count="1" selected="0">
            <x v="0"/>
          </reference>
          <reference field="1" count="1" selected="0">
            <x v="4"/>
          </reference>
        </references>
      </pivotArea>
    </chartFormat>
    <chartFormat chart="6" format="8">
      <pivotArea type="data" outline="0" fieldPosition="0">
        <references count="2">
          <reference field="4294967294" count="1" selected="0">
            <x v="0"/>
          </reference>
          <reference field="1" count="1" selected="0">
            <x v="5"/>
          </reference>
        </references>
      </pivotArea>
    </chartFormat>
    <chartFormat chart="6" format="9">
      <pivotArea type="data" outline="0" fieldPosition="0">
        <references count="2">
          <reference field="4294967294" count="1" selected="0">
            <x v="0"/>
          </reference>
          <reference field="1" count="1" selected="0">
            <x v="6"/>
          </reference>
        </references>
      </pivotArea>
    </chartFormat>
    <chartFormat chart="6" format="10">
      <pivotArea type="data" outline="0" fieldPosition="0">
        <references count="2">
          <reference field="4294967294" count="1" selected="0">
            <x v="0"/>
          </reference>
          <reference field="1" count="1" selected="0">
            <x v="7"/>
          </reference>
        </references>
      </pivotArea>
    </chartFormat>
    <chartFormat chart="6" format="11">
      <pivotArea type="data" outline="0" fieldPosition="0">
        <references count="2">
          <reference field="4294967294" count="1" selected="0">
            <x v="0"/>
          </reference>
          <reference field="1" count="1" selected="0">
            <x v="8"/>
          </reference>
        </references>
      </pivotArea>
    </chartFormat>
    <chartFormat chart="6" format="12">
      <pivotArea type="data" outline="0" fieldPosition="0">
        <references count="2">
          <reference field="4294967294" count="1" selected="0">
            <x v="0"/>
          </reference>
          <reference field="1" count="1" selected="0">
            <x v="9"/>
          </reference>
        </references>
      </pivotArea>
    </chartFormat>
    <chartFormat chart="6" format="13">
      <pivotArea type="data" outline="0" fieldPosition="0">
        <references count="2">
          <reference field="4294967294" count="1" selected="0">
            <x v="0"/>
          </reference>
          <reference field="1" count="1" selected="0">
            <x v="10"/>
          </reference>
        </references>
      </pivotArea>
    </chartFormat>
    <chartFormat chart="6" format="14">
      <pivotArea type="data" outline="0" fieldPosition="0">
        <references count="2">
          <reference field="4294967294" count="1" selected="0">
            <x v="0"/>
          </reference>
          <reference field="1" count="1" selected="0">
            <x v="1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4895BC-8276-49D7-A6E1-C8F4A17F67B8}" name="PivotTable7" cacheId="457" applyNumberFormats="0" applyBorderFormats="0" applyFontFormats="0" applyPatternFormats="0" applyAlignmentFormats="0" applyWidthHeightFormats="1" dataCaption="Values" missingCaption="0" tag="478dcec6-6074-4b9e-81f1-c38ca1812517" updatedVersion="8" minRefreshableVersion="3" useAutoFormatting="1" subtotalHiddenItems="1" rowGrandTotals="0" colGrandTotals="0" itemPrintTitles="1" createdVersion="8" indent="0" showEmptyRow="1" compact="0" compactData="0" multipleFieldFilters="0" chartFormat="18">
  <location ref="AH5:AJ9" firstHeaderRow="0" firstDataRow="1" firstDataCol="1"/>
  <pivotFields count="6">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Total Profit" fld="0" baseField="0" baseItem="0" numFmtId="167"/>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0">
      <pivotArea outline="0" collapsedLevelsAreSubtotals="1" fieldPosition="0">
        <references count="1">
          <reference field="4294967294" count="1" selected="0">
            <x v="0"/>
          </reference>
        </references>
      </pivotArea>
    </format>
    <format dxfId="1">
      <pivotArea type="all" dataOnly="0" outline="0" fieldPosition="0"/>
    </format>
    <format dxfId="2">
      <pivotArea outline="0" collapsedLevelsAreSubtotals="1" fieldPosition="0"/>
    </format>
    <format dxfId="3">
      <pivotArea dataOnly="0" labelOnly="1" outline="0" fieldPosition="0">
        <references count="1">
          <reference field="4294967294" count="1">
            <x v="0"/>
          </reference>
        </references>
      </pivotArea>
    </format>
    <format dxfId="4">
      <pivotArea dataOnly="0" labelOnly="1" outline="0" axis="axisValues" fieldPosition="0"/>
    </format>
    <format dxfId="5">
      <pivotArea outline="0" fieldPosition="0">
        <references count="1">
          <reference field="4294967294" count="1">
            <x v="1"/>
          </reference>
        </references>
      </pivotArea>
    </format>
    <format dxfId="6">
      <pivotArea outline="0" fieldPosition="0">
        <references count="1">
          <reference field="4294967294" count="1" selected="0">
            <x v="1"/>
          </reference>
        </references>
      </pivotArea>
    </format>
  </formats>
  <chartFormats count="2">
    <chartFormat chart="6" format="2"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members count="1" level="1">
        <member name="[DimDate].[Month Name].&amp;[lis]"/>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Total Profit"/>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A22380-63F2-4129-B0E1-35FE2B569A75}" name="PivotTable6" cacheId="460" applyNumberFormats="0" applyBorderFormats="0" applyFontFormats="0" applyPatternFormats="0" applyAlignmentFormats="0" applyWidthHeightFormats="1" dataCaption="Values" tag="d894ce48-edab-4d93-9e41-7b0ea9e99617" updatedVersion="8" minRefreshableVersion="3" useAutoFormatting="1" subtotalHiddenItems="1" rowGrandTotals="0" colGrandTotals="0" itemPrintTitles="1" createdVersion="8" indent="0" compact="0" compactData="0" multipleFieldFilters="0" chartFormat="18">
  <location ref="AB5:AC7"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name="Total Profit" fld="0" baseField="0" baseItem="0" numFmtId="173"/>
  </dataFields>
  <formats count="7">
    <format dxfId="7">
      <pivotArea outline="0" collapsedLevelsAreSubtotals="1" fieldPosition="0">
        <references count="1">
          <reference field="4294967294" count="1" selected="0">
            <x v="0"/>
          </reference>
        </references>
      </pivotArea>
    </format>
    <format dxfId="8">
      <pivotArea type="all" dataOnly="0" outline="0" fieldPosition="0"/>
    </format>
    <format dxfId="9">
      <pivotArea outline="0" collapsedLevelsAreSubtotals="1" fieldPosition="0"/>
    </format>
    <format dxfId="10">
      <pivotArea dataOnly="0" labelOnly="1" outline="0" fieldPosition="0">
        <references count="1">
          <reference field="4294967294" count="1">
            <x v="0"/>
          </reference>
        </references>
      </pivotArea>
    </format>
    <format dxfId="11">
      <pivotArea outline="0" fieldPosition="0">
        <references count="1">
          <reference field="1" count="1" selected="0">
            <x v="0"/>
          </reference>
        </references>
      </pivotArea>
    </format>
    <format dxfId="12">
      <pivotArea dataOnly="0" labelOnly="1" outline="0" axis="axisValues" fieldPosition="0"/>
    </format>
    <format dxfId="13">
      <pivotArea outline="0" collapsedLevelsAreSubtotals="1" fieldPosition="0"/>
    </format>
  </formats>
  <chartFormats count="4">
    <chartFormat chart="6" format="2"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1" count="1" selected="0">
            <x v="0"/>
          </reference>
        </references>
      </pivotArea>
    </chartFormat>
    <chartFormat chart="16" format="11">
      <pivotArea type="data" outline="0" fieldPosition="0">
        <references count="2">
          <reference field="4294967294" count="1" selected="0">
            <x v="0"/>
          </reference>
          <reference field="1"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members count="1" level="1">
        <member name="[DimDate].[Month Name].&amp;[sie]"/>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Total Profi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DDAFE4-C7C3-4124-B97A-C309F2E2BA9C}" sourceName="[DimDate].[Year]">
  <pivotTables>
    <pivotTable tabId="3" name="Analysis 1"/>
    <pivotTable tabId="3" name="PivotTable3"/>
    <pivotTable tabId="5" name="notForMonths"/>
    <pivotTable tabId="5" name="PivotTable5"/>
    <pivotTable tabId="5" name="PivotTable6"/>
    <pivotTable tabId="5" name="PivotTable7"/>
  </pivotTables>
  <data>
    <olap pivotCacheId="1894328131">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2C210CE-54AF-4CA3-B129-E98CE9C937B2}" sourceName="[DimDate].[Month Name]">
  <pivotTables>
    <pivotTable tabId="3" name="PivotTable4"/>
    <pivotTable tabId="3" name="Analysis 1"/>
    <pivotTable tabId="3" name="PivotTable3"/>
  </pivotTables>
  <data>
    <olap pivotCacheId="721499786">
      <levels count="2">
        <level uniqueName="[DimDate].[Month Name].[(All)]" sourceCaption="(All)" count="0"/>
        <level uniqueName="[DimDate].[Month Name].[Month Name]" sourceCaption="Month Name" count="12">
          <ranges>
            <range startItem="0">
              <i n="[DimDate].[Month Name].&amp;[sty]" c="sty"/>
              <i n="[DimDate].[Month Name].&amp;[lut]" c="lut"/>
              <i n="[DimDate].[Month Name].&amp;[mar]" c="mar"/>
              <i n="[DimDate].[Month Name].&amp;[kwi]" c="kwi"/>
              <i n="[DimDate].[Month Name].&amp;[maj]" c="maj"/>
              <i n="[DimDate].[Month Name].&amp;[cze]" c="cze"/>
              <i n="[DimDate].[Month Name].&amp;[lip]" c="lip"/>
              <i n="[DimDate].[Month Name].&amp;[sie]" c="sie"/>
              <i n="[DimDate].[Month Name].&amp;[wrz]" c="wrz"/>
              <i n="[DimDate].[Month Name].&amp;[paź]" c="paź"/>
              <i n="[DimDate].[Month Name].&amp;[lis]" c="lis"/>
              <i n="[DimDate].[Month Name].&amp;[gru]" c="gru"/>
            </range>
          </ranges>
        </level>
      </levels>
      <selections count="1">
        <selection n="[DimDate].[Month Name].&amp;[cz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4B6F2D5-169C-4241-B02B-102A1C9BA7E0}" sourceName="[DimGeography].[Country]">
  <pivotTables>
    <pivotTable tabId="5" name="PivotTable7"/>
    <pivotTable tabId="5" name="PivotTable6"/>
    <pivotTable tabId="5" name="PivotTable5"/>
    <pivotTable tabId="5" name="notForMonths"/>
    <pivotTable tabId="3" name="PivotTable2"/>
    <pivotTable tabId="3" name="Analysis 1"/>
    <pivotTable tabId="3" name="PivotTable4"/>
  </pivotTables>
  <data>
    <olap pivotCacheId="114859066">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8E6A9D4-0C56-4A68-B346-057C611FF5F5}" cache="Slicer_Year" caption="Year" columnCount="4" showCaption="0" level="1" style="SlicerStyleLight1 2" rowHeight="252000"/>
  <slicer name="Month Name" xr10:uid="{878952A2-C497-4E7B-A6D6-4716AF9669BB}" cache="Slicer_Month_Name" caption="Month Name" columnCount="3" showCaption="0" level="1" style="SlicerStyleLight1 2" rowHeight="288000"/>
  <slicer name="Country" xr10:uid="{220072DC-D91F-4753-8735-061DB43AACC5}" cache="Slicer_Country" caption="Country" columnCount="2" showCaption="0" level="1" style="SlicerStyleLight1 2" rowHeight="50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2576D-F331-412C-B1C0-84BEBA97C33F}">
  <sheetPr codeName="Sheet1"/>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E960A-6564-4A45-8AAF-89C891E6BEF5}">
  <sheetPr codeName="Sheet2"/>
  <dimension ref="A1"/>
  <sheetViews>
    <sheetView workbookViewId="0">
      <selection activeCell="F20" sqref="F20"/>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FD6D-A716-4C0D-96DB-C931B4676A04}">
  <sheetPr codeName="Sheet4"/>
  <dimension ref="R13:R17"/>
  <sheetViews>
    <sheetView showGridLines="0" showRowColHeaders="0" tabSelected="1" zoomScaleNormal="100" workbookViewId="0">
      <selection activeCell="T2" sqref="T2"/>
    </sheetView>
  </sheetViews>
  <sheetFormatPr defaultRowHeight="15" x14ac:dyDescent="0.25"/>
  <cols>
    <col min="1" max="5" width="11" customWidth="1"/>
    <col min="6" max="6" width="7.85546875" customWidth="1"/>
    <col min="7" max="7" width="3.7109375" customWidth="1"/>
    <col min="8" max="8" width="7.5703125" customWidth="1"/>
    <col min="9" max="9" width="11" customWidth="1"/>
    <col min="10" max="10" width="3.7109375" customWidth="1"/>
    <col min="11" max="12" width="11" customWidth="1"/>
    <col min="13" max="13" width="10.28515625" customWidth="1"/>
    <col min="14" max="14" width="3.7109375" customWidth="1"/>
    <col min="15" max="15" width="11" customWidth="1"/>
    <col min="16" max="16" width="7.28515625" customWidth="1"/>
    <col min="17" max="17" width="3.7109375" customWidth="1"/>
    <col min="18" max="22" width="11" customWidth="1"/>
    <col min="23" max="23" width="3.28515625" customWidth="1"/>
    <col min="24" max="31" width="11" customWidth="1"/>
  </cols>
  <sheetData>
    <row r="13" ht="19.5" customHeight="1" x14ac:dyDescent="0.25"/>
    <row r="14" ht="25.5" customHeight="1" x14ac:dyDescent="0.25"/>
    <row r="15" ht="15" customHeight="1" x14ac:dyDescent="0.25"/>
    <row r="17" spans="18:18" x14ac:dyDescent="0.25">
      <c r="R17" s="12"/>
    </row>
  </sheetData>
  <sheetProtection selectLockedCells="1" autoFilter="0" pivotTables="0" selectUnlockedCells="1"/>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Option Button 1">
              <controlPr locked="0" defaultSize="0" autoFill="0" autoLine="0" autoPict="0">
                <anchor moveWithCells="1">
                  <from>
                    <xdr:col>15</xdr:col>
                    <xdr:colOff>409575</xdr:colOff>
                    <xdr:row>3</xdr:row>
                    <xdr:rowOff>171450</xdr:rowOff>
                  </from>
                  <to>
                    <xdr:col>18</xdr:col>
                    <xdr:colOff>0</xdr:colOff>
                    <xdr:row>5</xdr:row>
                    <xdr:rowOff>0</xdr:rowOff>
                  </to>
                </anchor>
              </controlPr>
            </control>
          </mc:Choice>
        </mc:AlternateContent>
        <mc:AlternateContent xmlns:mc="http://schemas.openxmlformats.org/markup-compatibility/2006">
          <mc:Choice Requires="x14">
            <control shapeId="4098" r:id="rId4" name="Option Button 2">
              <controlPr locked="0" defaultSize="0" autoFill="0" autoLine="0" autoPict="0">
                <anchor moveWithCells="1">
                  <from>
                    <xdr:col>18</xdr:col>
                    <xdr:colOff>361950</xdr:colOff>
                    <xdr:row>3</xdr:row>
                    <xdr:rowOff>171450</xdr:rowOff>
                  </from>
                  <to>
                    <xdr:col>19</xdr:col>
                    <xdr:colOff>685800</xdr:colOff>
                    <xdr:row>5</xdr:row>
                    <xdr:rowOff>0</xdr:rowOff>
                  </to>
                </anchor>
              </controlPr>
            </control>
          </mc:Choice>
        </mc:AlternateContent>
        <mc:AlternateContent xmlns:mc="http://schemas.openxmlformats.org/markup-compatibility/2006">
          <mc:Choice Requires="x14">
            <control shapeId="4099" r:id="rId5" name="Option Button 3">
              <controlPr locked="0" defaultSize="0" autoFill="0" autoLine="0" autoPict="0">
                <anchor moveWithCells="1">
                  <from>
                    <xdr:col>20</xdr:col>
                    <xdr:colOff>314325</xdr:colOff>
                    <xdr:row>3</xdr:row>
                    <xdr:rowOff>171450</xdr:rowOff>
                  </from>
                  <to>
                    <xdr:col>21</xdr:col>
                    <xdr:colOff>638175</xdr:colOff>
                    <xdr:row>4</xdr:row>
                    <xdr:rowOff>190500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D1F26-AFB0-4266-A72C-6EA616D48A6B}">
  <sheetPr codeName="Sheet3"/>
  <dimension ref="B5:AB48"/>
  <sheetViews>
    <sheetView zoomScale="115" zoomScaleNormal="115" workbookViewId="0">
      <selection activeCell="Y18" sqref="Y18"/>
    </sheetView>
  </sheetViews>
  <sheetFormatPr defaultRowHeight="15" x14ac:dyDescent="0.25"/>
  <cols>
    <col min="2" max="2" width="10.7109375" bestFit="1" customWidth="1"/>
    <col min="3" max="3" width="13.5703125" bestFit="1" customWidth="1"/>
    <col min="4" max="4" width="13.28515625" bestFit="1" customWidth="1"/>
    <col min="5" max="5" width="20.85546875" bestFit="1" customWidth="1"/>
    <col min="6" max="6" width="14.5703125" bestFit="1" customWidth="1"/>
    <col min="7" max="7" width="17.85546875" bestFit="1" customWidth="1"/>
    <col min="8" max="8" width="20.85546875" bestFit="1" customWidth="1"/>
    <col min="9" max="9" width="11.7109375" bestFit="1" customWidth="1"/>
    <col min="10" max="10" width="13.5703125" bestFit="1" customWidth="1"/>
    <col min="11" max="11" width="15.85546875" bestFit="1" customWidth="1"/>
    <col min="13" max="13" width="3" style="14" customWidth="1"/>
    <col min="15" max="15" width="11.28515625" bestFit="1" customWidth="1"/>
    <col min="16" max="16" width="13.5703125" bestFit="1" customWidth="1"/>
    <col min="17" max="17" width="13.28515625" bestFit="1" customWidth="1"/>
    <col min="18" max="18" width="20.85546875" bestFit="1" customWidth="1"/>
    <col min="19" max="19" width="14.5703125" bestFit="1" customWidth="1"/>
    <col min="20" max="20" width="17.85546875" bestFit="1" customWidth="1"/>
    <col min="21" max="21" width="20.85546875" bestFit="1" customWidth="1"/>
    <col min="22" max="23" width="7.28515625" bestFit="1" customWidth="1"/>
    <col min="25" max="25" width="14.28515625" customWidth="1"/>
    <col min="27" max="27" width="12.28515625" bestFit="1" customWidth="1"/>
    <col min="28" max="28" width="12.28515625" customWidth="1"/>
  </cols>
  <sheetData>
    <row r="5" spans="3:28" x14ac:dyDescent="0.25">
      <c r="C5" s="5" t="s">
        <v>0</v>
      </c>
      <c r="D5" s="5" t="s">
        <v>8</v>
      </c>
      <c r="E5" s="5" t="s">
        <v>2</v>
      </c>
      <c r="F5" s="5" t="s">
        <v>7</v>
      </c>
      <c r="G5" s="5" t="s">
        <v>1</v>
      </c>
      <c r="H5" s="5" t="s">
        <v>3</v>
      </c>
      <c r="I5" s="5" t="s">
        <v>4</v>
      </c>
      <c r="J5" s="5" t="s">
        <v>5</v>
      </c>
      <c r="K5" s="5" t="s">
        <v>6</v>
      </c>
      <c r="O5" s="4" t="s">
        <v>9</v>
      </c>
      <c r="P5" s="5" t="s">
        <v>0</v>
      </c>
      <c r="Q5" s="5" t="s">
        <v>8</v>
      </c>
      <c r="R5" s="5" t="s">
        <v>2</v>
      </c>
      <c r="S5" s="5" t="s">
        <v>7</v>
      </c>
      <c r="T5" s="5" t="s">
        <v>1</v>
      </c>
      <c r="U5" s="5" t="s">
        <v>3</v>
      </c>
      <c r="W5" s="4" t="s">
        <v>9</v>
      </c>
      <c r="Y5" t="s">
        <v>20</v>
      </c>
    </row>
    <row r="6" spans="3:28" x14ac:dyDescent="0.25">
      <c r="C6" s="7">
        <v>82</v>
      </c>
      <c r="D6" s="6">
        <v>1637256.3646000004</v>
      </c>
      <c r="E6" s="6">
        <v>2727625.3707999997</v>
      </c>
      <c r="F6" s="8">
        <v>0.39975028017876207</v>
      </c>
      <c r="G6" s="6">
        <v>1090369.0061999997</v>
      </c>
      <c r="H6" s="6">
        <v>844</v>
      </c>
      <c r="I6" s="9">
        <v>606</v>
      </c>
      <c r="J6" s="29">
        <v>17</v>
      </c>
      <c r="K6" s="9">
        <v>589</v>
      </c>
      <c r="O6" s="5">
        <v>2006</v>
      </c>
      <c r="P6" s="7">
        <v>82</v>
      </c>
      <c r="Q6" s="6">
        <v>1637256.3646000004</v>
      </c>
      <c r="R6" s="6">
        <v>2727625.3707999997</v>
      </c>
      <c r="S6" s="8">
        <v>0.39975028017876207</v>
      </c>
      <c r="T6" s="6">
        <v>1090369.0061999997</v>
      </c>
      <c r="U6" s="6">
        <v>844</v>
      </c>
      <c r="W6" s="5">
        <v>2006</v>
      </c>
      <c r="Y6">
        <f>COUNTA(W6:W11)</f>
        <v>1</v>
      </c>
    </row>
    <row r="7" spans="3:28" x14ac:dyDescent="0.25">
      <c r="G7" s="1"/>
      <c r="O7" s="5">
        <v>2007</v>
      </c>
      <c r="P7" s="7">
        <v>86</v>
      </c>
      <c r="Q7" s="6">
        <v>776133.06919999991</v>
      </c>
      <c r="R7" s="6">
        <v>1357964.6179000004</v>
      </c>
      <c r="S7" s="8">
        <v>0.42845854820559515</v>
      </c>
      <c r="T7" s="6">
        <v>581831.54869999993</v>
      </c>
      <c r="U7" s="6">
        <v>906</v>
      </c>
    </row>
    <row r="8" spans="3:28" x14ac:dyDescent="0.25">
      <c r="D8" s="2" t="s">
        <v>12</v>
      </c>
      <c r="E8" s="3">
        <v>2</v>
      </c>
      <c r="O8" s="5">
        <v>2008</v>
      </c>
      <c r="P8" s="7">
        <v>1988</v>
      </c>
      <c r="Q8" s="6">
        <v>3845127.4302999955</v>
      </c>
      <c r="R8" s="6">
        <v>6585356.0800000252</v>
      </c>
      <c r="S8" s="8">
        <v>0.41610941252245809</v>
      </c>
      <c r="T8" s="6">
        <v>2740228.6497000079</v>
      </c>
      <c r="U8" s="6">
        <v>20902</v>
      </c>
      <c r="Y8" s="2"/>
      <c r="Z8" s="2"/>
      <c r="AA8" s="2"/>
      <c r="AB8" s="2"/>
    </row>
    <row r="9" spans="3:28" x14ac:dyDescent="0.25">
      <c r="O9" s="5" t="s">
        <v>19</v>
      </c>
      <c r="P9" s="7">
        <v>2156</v>
      </c>
      <c r="Q9" s="6">
        <v>6258516.8641000092</v>
      </c>
      <c r="R9" s="6">
        <v>10670946.068700036</v>
      </c>
      <c r="S9" s="8">
        <v>0.41349934449978426</v>
      </c>
      <c r="T9" s="6">
        <v>4412429.2046000147</v>
      </c>
      <c r="U9" s="6">
        <v>22652</v>
      </c>
      <c r="Y9" s="20" t="s">
        <v>10</v>
      </c>
      <c r="Z9" s="20" t="s">
        <v>9</v>
      </c>
      <c r="AA9" s="20" t="s">
        <v>23</v>
      </c>
      <c r="AB9" s="20" t="s">
        <v>24</v>
      </c>
    </row>
    <row r="10" spans="3:28" x14ac:dyDescent="0.25">
      <c r="Y10" s="5" t="s">
        <v>21</v>
      </c>
      <c r="Z10" s="5">
        <f>IF(Y6=1,W6,0)</f>
        <v>2006</v>
      </c>
      <c r="AA10" s="6">
        <f>IFERROR(VLOOKUP(Z10,LookTable,6,0),0)</f>
        <v>1090369.0061999997</v>
      </c>
      <c r="AB10" s="17">
        <f>IFERROR(AA10/SUM($AA$10:$AA$11),0)</f>
        <v>1</v>
      </c>
    </row>
    <row r="11" spans="3:28" x14ac:dyDescent="0.25">
      <c r="Y11" s="5" t="s">
        <v>22</v>
      </c>
      <c r="Z11" s="5">
        <f>W6-1</f>
        <v>2005</v>
      </c>
      <c r="AA11" s="6">
        <f>IFERROR(VLOOKUP(Z11,LookTable,6,0),0)</f>
        <v>0</v>
      </c>
      <c r="AB11" s="17">
        <f>IFERROR(AA11/SUM($AA$10:$AA$11),0)</f>
        <v>0</v>
      </c>
    </row>
    <row r="13" spans="3:28" x14ac:dyDescent="0.25">
      <c r="Y13" s="15" t="s">
        <v>25</v>
      </c>
      <c r="Z13" s="15"/>
      <c r="AA13" s="15"/>
      <c r="AB13" s="21">
        <f>AB10-AB11</f>
        <v>1</v>
      </c>
    </row>
    <row r="14" spans="3:28" x14ac:dyDescent="0.25">
      <c r="C14" s="4" t="s">
        <v>9</v>
      </c>
      <c r="D14" s="5" t="s">
        <v>17</v>
      </c>
      <c r="E14" s="5" t="s">
        <v>18</v>
      </c>
      <c r="F14" s="5" t="s">
        <v>0</v>
      </c>
    </row>
    <row r="15" spans="3:28" x14ac:dyDescent="0.25">
      <c r="C15" s="5">
        <v>2005</v>
      </c>
      <c r="D15" s="6">
        <v>10933078.699999984</v>
      </c>
      <c r="E15" s="6">
        <v>4362456.0697999941</v>
      </c>
      <c r="F15" s="7">
        <v>341</v>
      </c>
    </row>
    <row r="16" spans="3:28" x14ac:dyDescent="0.25">
      <c r="C16" s="5">
        <v>2006</v>
      </c>
      <c r="D16" s="6">
        <v>22255757.960899957</v>
      </c>
      <c r="E16" s="6">
        <v>9006192.3148000017</v>
      </c>
      <c r="F16" s="7">
        <v>861</v>
      </c>
      <c r="Y16" s="20" t="s">
        <v>11</v>
      </c>
      <c r="Z16" s="20" t="s">
        <v>9</v>
      </c>
      <c r="AA16" s="20" t="s">
        <v>17</v>
      </c>
      <c r="AB16" s="20" t="s">
        <v>24</v>
      </c>
    </row>
    <row r="17" spans="2:28" x14ac:dyDescent="0.25">
      <c r="C17" s="5">
        <v>2007</v>
      </c>
      <c r="D17" s="6">
        <v>29945115.254699655</v>
      </c>
      <c r="E17" s="6">
        <v>12702672.722000102</v>
      </c>
      <c r="F17" s="7">
        <v>8511</v>
      </c>
      <c r="Y17" s="5" t="s">
        <v>21</v>
      </c>
      <c r="Z17" s="5">
        <f>IF(Y6=1,W6,0)</f>
        <v>2006</v>
      </c>
      <c r="AA17" s="6">
        <f>IFERROR(VLOOKUP(Z17,LookTable,4,0),0)</f>
        <v>2727625.3707999997</v>
      </c>
      <c r="AB17" s="17">
        <f>IFERROR(AA17/SUM($AA$17:$AA$18),0)</f>
        <v>1</v>
      </c>
    </row>
    <row r="18" spans="2:28" x14ac:dyDescent="0.25">
      <c r="C18" s="5">
        <v>2008</v>
      </c>
      <c r="D18" s="6">
        <v>34455951.599999182</v>
      </c>
      <c r="E18" s="6">
        <v>14465810.071799939</v>
      </c>
      <c r="F18" s="7">
        <v>11631</v>
      </c>
      <c r="Y18" s="5" t="s">
        <v>22</v>
      </c>
      <c r="Z18" s="5">
        <f>W6-1</f>
        <v>2005</v>
      </c>
      <c r="AA18" s="6">
        <f>IFERROR(VLOOKUP(Z18,LookTable,4,0),0)</f>
        <v>0</v>
      </c>
      <c r="AB18" s="17">
        <f>IFERROR(AA18/SUM($AA$17:$AA$18),0)</f>
        <v>0</v>
      </c>
    </row>
    <row r="20" spans="2:28" x14ac:dyDescent="0.25">
      <c r="Y20" s="15" t="s">
        <v>25</v>
      </c>
      <c r="Z20" s="15"/>
      <c r="AA20" s="15"/>
      <c r="AB20" s="21">
        <f>AB17-AB18</f>
        <v>1</v>
      </c>
    </row>
    <row r="23" spans="2:28" x14ac:dyDescent="0.25">
      <c r="C23" s="5" t="str">
        <f>C14</f>
        <v>Year</v>
      </c>
      <c r="D23" s="5" t="str" cm="1">
        <f t="array" ref="D23">_xlfn.IFS($E$8=1,D14,$E$8=2,E14,$E$8=3,F14)</f>
        <v>Profit</v>
      </c>
      <c r="E23" s="5" t="str">
        <f>"Average "&amp;D23</f>
        <v>Average Profit</v>
      </c>
      <c r="F23" s="5" t="s">
        <v>13</v>
      </c>
      <c r="Y23" s="20" t="s">
        <v>26</v>
      </c>
      <c r="Z23" s="20" t="s">
        <v>9</v>
      </c>
      <c r="AA23" s="20" t="s">
        <v>27</v>
      </c>
      <c r="AB23" s="20" t="s">
        <v>24</v>
      </c>
    </row>
    <row r="24" spans="2:28" x14ac:dyDescent="0.25">
      <c r="C24" s="5">
        <f t="shared" ref="C24:C27" si="0">C15</f>
        <v>2005</v>
      </c>
      <c r="D24" s="13" cm="1">
        <f t="array" ref="D24">_xlfn.IFS($E$8=1,D15,$E$8=2,E15,$E$8=3,F15)</f>
        <v>4362456.0697999941</v>
      </c>
      <c r="E24" s="11">
        <f>AVERAGE($D$24:$D$27)</f>
        <v>10134282.79460001</v>
      </c>
      <c r="F24" s="11" t="str">
        <f>IF(D24&gt;E24,D24,"")</f>
        <v/>
      </c>
      <c r="Y24" s="5" t="s">
        <v>21</v>
      </c>
      <c r="Z24" s="5">
        <f>IF(Y6=1,W6,0)</f>
        <v>2006</v>
      </c>
      <c r="AA24" s="6">
        <f>IFERROR(VLOOKUP(Z24,LookTable,3,0),0)</f>
        <v>1637256.3646000004</v>
      </c>
      <c r="AB24" s="17">
        <f>IFERROR(AA24/SUM($AA$24:$AA$25),0)</f>
        <v>1</v>
      </c>
    </row>
    <row r="25" spans="2:28" x14ac:dyDescent="0.25">
      <c r="C25" s="5">
        <f t="shared" si="0"/>
        <v>2006</v>
      </c>
      <c r="D25" s="13" cm="1">
        <f t="array" ref="D25">_xlfn.IFS($E$8=1,D16,$E$8=2,E16,$E$8=3,F16)</f>
        <v>9006192.3148000017</v>
      </c>
      <c r="E25" s="11">
        <f t="shared" ref="E25:E27" si="1">AVERAGE($D$24:$D$27)</f>
        <v>10134282.79460001</v>
      </c>
      <c r="F25" s="11" t="str">
        <f t="shared" ref="F25:F27" si="2">IF(D25&gt;E25,D25,"")</f>
        <v/>
      </c>
      <c r="Y25" s="5" t="s">
        <v>22</v>
      </c>
      <c r="Z25" s="5">
        <f>W6-1</f>
        <v>2005</v>
      </c>
      <c r="AA25" s="6">
        <f>IFERROR(VLOOKUP(Z25,LookTable,3,0),0)</f>
        <v>0</v>
      </c>
      <c r="AB25" s="17">
        <f>IFERROR(AA25/SUM($AA$24:$AA$25),0)</f>
        <v>0</v>
      </c>
    </row>
    <row r="26" spans="2:28" x14ac:dyDescent="0.25">
      <c r="C26" s="5">
        <f t="shared" si="0"/>
        <v>2007</v>
      </c>
      <c r="D26" s="13" cm="1">
        <f t="array" ref="D26">_xlfn.IFS($E$8=1,D17,$E$8=2,E17,$E$8=3,F17)</f>
        <v>12702672.722000102</v>
      </c>
      <c r="E26" s="11">
        <f t="shared" si="1"/>
        <v>10134282.79460001</v>
      </c>
      <c r="F26" s="11">
        <f>IF(D26&gt;E26,D26,"")</f>
        <v>12702672.722000102</v>
      </c>
    </row>
    <row r="27" spans="2:28" x14ac:dyDescent="0.25">
      <c r="C27" s="5">
        <f t="shared" si="0"/>
        <v>2008</v>
      </c>
      <c r="D27" s="13" cm="1">
        <f t="array" ref="D27">_xlfn.IFS($E$8=1,D18,$E$8=2,E18,$E$8=3,F18)</f>
        <v>14465810.071799939</v>
      </c>
      <c r="E27" s="11">
        <f t="shared" si="1"/>
        <v>10134282.79460001</v>
      </c>
      <c r="F27" s="11">
        <f t="shared" si="2"/>
        <v>14465810.071799939</v>
      </c>
      <c r="Y27" s="15" t="s">
        <v>25</v>
      </c>
      <c r="Z27" s="15"/>
      <c r="AA27" s="15"/>
      <c r="AB27" s="21">
        <f>AB24-AB25</f>
        <v>1</v>
      </c>
    </row>
    <row r="28" spans="2:28" x14ac:dyDescent="0.25">
      <c r="F28" s="11"/>
    </row>
    <row r="30" spans="2:28" x14ac:dyDescent="0.25">
      <c r="Y30" s="20" t="s">
        <v>30</v>
      </c>
      <c r="Z30" s="20" t="s">
        <v>9</v>
      </c>
      <c r="AA30" s="20" t="s">
        <v>28</v>
      </c>
      <c r="AB30" s="20" t="s">
        <v>24</v>
      </c>
    </row>
    <row r="31" spans="2:28" x14ac:dyDescent="0.25">
      <c r="C31" t="s">
        <v>13</v>
      </c>
      <c r="E31" t="s">
        <v>16</v>
      </c>
      <c r="Y31" s="5" t="s">
        <v>21</v>
      </c>
      <c r="Z31" s="5">
        <f>IF(Y6=1,W6,0)</f>
        <v>2006</v>
      </c>
      <c r="AA31" s="6">
        <f>IFERROR(VLOOKUP(Z31,LookTable,7,0),0)</f>
        <v>844</v>
      </c>
      <c r="AB31" s="17">
        <f>IFERROR(AA31/SUM($AA$31:$AA$32),0)</f>
        <v>1</v>
      </c>
    </row>
    <row r="32" spans="2:28" x14ac:dyDescent="0.25">
      <c r="B32" t="s">
        <v>14</v>
      </c>
      <c r="C32">
        <f>SUM(F24:F27)</f>
        <v>27168482.793800041</v>
      </c>
      <c r="E32" t="str">
        <f>" of "&amp;D23&amp;" came from the highlited years"</f>
        <v xml:space="preserve"> of Profit came from the highlited years</v>
      </c>
      <c r="Y32" s="5" t="s">
        <v>22</v>
      </c>
      <c r="Z32" s="5">
        <f>W6-1</f>
        <v>2005</v>
      </c>
      <c r="AA32" s="6">
        <f>IFERROR(VLOOKUP(Z32,LookTable,7,0),0)</f>
        <v>0</v>
      </c>
      <c r="AB32" s="17">
        <f>IFERROR(AA32/SUM($AA$31:$AA$32),0)</f>
        <v>0</v>
      </c>
    </row>
    <row r="33" spans="2:28" x14ac:dyDescent="0.25">
      <c r="B33" t="s">
        <v>15</v>
      </c>
      <c r="C33" s="10">
        <f>C32/SUM(D24:D27)</f>
        <v>0.67021227215695522</v>
      </c>
    </row>
    <row r="34" spans="2:28" x14ac:dyDescent="0.25">
      <c r="Y34" s="15" t="s">
        <v>25</v>
      </c>
      <c r="Z34" s="15"/>
      <c r="AA34" s="15"/>
      <c r="AB34" s="21">
        <f>AB31-AB32</f>
        <v>1</v>
      </c>
    </row>
    <row r="37" spans="2:28" x14ac:dyDescent="0.25">
      <c r="Y37" s="20" t="s">
        <v>31</v>
      </c>
      <c r="Z37" s="20" t="s">
        <v>9</v>
      </c>
      <c r="AA37" s="20" t="s">
        <v>29</v>
      </c>
      <c r="AB37" s="20" t="s">
        <v>24</v>
      </c>
    </row>
    <row r="38" spans="2:28" x14ac:dyDescent="0.25">
      <c r="Y38" s="5" t="s">
        <v>21</v>
      </c>
      <c r="Z38" s="5">
        <f>IF(Y6=1,W6,0)</f>
        <v>2006</v>
      </c>
      <c r="AA38" s="6">
        <f>IFERROR(VLOOKUP(Z38,LookTable,2,0),0)</f>
        <v>82</v>
      </c>
      <c r="AB38" s="17">
        <f>IFERROR(AA38/SUM($AA$38:$AA$39),0)</f>
        <v>1</v>
      </c>
    </row>
    <row r="39" spans="2:28" x14ac:dyDescent="0.25">
      <c r="Y39" s="5" t="s">
        <v>22</v>
      </c>
      <c r="Z39" s="5">
        <f>W6-1</f>
        <v>2005</v>
      </c>
      <c r="AA39" s="6">
        <f>IFERROR(VLOOKUP(Z39,LookTable,2,0),0)</f>
        <v>0</v>
      </c>
      <c r="AB39" s="17">
        <f>IFERROR(AA39/SUM($AA$38:$AA$39),0)</f>
        <v>0</v>
      </c>
    </row>
    <row r="41" spans="2:28" x14ac:dyDescent="0.25">
      <c r="Y41" s="15" t="s">
        <v>25</v>
      </c>
      <c r="Z41" s="15"/>
      <c r="AA41" s="15"/>
      <c r="AB41" s="21">
        <f>AB38-AB39</f>
        <v>1</v>
      </c>
    </row>
    <row r="44" spans="2:28" x14ac:dyDescent="0.25">
      <c r="Y44" s="20" t="s">
        <v>7</v>
      </c>
      <c r="Z44" s="20" t="s">
        <v>9</v>
      </c>
      <c r="AA44" s="20" t="s">
        <v>32</v>
      </c>
      <c r="AB44" s="20" t="s">
        <v>24</v>
      </c>
    </row>
    <row r="45" spans="2:28" x14ac:dyDescent="0.25">
      <c r="Y45" s="5" t="s">
        <v>21</v>
      </c>
      <c r="Z45" s="5">
        <f>IF(Y6=1,W6,0)</f>
        <v>2006</v>
      </c>
      <c r="AA45" s="22">
        <f>IFERROR(VLOOKUP(Z45,LookTable,5,0),0)</f>
        <v>0.39975028017876207</v>
      </c>
      <c r="AB45" s="17">
        <f>IFERROR(AA45/SUM($AA$45:$AA$46),0)</f>
        <v>1</v>
      </c>
    </row>
    <row r="46" spans="2:28" x14ac:dyDescent="0.25">
      <c r="Y46" s="5" t="s">
        <v>22</v>
      </c>
      <c r="Z46" s="5">
        <f>W6-1</f>
        <v>2005</v>
      </c>
      <c r="AA46" s="22">
        <f>IFERROR(VLOOKUP(Z46,LookTable,5,0),0)</f>
        <v>0</v>
      </c>
      <c r="AB46" s="17">
        <f>IFERROR(AA46/SUM($AA$45:$AA$46),0)</f>
        <v>0</v>
      </c>
    </row>
    <row r="48" spans="2:28" x14ac:dyDescent="0.25">
      <c r="Y48" s="15" t="s">
        <v>25</v>
      </c>
      <c r="Z48" s="15"/>
      <c r="AA48" s="15"/>
      <c r="AB48" s="21">
        <f>AB45-AB46</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8626A-5658-4859-99C3-06B8C4E8F7E5}">
  <sheetPr codeName="Sheet5"/>
  <dimension ref="C5:AJ17"/>
  <sheetViews>
    <sheetView zoomScale="115" zoomScaleNormal="115" workbookViewId="0">
      <selection activeCell="P2" sqref="P2"/>
    </sheetView>
  </sheetViews>
  <sheetFormatPr defaultRowHeight="15" x14ac:dyDescent="0.25"/>
  <cols>
    <col min="2" max="2" width="10.7109375" bestFit="1" customWidth="1"/>
    <col min="3" max="3" width="14.7109375" bestFit="1" customWidth="1"/>
    <col min="4" max="6" width="17.85546875" bestFit="1" customWidth="1"/>
    <col min="7" max="7" width="17.42578125" customWidth="1"/>
    <col min="8" max="8" width="20.85546875" bestFit="1" customWidth="1"/>
    <col min="9" max="9" width="11.7109375" bestFit="1" customWidth="1"/>
    <col min="10" max="10" width="13.5703125" bestFit="1" customWidth="1"/>
    <col min="11" max="11" width="15.85546875" bestFit="1" customWidth="1"/>
    <col min="13" max="13" width="3" style="14" customWidth="1"/>
    <col min="15" max="15" width="7.42578125" customWidth="1"/>
    <col min="16" max="16" width="12.42578125" bestFit="1" customWidth="1"/>
    <col min="17" max="17" width="10.85546875" bestFit="1" customWidth="1"/>
    <col min="26" max="26" width="2.7109375" style="25" customWidth="1"/>
    <col min="28" max="28" width="13.7109375" bestFit="1" customWidth="1"/>
    <col min="29" max="29" width="10.85546875" bestFit="1" customWidth="1"/>
    <col min="32" max="32" width="3.85546875" style="25" customWidth="1"/>
    <col min="34" max="34" width="10.140625" bestFit="1" customWidth="1"/>
    <col min="35" max="35" width="10.85546875" bestFit="1" customWidth="1"/>
    <col min="36" max="36" width="17.85546875" bestFit="1" customWidth="1"/>
  </cols>
  <sheetData>
    <row r="5" spans="3:36" x14ac:dyDescent="0.25">
      <c r="C5" s="4" t="s">
        <v>45</v>
      </c>
      <c r="D5" s="5" t="s">
        <v>1</v>
      </c>
      <c r="P5" s="4" t="s">
        <v>46</v>
      </c>
      <c r="Q5" s="5" t="s">
        <v>10</v>
      </c>
      <c r="S5" s="19" t="str">
        <f>P5</f>
        <v>Day Name</v>
      </c>
      <c r="T5" s="19" t="str">
        <f>Q5</f>
        <v>Total Profit</v>
      </c>
      <c r="U5" s="19" t="s">
        <v>54</v>
      </c>
      <c r="AB5" s="4" t="s">
        <v>55</v>
      </c>
      <c r="AC5" s="5" t="s">
        <v>10</v>
      </c>
      <c r="AD5" s="5" t="s">
        <v>58</v>
      </c>
      <c r="AH5" s="4" t="s">
        <v>60</v>
      </c>
      <c r="AI5" s="5" t="s">
        <v>10</v>
      </c>
      <c r="AJ5" s="5" t="s">
        <v>1</v>
      </c>
    </row>
    <row r="6" spans="3:36" x14ac:dyDescent="0.25">
      <c r="C6" s="5" t="s">
        <v>43</v>
      </c>
      <c r="D6" s="28">
        <v>812666.22589999984</v>
      </c>
      <c r="G6" s="5">
        <v>1</v>
      </c>
      <c r="H6" s="6">
        <f>LARGE($D$6:$D$17,G6)</f>
        <v>1314900.6626000002</v>
      </c>
      <c r="I6" s="5" t="str">
        <f>INDEX($C$6:$C$17,MATCH(H6,D6:D17,0))</f>
        <v>maj</v>
      </c>
      <c r="P6" s="5" t="s">
        <v>50</v>
      </c>
      <c r="Q6" s="6">
        <v>1472578.5528999991</v>
      </c>
      <c r="S6" s="5" t="str">
        <f t="shared" ref="S6:S12" si="0">P6</f>
        <v>pon</v>
      </c>
      <c r="T6" s="6">
        <f t="shared" ref="T6:T12" si="1">Q6</f>
        <v>1472578.5528999991</v>
      </c>
      <c r="U6" s="6" cm="1">
        <f t="array" ref="U6">IFERROR(_xlfn.IFS(T6=X$6,T6,T6=X$7,T6,T6=X$8,T6),0)</f>
        <v>1472578.5528999991</v>
      </c>
      <c r="W6" s="5">
        <v>1</v>
      </c>
      <c r="X6" s="6">
        <f>LARGE($T$6:$T$12,W6)</f>
        <v>1581199.5740999996</v>
      </c>
      <c r="AB6" s="5" t="s">
        <v>56</v>
      </c>
      <c r="AC6" s="27">
        <v>6630313.749099995</v>
      </c>
      <c r="AD6" s="16">
        <f>AC6/SUM($AC$6:$AC$7)</f>
        <v>0.7361949997674726</v>
      </c>
      <c r="AH6" s="5" t="s">
        <v>62</v>
      </c>
      <c r="AI6" s="6">
        <v>2261528.3434999976</v>
      </c>
      <c r="AJ6" s="26">
        <v>0.25110815586111751</v>
      </c>
    </row>
    <row r="7" spans="3:36" x14ac:dyDescent="0.25">
      <c r="C7" s="5" t="s">
        <v>38</v>
      </c>
      <c r="D7" s="28">
        <v>402258.27649999986</v>
      </c>
      <c r="G7" s="5">
        <v>2</v>
      </c>
      <c r="H7" s="6">
        <f t="shared" ref="H7:H8" si="2">LARGE($D$6:$D$17,G7)</f>
        <v>1090369.0061999997</v>
      </c>
      <c r="I7" s="5" t="str">
        <f>INDEX($C$6:$C$17,MATCH(H7,$D$6:$D$17,0))</f>
        <v>cze</v>
      </c>
      <c r="P7" s="5" t="s">
        <v>53</v>
      </c>
      <c r="Q7" s="6">
        <v>1581199.5740999996</v>
      </c>
      <c r="S7" s="5" t="str">
        <f t="shared" si="0"/>
        <v>wto</v>
      </c>
      <c r="T7" s="6">
        <f t="shared" si="1"/>
        <v>1581199.5740999996</v>
      </c>
      <c r="U7" s="6" cm="1">
        <f t="array" ref="U7">IFERROR(_xlfn.IFS(T7=X$6,T7,T7=X$7,T7,T7=X$8,T7),0)</f>
        <v>1581199.5740999996</v>
      </c>
      <c r="W7" s="5">
        <v>2</v>
      </c>
      <c r="X7" s="6">
        <f t="shared" ref="X7:X8" si="3">LARGE($T$6:$T$12,W7)</f>
        <v>1472578.5528999991</v>
      </c>
      <c r="AB7" s="5" t="s">
        <v>57</v>
      </c>
      <c r="AC7" s="27">
        <v>2375878.5656999992</v>
      </c>
      <c r="AD7" s="16">
        <f>AC7/SUM($AC$6:$AC$7)</f>
        <v>0.26380500023252745</v>
      </c>
      <c r="AH7" s="5" t="s">
        <v>63</v>
      </c>
      <c r="AI7" s="6">
        <v>3407980.0165999969</v>
      </c>
      <c r="AJ7" s="26">
        <v>0.3784040910385198</v>
      </c>
    </row>
    <row r="8" spans="3:36" x14ac:dyDescent="0.25">
      <c r="C8" s="5" t="s">
        <v>40</v>
      </c>
      <c r="D8" s="28">
        <v>1046603.8410999998</v>
      </c>
      <c r="G8" s="5">
        <v>3</v>
      </c>
      <c r="H8" s="6">
        <f t="shared" si="2"/>
        <v>1046603.8410999998</v>
      </c>
      <c r="I8" s="5" t="str">
        <f>INDEX($C$6:$C$17,MATCH(H8,$D$6:$D$17,0))</f>
        <v>mar</v>
      </c>
      <c r="P8" s="5" t="s">
        <v>52</v>
      </c>
      <c r="Q8" s="6">
        <v>1242757.6625000006</v>
      </c>
      <c r="S8" s="5" t="str">
        <f t="shared" si="0"/>
        <v>śro</v>
      </c>
      <c r="T8" s="6">
        <f t="shared" si="1"/>
        <v>1242757.6625000006</v>
      </c>
      <c r="U8" s="6" cm="1">
        <f t="array" ref="U8">IFERROR(_xlfn.IFS(T8=X$6,T8,T8=X$7,T8,T8=X$8,T8),0)</f>
        <v>0</v>
      </c>
      <c r="W8" s="5">
        <v>3</v>
      </c>
      <c r="X8" s="6">
        <f t="shared" si="3"/>
        <v>1258777.5438000001</v>
      </c>
      <c r="AH8" s="5" t="s">
        <v>64</v>
      </c>
      <c r="AI8" s="6">
        <v>1968434.9309000005</v>
      </c>
      <c r="AJ8" s="26">
        <v>0.21856461222410761</v>
      </c>
    </row>
    <row r="9" spans="3:36" x14ac:dyDescent="0.25">
      <c r="C9" s="5" t="s">
        <v>35</v>
      </c>
      <c r="D9" s="28">
        <v>1002710.3478</v>
      </c>
      <c r="P9" s="5" t="s">
        <v>47</v>
      </c>
      <c r="Q9" s="6">
        <v>1113039.1425000003</v>
      </c>
      <c r="S9" s="5" t="str">
        <f t="shared" si="0"/>
        <v>czw</v>
      </c>
      <c r="T9" s="6">
        <f t="shared" si="1"/>
        <v>1113039.1425000003</v>
      </c>
      <c r="U9" s="6" cm="1">
        <f t="array" ref="U9">IFERROR(_xlfn.IFS(T9=X$6,T9,T9=X$7,T9,T9=X$8,T9),0)</f>
        <v>0</v>
      </c>
      <c r="X9" s="24"/>
      <c r="AB9" t="s">
        <v>59</v>
      </c>
      <c r="AH9" s="5" t="s">
        <v>61</v>
      </c>
      <c r="AI9" s="6">
        <v>1368249.0238000008</v>
      </c>
      <c r="AJ9" s="26">
        <v>0.15192314087625444</v>
      </c>
    </row>
    <row r="10" spans="3:36" x14ac:dyDescent="0.25">
      <c r="C10" s="5" t="s">
        <v>39</v>
      </c>
      <c r="D10" s="28">
        <v>1314900.6626000002</v>
      </c>
      <c r="H10" s="10">
        <f>SUM(H6:H8)/SUM(D6:D17)</f>
        <v>0.38327779257250466</v>
      </c>
      <c r="P10" s="5" t="s">
        <v>49</v>
      </c>
      <c r="Q10" s="6">
        <v>1220738.8170999999</v>
      </c>
      <c r="S10" s="5" t="str">
        <f t="shared" si="0"/>
        <v>pią</v>
      </c>
      <c r="T10" s="6">
        <f t="shared" si="1"/>
        <v>1220738.8170999999</v>
      </c>
      <c r="U10" s="6" cm="1">
        <f t="array" ref="U10">IFERROR(_xlfn.IFS(T10=X$6,T10,T10=X$7,T10,T10=X$8,T10),0)</f>
        <v>0</v>
      </c>
      <c r="AB10" s="18">
        <f>MAX(AD6:AD7)</f>
        <v>0.7361949997674726</v>
      </c>
    </row>
    <row r="11" spans="3:36" x14ac:dyDescent="0.25">
      <c r="C11" s="5" t="s">
        <v>33</v>
      </c>
      <c r="D11" s="28">
        <v>1090369.0061999997</v>
      </c>
      <c r="F11" s="23"/>
      <c r="P11" s="5" t="s">
        <v>51</v>
      </c>
      <c r="Q11" s="6">
        <v>1117101.0218999998</v>
      </c>
      <c r="S11" s="5" t="str">
        <f t="shared" si="0"/>
        <v>sob</v>
      </c>
      <c r="T11" s="6">
        <f t="shared" si="1"/>
        <v>1117101.0218999998</v>
      </c>
      <c r="U11" s="6" cm="1">
        <f t="array" ref="U11">IFERROR(_xlfn.IFS(T11=X$6,T11,T11=X$7,T11,T11=X$8,T11),0)</f>
        <v>0</v>
      </c>
      <c r="AB11" t="str">
        <f>UPPER(INDEX(AB6:AB7,MATCH(AB10,AD6:AD7,0)))&amp;" makes up"</f>
        <v>WEEKDAY makes up</v>
      </c>
    </row>
    <row r="12" spans="3:36" x14ac:dyDescent="0.25">
      <c r="C12" s="5" t="s">
        <v>36</v>
      </c>
      <c r="D12" s="28">
        <v>799608.30810000037</v>
      </c>
      <c r="G12" t="str">
        <f>"In "&amp;'Analysis 1_timeline'!W6</f>
        <v>In 2006</v>
      </c>
      <c r="P12" s="5" t="s">
        <v>48</v>
      </c>
      <c r="Q12" s="6">
        <v>1258777.5438000001</v>
      </c>
      <c r="S12" s="5" t="str">
        <f t="shared" si="0"/>
        <v>nie</v>
      </c>
      <c r="T12" s="6">
        <f t="shared" si="1"/>
        <v>1258777.5438000001</v>
      </c>
      <c r="U12" s="6" cm="1">
        <f t="array" ref="U12">IFERROR(_xlfn.IFS(T12=X$6,T12,T12=X$7,T12,T12=X$8,T12),0)</f>
        <v>1258777.5438000001</v>
      </c>
    </row>
    <row r="13" spans="3:36" x14ac:dyDescent="0.25">
      <c r="C13" s="5" t="s">
        <v>42</v>
      </c>
      <c r="D13" s="28">
        <v>831231.05870000005</v>
      </c>
      <c r="X13" s="10" cm="1">
        <f t="array" ref="X13">SUM(U6:U12/SUM(T6:T12))</f>
        <v>0.47884339130901277</v>
      </c>
    </row>
    <row r="14" spans="3:36" x14ac:dyDescent="0.25">
      <c r="C14" s="5" t="s">
        <v>44</v>
      </c>
      <c r="D14" s="28">
        <v>337595.5640999999</v>
      </c>
    </row>
    <row r="15" spans="3:36" x14ac:dyDescent="0.25">
      <c r="C15" s="5" t="s">
        <v>41</v>
      </c>
      <c r="D15" s="28">
        <v>298928.54929999978</v>
      </c>
    </row>
    <row r="16" spans="3:36" x14ac:dyDescent="0.25">
      <c r="C16" s="5" t="s">
        <v>37</v>
      </c>
      <c r="D16" s="28">
        <v>399063.55709999974</v>
      </c>
    </row>
    <row r="17" spans="3:4" x14ac:dyDescent="0.25">
      <c r="C17" s="5" t="s">
        <v>34</v>
      </c>
      <c r="D17" s="28">
        <v>670256.91739999992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5C8F65D6-5E20-46F5-8CF7-C194E12A81EB}">
  <ds:schemaRefs/>
</ds:datastoreItem>
</file>

<file path=customXml/itemProps2.xml><?xml version="1.0" encoding="utf-8"?>
<ds:datastoreItem xmlns:ds="http://schemas.openxmlformats.org/officeDocument/2006/customXml" ds:itemID="{171FD663-285F-44AE-8B00-181F8CEBE03C}">
  <ds:schemaRefs/>
</ds:datastoreItem>
</file>

<file path=customXml/itemProps3.xml><?xml version="1.0" encoding="utf-8"?>
<ds:datastoreItem xmlns:ds="http://schemas.openxmlformats.org/officeDocument/2006/customXml" ds:itemID="{F988297E-FBD1-4A41-9AD8-4733CD82BE2F}">
  <ds:schemaRefs/>
</ds:datastoreItem>
</file>

<file path=customXml/itemProps4.xml><?xml version="1.0" encoding="utf-8"?>
<ds:datastoreItem xmlns:ds="http://schemas.openxmlformats.org/officeDocument/2006/customXml" ds:itemID="{B700DFF1-B845-4D89-81F9-FA3F6427F77E}">
  <ds:schemaRefs/>
</ds:datastoreItem>
</file>

<file path=customXml/itemProps5.xml><?xml version="1.0" encoding="utf-8"?>
<ds:datastoreItem xmlns:ds="http://schemas.openxmlformats.org/officeDocument/2006/customXml" ds:itemID="{61F47D19-2A6C-486D-A1A2-4A4620FDDD7F}">
  <ds:schemaRefs/>
</ds:datastoreItem>
</file>

<file path=customXml/itemProps6.xml><?xml version="1.0" encoding="utf-8"?>
<ds:datastoreItem xmlns:ds="http://schemas.openxmlformats.org/officeDocument/2006/customXml" ds:itemID="{9B788330-B5B6-4449-8BBD-565A43E5262B}">
  <ds:schemaRefs/>
</ds:datastoreItem>
</file>

<file path=customXml/itemProps7.xml><?xml version="1.0" encoding="utf-8"?>
<ds:datastoreItem xmlns:ds="http://schemas.openxmlformats.org/officeDocument/2006/customXml" ds:itemID="{367A50CA-EDAE-45C0-A87B-DB4AAA5F1B14}">
  <ds:schemaRefs/>
</ds:datastoreItem>
</file>

<file path=customXml/itemProps8.xml><?xml version="1.0" encoding="utf-8"?>
<ds:datastoreItem xmlns:ds="http://schemas.openxmlformats.org/officeDocument/2006/customXml" ds:itemID="{FDEC4C67-F2AB-4D33-A47B-7BDBE09E3317}">
  <ds:schemaRefs/>
</ds:datastoreItem>
</file>

<file path=customXml/itemProps9.xml><?xml version="1.0" encoding="utf-8"?>
<ds:datastoreItem xmlns:ds="http://schemas.openxmlformats.org/officeDocument/2006/customXml" ds:itemID="{AB12F6A1-1F30-46C1-9021-E1178363D7CC}">
  <ds:schemaRefs/>
</ds:datastoreItem>
</file>

<file path=customXml/itemProps10.xml><?xml version="1.0" encoding="utf-8"?>
<ds:datastoreItem xmlns:ds="http://schemas.openxmlformats.org/officeDocument/2006/customXml" ds:itemID="{B19E164A-6779-4F28-BA80-F088AE3A1C4D}">
  <ds:schemaRefs/>
</ds:datastoreItem>
</file>

<file path=customXml/itemProps11.xml><?xml version="1.0" encoding="utf-8"?>
<ds:datastoreItem xmlns:ds="http://schemas.openxmlformats.org/officeDocument/2006/customXml" ds:itemID="{B8866927-35F9-4E29-BF12-F06EA6CDB590}">
  <ds:schemaRefs/>
</ds:datastoreItem>
</file>

<file path=customXml/itemProps12.xml><?xml version="1.0" encoding="utf-8"?>
<ds:datastoreItem xmlns:ds="http://schemas.openxmlformats.org/officeDocument/2006/customXml" ds:itemID="{B3890E07-2B00-45E9-928C-8581B62E5436}">
  <ds:schemaRefs/>
</ds:datastoreItem>
</file>

<file path=customXml/itemProps13.xml><?xml version="1.0" encoding="utf-8"?>
<ds:datastoreItem xmlns:ds="http://schemas.openxmlformats.org/officeDocument/2006/customXml" ds:itemID="{DE991A46-65DC-4934-ADFC-8D150C83DBA9}">
  <ds:schemaRefs/>
</ds:datastoreItem>
</file>

<file path=customXml/itemProps14.xml><?xml version="1.0" encoding="utf-8"?>
<ds:datastoreItem xmlns:ds="http://schemas.openxmlformats.org/officeDocument/2006/customXml" ds:itemID="{7E15AEEF-16B3-4CC9-87D6-732C37A749A3}">
  <ds:schemaRefs/>
</ds:datastoreItem>
</file>

<file path=customXml/itemProps15.xml><?xml version="1.0" encoding="utf-8"?>
<ds:datastoreItem xmlns:ds="http://schemas.openxmlformats.org/officeDocument/2006/customXml" ds:itemID="{F9AE52B8-518E-4189-95E4-23C0B44F8DA3}">
  <ds:schemaRefs/>
</ds:datastoreItem>
</file>

<file path=customXml/itemProps16.xml><?xml version="1.0" encoding="utf-8"?>
<ds:datastoreItem xmlns:ds="http://schemas.openxmlformats.org/officeDocument/2006/customXml" ds:itemID="{014514E5-F6DF-4C29-9369-01F5D85D8074}">
  <ds:schemaRefs/>
</ds:datastoreItem>
</file>

<file path=customXml/itemProps17.xml><?xml version="1.0" encoding="utf-8"?>
<ds:datastoreItem xmlns:ds="http://schemas.openxmlformats.org/officeDocument/2006/customXml" ds:itemID="{9C04393A-B2DB-4A46-BD5C-4E8D7F19A57D}">
  <ds:schemaRefs/>
</ds:datastoreItem>
</file>

<file path=customXml/itemProps18.xml><?xml version="1.0" encoding="utf-8"?>
<ds:datastoreItem xmlns:ds="http://schemas.openxmlformats.org/officeDocument/2006/customXml" ds:itemID="{7D2DD38D-8058-4171-ABE4-69168AEE0AD0}">
  <ds:schemaRefs/>
</ds:datastoreItem>
</file>

<file path=customXml/itemProps19.xml><?xml version="1.0" encoding="utf-8"?>
<ds:datastoreItem xmlns:ds="http://schemas.openxmlformats.org/officeDocument/2006/customXml" ds:itemID="{D4F8DFE4-9A6E-4BC5-AA37-FEF212A418DB}">
  <ds:schemaRefs/>
</ds:datastoreItem>
</file>

<file path=customXml/itemProps20.xml><?xml version="1.0" encoding="utf-8"?>
<ds:datastoreItem xmlns:ds="http://schemas.openxmlformats.org/officeDocument/2006/customXml" ds:itemID="{0D586743-29AE-4D4B-8596-66D0C00E753E}">
  <ds:schemaRefs/>
</ds:datastoreItem>
</file>

<file path=customXml/itemProps21.xml><?xml version="1.0" encoding="utf-8"?>
<ds:datastoreItem xmlns:ds="http://schemas.openxmlformats.org/officeDocument/2006/customXml" ds:itemID="{CBD247D5-993D-47CC-AB86-2A8B981FF4C8}">
  <ds:schemaRefs/>
</ds:datastoreItem>
</file>

<file path=customXml/itemProps22.xml><?xml version="1.0" encoding="utf-8"?>
<ds:datastoreItem xmlns:ds="http://schemas.openxmlformats.org/officeDocument/2006/customXml" ds:itemID="{BAEC4D58-2F5A-408F-9185-65A590CB3C17}">
  <ds:schemaRefs/>
</ds:datastoreItem>
</file>

<file path=customXml/itemProps23.xml><?xml version="1.0" encoding="utf-8"?>
<ds:datastoreItem xmlns:ds="http://schemas.openxmlformats.org/officeDocument/2006/customXml" ds:itemID="{310006BE-4ED2-450F-A780-B9CED82FBA04}">
  <ds:schemaRefs/>
</ds:datastoreItem>
</file>

<file path=customXml/itemProps24.xml><?xml version="1.0" encoding="utf-8"?>
<ds:datastoreItem xmlns:ds="http://schemas.openxmlformats.org/officeDocument/2006/customXml" ds:itemID="{B4929EA6-B799-485C-908C-97CCB9B8F1AF}">
  <ds:schemaRefs/>
</ds:datastoreItem>
</file>

<file path=customXml/itemProps25.xml><?xml version="1.0" encoding="utf-8"?>
<ds:datastoreItem xmlns:ds="http://schemas.openxmlformats.org/officeDocument/2006/customXml" ds:itemID="{D3CA17FA-D080-4F20-9A42-F610E589D9D1}">
  <ds:schemaRefs>
    <ds:schemaRef ds:uri="http://schemas.microsoft.com/DataMashup"/>
  </ds:schemaRefs>
</ds:datastoreItem>
</file>

<file path=customXml/itemProps26.xml><?xml version="1.0" encoding="utf-8"?>
<ds:datastoreItem xmlns:ds="http://schemas.openxmlformats.org/officeDocument/2006/customXml" ds:itemID="{5822108C-9042-471D-841E-A42405847630}">
  <ds:schemaRefs/>
</ds:datastoreItem>
</file>

<file path=customXml/itemProps27.xml><?xml version="1.0" encoding="utf-8"?>
<ds:datastoreItem xmlns:ds="http://schemas.openxmlformats.org/officeDocument/2006/customXml" ds:itemID="{6B18CE74-B5E1-48EA-AF24-027A5DFDF15D}">
  <ds:schemaRefs/>
</ds:datastoreItem>
</file>

<file path=customXml/itemProps28.xml><?xml version="1.0" encoding="utf-8"?>
<ds:datastoreItem xmlns:ds="http://schemas.openxmlformats.org/officeDocument/2006/customXml" ds:itemID="{8E63CB3B-EA40-420C-94D8-F2C3B5D07AF7}">
  <ds:schemaRefs/>
</ds:datastoreItem>
</file>

<file path=customXml/itemProps29.xml><?xml version="1.0" encoding="utf-8"?>
<ds:datastoreItem xmlns:ds="http://schemas.openxmlformats.org/officeDocument/2006/customXml" ds:itemID="{B0335D22-6E7A-4AE3-B49C-955A70184210}">
  <ds:schemaRefs/>
</ds:datastoreItem>
</file>

<file path=customXml/itemProps30.xml><?xml version="1.0" encoding="utf-8"?>
<ds:datastoreItem xmlns:ds="http://schemas.openxmlformats.org/officeDocument/2006/customXml" ds:itemID="{96430D76-7E9C-4EF8-A55C-E6317F6EFD86}">
  <ds:schemaRefs/>
</ds:datastoreItem>
</file>

<file path=customXml/itemProps31.xml><?xml version="1.0" encoding="utf-8"?>
<ds:datastoreItem xmlns:ds="http://schemas.openxmlformats.org/officeDocument/2006/customXml" ds:itemID="{D5FF4E09-2A46-4B22-9F45-DC24E4050B26}">
  <ds:schemaRefs/>
</ds:datastoreItem>
</file>

<file path=customXml/itemProps32.xml><?xml version="1.0" encoding="utf-8"?>
<ds:datastoreItem xmlns:ds="http://schemas.openxmlformats.org/officeDocument/2006/customXml" ds:itemID="{A5B78C5E-A548-40B7-9857-D6F9C0359D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Analysis</vt:lpstr>
      <vt:lpstr>Dashboard</vt:lpstr>
      <vt:lpstr>Time series Dashboard</vt:lpstr>
      <vt:lpstr>Analysis 1_timeline</vt:lpstr>
      <vt:lpstr>Analysis 1_timeline_v2</vt:lpstr>
      <vt:lpstr>LookTable</vt:lpstr>
      <vt:lpstr>onlyYear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Malgorzata Zielen</dc:creator>
  <cp:lastModifiedBy>Malgorzata Zielen</cp:lastModifiedBy>
  <dcterms:created xsi:type="dcterms:W3CDTF">2025-01-02T12:20:27Z</dcterms:created>
  <dcterms:modified xsi:type="dcterms:W3CDTF">2025-01-05T15:58:42Z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2025-01-02T14:11:23Z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9abc47f8-5201-4b08-bd24-7364b68312fe</vt:lpwstr>
  </property>
  <property fmtid="{D5CDD505-2E9C-101B-9397-08002B2CF9AE}" pid="7" name="MSIP_Label_defa4170-0d19-0005-0004-bc88714345d2_ActionId">
    <vt:lpwstr>8c5161d9-357f-4393-8de9-f608bb2d7742</vt:lpwstr>
  </property>
  <property fmtid="{D5CDD505-2E9C-101B-9397-08002B2CF9AE}" pid="8" name="MSIP_Label_defa4170-0d19-0005-0004-bc88714345d2_ContentBits">
    <vt:lpwstr>0</vt:lpwstr>
  </property>
</Properties>
</file>