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\Desktop\repo158264\"/>
    </mc:Choice>
  </mc:AlternateContent>
  <bookViews>
    <workbookView xWindow="0" yWindow="0" windowWidth="28770" windowHeight="12300"/>
  </bookViews>
  <sheets>
    <sheet name="Arkusz1" sheetId="1" r:id="rId1"/>
  </sheets>
  <calcPr calcId="162913"/>
</workbook>
</file>

<file path=xl/calcChain.xml><?xml version="1.0" encoding="utf-8"?>
<calcChain xmlns="http://schemas.openxmlformats.org/spreadsheetml/2006/main">
  <c r="F58" i="1" l="1"/>
  <c r="F57" i="1"/>
  <c r="F56" i="1"/>
  <c r="F55" i="1"/>
  <c r="F54" i="1"/>
  <c r="F53" i="1"/>
  <c r="G52" i="1"/>
  <c r="F52" i="1"/>
  <c r="E51" i="1"/>
  <c r="D51" i="1"/>
  <c r="E50" i="1"/>
  <c r="D50" i="1"/>
  <c r="E49" i="1"/>
  <c r="D49" i="1"/>
  <c r="Q30" i="1"/>
  <c r="P30" i="1"/>
  <c r="R30" i="1" s="1"/>
  <c r="P29" i="1"/>
  <c r="Q29" i="1" s="1"/>
  <c r="Q28" i="1"/>
  <c r="P28" i="1"/>
  <c r="R28" i="1" s="1"/>
  <c r="P27" i="1"/>
  <c r="Q27" i="1" s="1"/>
  <c r="Q26" i="1"/>
  <c r="P26" i="1"/>
  <c r="R26" i="1" s="1"/>
  <c r="P25" i="1"/>
  <c r="Q25" i="1" s="1"/>
  <c r="Q24" i="1"/>
  <c r="P24" i="1"/>
  <c r="R24" i="1" s="1"/>
  <c r="P23" i="1"/>
  <c r="Q23" i="1" s="1"/>
  <c r="R23" i="1" s="1"/>
  <c r="Q22" i="1"/>
  <c r="P22" i="1"/>
  <c r="O22" i="1"/>
  <c r="R22" i="1" s="1"/>
  <c r="P21" i="1"/>
  <c r="O21" i="1"/>
  <c r="R21" i="1" s="1"/>
  <c r="P20" i="1"/>
  <c r="O20" i="1"/>
  <c r="R20" i="1" s="1"/>
  <c r="Q21" i="1" l="1"/>
  <c r="O31" i="1"/>
  <c r="Q20" i="1"/>
  <c r="Q31" i="1" s="1"/>
  <c r="R25" i="1"/>
  <c r="R31" i="1" s="1"/>
  <c r="R27" i="1"/>
  <c r="R29" i="1"/>
</calcChain>
</file>

<file path=xl/sharedStrings.xml><?xml version="1.0" encoding="utf-8"?>
<sst xmlns="http://schemas.openxmlformats.org/spreadsheetml/2006/main" count="107" uniqueCount="74">
  <si>
    <t>Oznaczenia</t>
  </si>
  <si>
    <t>Cena za 1h pracy / zł</t>
  </si>
  <si>
    <t>D - umowa o dzieło</t>
  </si>
  <si>
    <t>Analityk</t>
  </si>
  <si>
    <t>Z - umowa zlecenie</t>
  </si>
  <si>
    <t>Programista</t>
  </si>
  <si>
    <t>A - zakup materiałów i aparatury</t>
  </si>
  <si>
    <t>Tester</t>
  </si>
  <si>
    <t>U - usługa zewnętrzna</t>
  </si>
  <si>
    <t xml:space="preserve">Koszty </t>
  </si>
  <si>
    <t>%</t>
  </si>
  <si>
    <t>Dane odnośnie godziny przepracowanych tyogdniowo:</t>
  </si>
  <si>
    <t>Składki ZUS i FP</t>
  </si>
  <si>
    <t>Etat</t>
  </si>
  <si>
    <t>Godziny [h]</t>
  </si>
  <si>
    <t>Koszty wydziałowe</t>
  </si>
  <si>
    <t>Koszty zarządu</t>
  </si>
  <si>
    <t>Koszty aparatury</t>
  </si>
  <si>
    <t>Zysk</t>
  </si>
  <si>
    <t>VAT</t>
  </si>
  <si>
    <t>Czynność</t>
  </si>
  <si>
    <t>Wykonawca</t>
  </si>
  <si>
    <t>Tydzień 1</t>
  </si>
  <si>
    <t>Tydzień 2</t>
  </si>
  <si>
    <t>Tydzień 3</t>
  </si>
  <si>
    <t>Tydzień 4</t>
  </si>
  <si>
    <t>Tydzień 5</t>
  </si>
  <si>
    <t>Tydzień 6</t>
  </si>
  <si>
    <t>Tydzień 7</t>
  </si>
  <si>
    <t>Pracownik</t>
  </si>
  <si>
    <t>Przepracowane godziny[h]</t>
  </si>
  <si>
    <t>Koszt za godzine[zł]</t>
  </si>
  <si>
    <t>Koszt [zł]</t>
  </si>
  <si>
    <t>Koszty po nadpłacie[zł]</t>
  </si>
  <si>
    <t>M1</t>
  </si>
  <si>
    <t>A11</t>
  </si>
  <si>
    <t>Analityk 1</t>
  </si>
  <si>
    <t>P11</t>
  </si>
  <si>
    <t>Programista1</t>
  </si>
  <si>
    <t>Analityk 2</t>
  </si>
  <si>
    <t>P12</t>
  </si>
  <si>
    <t>Analityk 3</t>
  </si>
  <si>
    <t>P13</t>
  </si>
  <si>
    <t>T11</t>
  </si>
  <si>
    <t>Tester1</t>
  </si>
  <si>
    <t>Programista2</t>
  </si>
  <si>
    <t>P14</t>
  </si>
  <si>
    <t>Programista3</t>
  </si>
  <si>
    <t>P15</t>
  </si>
  <si>
    <t>Programista4</t>
  </si>
  <si>
    <t>P16</t>
  </si>
  <si>
    <t>Programista5</t>
  </si>
  <si>
    <t>T12</t>
  </si>
  <si>
    <t>Programista6</t>
  </si>
  <si>
    <t>M2</t>
  </si>
  <si>
    <t>A21</t>
  </si>
  <si>
    <t>Tester2</t>
  </si>
  <si>
    <t>P21</t>
  </si>
  <si>
    <t>T21</t>
  </si>
  <si>
    <t>P22</t>
  </si>
  <si>
    <t>P23</t>
  </si>
  <si>
    <t>T22</t>
  </si>
  <si>
    <t>P24</t>
  </si>
  <si>
    <t>T23</t>
  </si>
  <si>
    <t>M3</t>
  </si>
  <si>
    <t>A31</t>
  </si>
  <si>
    <t>P31</t>
  </si>
  <si>
    <t>T31</t>
  </si>
  <si>
    <t>P32</t>
  </si>
  <si>
    <t>T32</t>
  </si>
  <si>
    <t>P33</t>
  </si>
  <si>
    <t>T33</t>
  </si>
  <si>
    <t>P34</t>
  </si>
  <si>
    <t>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</si>
</sst>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2" fillId="0" borderId="0" xfId="0" applyNumberFormat="1" applyFont="1" applyAlignment="1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3" fillId="3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1" fillId="2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5" fillId="5" borderId="0" xfId="0" applyFont="1" applyFill="1"/>
    <xf numFmtId="0" fontId="1" fillId="0" borderId="0" xfId="0" applyFont="1" applyAlignment="1"/>
    <xf numFmtId="0" fontId="0" fillId="0" borderId="0" xfId="0" applyFont="1" applyAlignment="1"/>
    <xf numFmtId="9" fontId="1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8"/>
  <sheetViews>
    <sheetView tabSelected="1" topLeftCell="A16" workbookViewId="0"/>
  </sheetViews>
  <sheetFormatPr defaultColWidth="14.42578125" defaultRowHeight="15.75" customHeight="1"/>
  <cols>
    <col min="1" max="1" width="32.7109375" customWidth="1"/>
    <col min="6" max="6" width="15" customWidth="1"/>
    <col min="15" max="15" width="27" customWidth="1"/>
    <col min="16" max="16" width="19.42578125" customWidth="1"/>
    <col min="18" max="18" width="18.7109375" customWidth="1"/>
  </cols>
  <sheetData>
    <row r="1" spans="1:11">
      <c r="A1" s="1"/>
      <c r="B1" s="2"/>
      <c r="C1" s="2"/>
      <c r="F1" s="27"/>
      <c r="G1" s="28"/>
      <c r="H1" s="3"/>
    </row>
    <row r="2" spans="1:11">
      <c r="A2" s="1" t="s">
        <v>0</v>
      </c>
      <c r="B2" s="4"/>
      <c r="C2" s="4"/>
      <c r="F2" s="27" t="s">
        <v>1</v>
      </c>
      <c r="G2" s="28"/>
      <c r="H2" s="3"/>
    </row>
    <row r="3" spans="1:11">
      <c r="A3" s="29" t="s">
        <v>2</v>
      </c>
      <c r="B3" s="28"/>
      <c r="C3" s="5"/>
      <c r="D3" s="6" t="s">
        <v>3</v>
      </c>
      <c r="E3" s="7">
        <v>1</v>
      </c>
      <c r="F3" s="7">
        <v>200</v>
      </c>
      <c r="G3" s="1"/>
      <c r="H3" s="1"/>
    </row>
    <row r="4" spans="1:11">
      <c r="A4" s="29" t="s">
        <v>4</v>
      </c>
      <c r="B4" s="28"/>
      <c r="C4" s="5"/>
      <c r="D4" s="8" t="s">
        <v>5</v>
      </c>
      <c r="E4" s="7">
        <v>2</v>
      </c>
      <c r="F4" s="7">
        <v>140</v>
      </c>
      <c r="G4" s="1"/>
      <c r="H4" s="3"/>
    </row>
    <row r="5" spans="1:11">
      <c r="A5" s="29" t="s">
        <v>6</v>
      </c>
      <c r="B5" s="28"/>
      <c r="C5" s="28"/>
      <c r="D5" s="9" t="s">
        <v>7</v>
      </c>
      <c r="E5" s="7">
        <v>3</v>
      </c>
      <c r="F5" s="7">
        <v>100</v>
      </c>
    </row>
    <row r="6" spans="1:11">
      <c r="A6" s="29" t="s">
        <v>8</v>
      </c>
      <c r="B6" s="28"/>
      <c r="C6" s="5"/>
    </row>
    <row r="7" spans="1:11">
      <c r="A7" s="10"/>
      <c r="C7" s="11"/>
    </row>
    <row r="8" spans="1:11">
      <c r="A8" s="12"/>
      <c r="C8" s="7"/>
    </row>
    <row r="9" spans="1:11">
      <c r="A9" s="12" t="s">
        <v>9</v>
      </c>
      <c r="B9" s="13" t="s">
        <v>10</v>
      </c>
      <c r="C9" s="7"/>
      <c r="J9" s="13" t="s">
        <v>11</v>
      </c>
    </row>
    <row r="10" spans="1:11">
      <c r="A10" s="1" t="s">
        <v>12</v>
      </c>
      <c r="B10" s="2">
        <v>0.19639999999999999</v>
      </c>
      <c r="C10" s="7"/>
      <c r="J10" s="13" t="s">
        <v>13</v>
      </c>
      <c r="K10" s="13" t="s">
        <v>14</v>
      </c>
    </row>
    <row r="11" spans="1:11">
      <c r="A11" s="1" t="s">
        <v>15</v>
      </c>
      <c r="B11" s="4">
        <v>0.15</v>
      </c>
      <c r="J11" s="13">
        <v>1</v>
      </c>
      <c r="K11" s="14">
        <v>40</v>
      </c>
    </row>
    <row r="12" spans="1:11">
      <c r="A12" s="1" t="s">
        <v>16</v>
      </c>
      <c r="B12" s="4">
        <v>0.15</v>
      </c>
      <c r="J12" s="13">
        <v>0.5</v>
      </c>
      <c r="K12" s="14">
        <v>20</v>
      </c>
    </row>
    <row r="13" spans="1:11">
      <c r="A13" s="1" t="s">
        <v>17</v>
      </c>
      <c r="B13" s="4">
        <v>0.06</v>
      </c>
    </row>
    <row r="14" spans="1:11">
      <c r="A14" s="1" t="s">
        <v>18</v>
      </c>
      <c r="B14" s="4">
        <v>0.05</v>
      </c>
    </row>
    <row r="15" spans="1:11">
      <c r="A15" s="1" t="s">
        <v>19</v>
      </c>
      <c r="B15" s="4">
        <v>0.23</v>
      </c>
    </row>
    <row r="19" spans="2:18">
      <c r="C19" s="13" t="s">
        <v>20</v>
      </c>
      <c r="D19" s="13" t="s">
        <v>21</v>
      </c>
      <c r="E19" s="15" t="s">
        <v>22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6" t="s">
        <v>28</v>
      </c>
      <c r="N19" s="13" t="s">
        <v>29</v>
      </c>
      <c r="O19" s="14" t="s">
        <v>30</v>
      </c>
      <c r="P19" s="14" t="s">
        <v>31</v>
      </c>
      <c r="Q19" s="14" t="s">
        <v>32</v>
      </c>
      <c r="R19" s="14" t="s">
        <v>33</v>
      </c>
    </row>
    <row r="20" spans="2:18">
      <c r="B20" s="13" t="s">
        <v>34</v>
      </c>
      <c r="C20" s="13" t="s">
        <v>35</v>
      </c>
      <c r="D20" s="17" t="s">
        <v>36</v>
      </c>
      <c r="E20" s="17">
        <v>1</v>
      </c>
      <c r="N20" s="13" t="s">
        <v>36</v>
      </c>
      <c r="O20" s="18">
        <f>K11</f>
        <v>40</v>
      </c>
      <c r="P20" s="18">
        <f>F3</f>
        <v>200</v>
      </c>
      <c r="Q20" s="18">
        <f t="shared" ref="Q20:Q30" si="0">O20*P20</f>
        <v>8000</v>
      </c>
      <c r="R20" s="18">
        <f t="shared" ref="R20:R22" si="1">(80/O20)*40*P20</f>
        <v>16000</v>
      </c>
    </row>
    <row r="21" spans="2:18">
      <c r="C21" s="13" t="s">
        <v>37</v>
      </c>
      <c r="D21" s="19" t="s">
        <v>38</v>
      </c>
      <c r="F21" s="20">
        <v>1</v>
      </c>
      <c r="N21" s="13" t="s">
        <v>39</v>
      </c>
      <c r="O21" s="18">
        <f>K11</f>
        <v>40</v>
      </c>
      <c r="P21" s="18">
        <f>F3</f>
        <v>200</v>
      </c>
      <c r="Q21" s="18">
        <f t="shared" si="0"/>
        <v>8000</v>
      </c>
      <c r="R21" s="18">
        <f t="shared" si="1"/>
        <v>16000</v>
      </c>
    </row>
    <row r="22" spans="2:18">
      <c r="C22" s="13" t="s">
        <v>40</v>
      </c>
      <c r="D22" s="19" t="s">
        <v>38</v>
      </c>
      <c r="G22" s="19">
        <v>1</v>
      </c>
      <c r="N22" s="13" t="s">
        <v>41</v>
      </c>
      <c r="O22" s="18">
        <f>K11</f>
        <v>40</v>
      </c>
      <c r="P22" s="18">
        <f t="shared" ref="P22:P23" si="2">F3</f>
        <v>200</v>
      </c>
      <c r="Q22" s="18">
        <f t="shared" si="0"/>
        <v>8000</v>
      </c>
      <c r="R22" s="18">
        <f t="shared" si="1"/>
        <v>16000</v>
      </c>
    </row>
    <row r="23" spans="2:18">
      <c r="C23" s="13" t="s">
        <v>42</v>
      </c>
      <c r="D23" s="19" t="s">
        <v>38</v>
      </c>
      <c r="H23" s="19">
        <v>1</v>
      </c>
      <c r="N23" s="13" t="s">
        <v>38</v>
      </c>
      <c r="O23" s="13">
        <v>120</v>
      </c>
      <c r="P23" s="18">
        <f t="shared" si="2"/>
        <v>140</v>
      </c>
      <c r="Q23" s="18">
        <f t="shared" si="0"/>
        <v>16800</v>
      </c>
      <c r="R23" s="18">
        <f>(160-120)*140+Q23</f>
        <v>22400</v>
      </c>
    </row>
    <row r="24" spans="2:18">
      <c r="C24" s="13" t="s">
        <v>43</v>
      </c>
      <c r="D24" s="21" t="s">
        <v>44</v>
      </c>
      <c r="I24" s="21">
        <v>0.5</v>
      </c>
      <c r="N24" s="13" t="s">
        <v>45</v>
      </c>
      <c r="O24" s="13">
        <v>180</v>
      </c>
      <c r="P24" s="18">
        <f>F4</f>
        <v>140</v>
      </c>
      <c r="Q24" s="18">
        <f t="shared" si="0"/>
        <v>25200</v>
      </c>
      <c r="R24" s="18">
        <f>(240-180)*P24+Q24</f>
        <v>33600</v>
      </c>
    </row>
    <row r="25" spans="2:18">
      <c r="C25" s="13" t="s">
        <v>46</v>
      </c>
      <c r="D25" s="19" t="s">
        <v>45</v>
      </c>
      <c r="F25" s="19">
        <v>1</v>
      </c>
      <c r="G25" s="19">
        <v>0.5</v>
      </c>
      <c r="N25" s="13" t="s">
        <v>47</v>
      </c>
      <c r="O25" s="13">
        <v>100</v>
      </c>
      <c r="P25" s="18">
        <f>F4</f>
        <v>140</v>
      </c>
      <c r="Q25" s="18">
        <f t="shared" si="0"/>
        <v>14000</v>
      </c>
      <c r="R25" s="18">
        <f t="shared" ref="R25:R26" si="3">(160-O25)*P25+Q25</f>
        <v>22400</v>
      </c>
    </row>
    <row r="26" spans="2:18">
      <c r="C26" s="13" t="s">
        <v>48</v>
      </c>
      <c r="D26" s="19" t="s">
        <v>47</v>
      </c>
      <c r="H26" s="19">
        <v>1</v>
      </c>
      <c r="N26" s="13" t="s">
        <v>49</v>
      </c>
      <c r="O26" s="13">
        <v>120</v>
      </c>
      <c r="P26" s="18">
        <f>F4</f>
        <v>140</v>
      </c>
      <c r="Q26" s="18">
        <f t="shared" si="0"/>
        <v>16800</v>
      </c>
      <c r="R26" s="18">
        <f t="shared" si="3"/>
        <v>22400</v>
      </c>
    </row>
    <row r="27" spans="2:18">
      <c r="C27" s="14" t="s">
        <v>50</v>
      </c>
      <c r="D27" s="19" t="s">
        <v>49</v>
      </c>
      <c r="I27" s="19">
        <v>1</v>
      </c>
      <c r="N27" s="13" t="s">
        <v>51</v>
      </c>
      <c r="O27" s="13">
        <v>100</v>
      </c>
      <c r="P27" s="18">
        <f>F4</f>
        <v>140</v>
      </c>
      <c r="Q27" s="18">
        <f t="shared" si="0"/>
        <v>14000</v>
      </c>
      <c r="R27" s="18">
        <f>(160-100)*P27+Q27</f>
        <v>22400</v>
      </c>
    </row>
    <row r="28" spans="2:18">
      <c r="C28" s="13" t="s">
        <v>52</v>
      </c>
      <c r="D28" s="21" t="s">
        <v>44</v>
      </c>
      <c r="J28" s="21">
        <v>1</v>
      </c>
      <c r="N28" s="13" t="s">
        <v>53</v>
      </c>
      <c r="O28" s="13">
        <v>40</v>
      </c>
      <c r="P28" s="18">
        <f t="shared" ref="P28:P29" si="4">F4</f>
        <v>140</v>
      </c>
      <c r="Q28" s="18">
        <f t="shared" si="0"/>
        <v>5600</v>
      </c>
      <c r="R28" s="18">
        <f>(80-40)*P28+Q28</f>
        <v>11200</v>
      </c>
    </row>
    <row r="29" spans="2:18">
      <c r="N29" s="13" t="s">
        <v>44</v>
      </c>
      <c r="O29" s="13">
        <v>120</v>
      </c>
      <c r="P29" s="18">
        <f t="shared" si="4"/>
        <v>100</v>
      </c>
      <c r="Q29" s="18">
        <f t="shared" si="0"/>
        <v>12000</v>
      </c>
      <c r="R29" s="18">
        <f>(160-120)*P29+Q29</f>
        <v>16000</v>
      </c>
    </row>
    <row r="30" spans="2:18">
      <c r="B30" s="13" t="s">
        <v>54</v>
      </c>
      <c r="C30" s="14" t="s">
        <v>55</v>
      </c>
      <c r="D30" s="6" t="s">
        <v>39</v>
      </c>
      <c r="E30" s="22">
        <v>1</v>
      </c>
      <c r="F30" s="23"/>
      <c r="N30" s="13" t="s">
        <v>56</v>
      </c>
      <c r="O30" s="13">
        <v>140</v>
      </c>
      <c r="P30" s="18">
        <f>F5</f>
        <v>100</v>
      </c>
      <c r="Q30" s="18">
        <f t="shared" si="0"/>
        <v>14000</v>
      </c>
      <c r="R30" s="18">
        <f>(160-140)*P30+Q30</f>
        <v>16000</v>
      </c>
    </row>
    <row r="31" spans="2:18">
      <c r="C31" s="14" t="s">
        <v>57</v>
      </c>
      <c r="D31" s="8" t="s">
        <v>47</v>
      </c>
      <c r="F31" s="19">
        <v>1</v>
      </c>
      <c r="G31" s="19">
        <v>0.5</v>
      </c>
      <c r="O31" s="18">
        <f>SUM(O20:O30)</f>
        <v>1040</v>
      </c>
      <c r="Q31" s="18">
        <f t="shared" ref="Q31:R31" si="5">SUM(Q20:Q30)</f>
        <v>142400</v>
      </c>
      <c r="R31" s="18">
        <f t="shared" si="5"/>
        <v>214400</v>
      </c>
    </row>
    <row r="32" spans="2:18">
      <c r="C32" s="14" t="s">
        <v>58</v>
      </c>
      <c r="D32" s="9" t="s">
        <v>56</v>
      </c>
      <c r="H32" s="21">
        <v>1</v>
      </c>
    </row>
    <row r="33" spans="2:11">
      <c r="C33" s="14" t="s">
        <v>59</v>
      </c>
      <c r="D33" s="8" t="s">
        <v>51</v>
      </c>
      <c r="F33" s="19">
        <v>1</v>
      </c>
    </row>
    <row r="34" spans="2:11">
      <c r="C34" s="14" t="s">
        <v>60</v>
      </c>
      <c r="D34" s="8" t="s">
        <v>49</v>
      </c>
      <c r="G34" s="19">
        <v>1</v>
      </c>
    </row>
    <row r="35" spans="2:11">
      <c r="C35" s="14" t="s">
        <v>61</v>
      </c>
      <c r="D35" s="9" t="s">
        <v>44</v>
      </c>
      <c r="H35" s="21">
        <v>0.5</v>
      </c>
    </row>
    <row r="36" spans="2:11">
      <c r="C36" s="14" t="s">
        <v>62</v>
      </c>
      <c r="D36" s="8" t="s">
        <v>45</v>
      </c>
      <c r="H36" s="19">
        <v>1</v>
      </c>
      <c r="I36" s="19">
        <v>1</v>
      </c>
      <c r="J36" s="24"/>
    </row>
    <row r="37" spans="2:11">
      <c r="C37" s="13" t="s">
        <v>63</v>
      </c>
      <c r="D37" s="9" t="s">
        <v>56</v>
      </c>
      <c r="J37" s="21">
        <v>1</v>
      </c>
      <c r="K37" s="25"/>
    </row>
    <row r="39" spans="2:11">
      <c r="B39" s="13" t="s">
        <v>64</v>
      </c>
      <c r="C39" s="14" t="s">
        <v>65</v>
      </c>
      <c r="D39" s="6" t="s">
        <v>41</v>
      </c>
      <c r="E39" s="17">
        <v>1</v>
      </c>
    </row>
    <row r="40" spans="2:11">
      <c r="C40" s="14" t="s">
        <v>66</v>
      </c>
      <c r="D40" s="8" t="s">
        <v>49</v>
      </c>
      <c r="F40" s="19">
        <v>1</v>
      </c>
    </row>
    <row r="41" spans="2:11">
      <c r="C41" s="14" t="s">
        <v>67</v>
      </c>
      <c r="D41" s="9" t="s">
        <v>56</v>
      </c>
      <c r="G41" s="21">
        <v>1</v>
      </c>
    </row>
    <row r="42" spans="2:11">
      <c r="C42" s="14" t="s">
        <v>68</v>
      </c>
      <c r="D42" s="8" t="s">
        <v>51</v>
      </c>
      <c r="G42" s="19">
        <v>1</v>
      </c>
      <c r="H42" s="19">
        <v>0.5</v>
      </c>
    </row>
    <row r="43" spans="2:11">
      <c r="C43" s="14" t="s">
        <v>69</v>
      </c>
      <c r="D43" s="9" t="s">
        <v>56</v>
      </c>
      <c r="I43" s="21">
        <v>1</v>
      </c>
    </row>
    <row r="44" spans="2:11">
      <c r="C44" s="14" t="s">
        <v>70</v>
      </c>
      <c r="D44" s="8" t="s">
        <v>53</v>
      </c>
      <c r="F44" s="19">
        <v>1</v>
      </c>
      <c r="H44" s="14"/>
      <c r="I44" s="14"/>
      <c r="J44" s="25"/>
    </row>
    <row r="45" spans="2:11">
      <c r="C45" s="14" t="s">
        <v>71</v>
      </c>
      <c r="D45" s="9" t="s">
        <v>44</v>
      </c>
      <c r="G45" s="21">
        <v>0.5</v>
      </c>
      <c r="K45" s="14"/>
    </row>
    <row r="46" spans="2:11">
      <c r="C46" s="14" t="s">
        <v>72</v>
      </c>
      <c r="D46" s="8" t="s">
        <v>45</v>
      </c>
      <c r="F46" s="25"/>
      <c r="J46" s="19">
        <v>1</v>
      </c>
    </row>
    <row r="47" spans="2:11">
      <c r="C47" s="13" t="s">
        <v>73</v>
      </c>
      <c r="D47" s="9" t="s">
        <v>44</v>
      </c>
      <c r="G47" s="25"/>
      <c r="K47" s="21">
        <v>0.5</v>
      </c>
    </row>
    <row r="49" spans="4:7">
      <c r="D49" s="18" t="str">
        <f>D20</f>
        <v>Analityk 1</v>
      </c>
      <c r="E49" s="18">
        <f ca="1">SUMIF(D20:D47,D20,E20:E45)</f>
        <v>1</v>
      </c>
    </row>
    <row r="50" spans="4:7">
      <c r="D50" s="18" t="str">
        <f>D30</f>
        <v>Analityk 2</v>
      </c>
      <c r="E50" s="26">
        <f ca="1">SUMIF(D20:D47,D30,E20:E45)</f>
        <v>1</v>
      </c>
    </row>
    <row r="51" spans="4:7">
      <c r="D51" s="18" t="str">
        <f>D39</f>
        <v>Analityk 3</v>
      </c>
      <c r="E51" s="18">
        <f ca="1">SUMIF(D20:D47,D39,E20:E45)</f>
        <v>1</v>
      </c>
    </row>
    <row r="52" spans="4:7">
      <c r="D52" s="13" t="s">
        <v>38</v>
      </c>
      <c r="F52" s="18">
        <f>SUMIF(D20:D47,D21,F20:F47)</f>
        <v>1</v>
      </c>
      <c r="G52" s="18">
        <f>SUMIF(D21:D47,D21,G20:G47)</f>
        <v>1</v>
      </c>
    </row>
    <row r="53" spans="4:7">
      <c r="D53" s="13" t="s">
        <v>45</v>
      </c>
      <c r="F53" s="18">
        <f>SUMIF(D20:D47,D25,F20:F47)</f>
        <v>1</v>
      </c>
    </row>
    <row r="54" spans="4:7">
      <c r="D54" s="13" t="s">
        <v>47</v>
      </c>
      <c r="F54" s="18">
        <f>SUMIF(D20:D47,D26,F20:F47)</f>
        <v>1</v>
      </c>
    </row>
    <row r="55" spans="4:7">
      <c r="D55" s="13" t="s">
        <v>49</v>
      </c>
      <c r="F55" s="18">
        <f>SUMIF(D20:D47,D27,F20:F47)</f>
        <v>1</v>
      </c>
    </row>
    <row r="56" spans="4:7">
      <c r="D56" s="13" t="s">
        <v>51</v>
      </c>
      <c r="F56" s="18">
        <f>SUMIF(D20:D47,D33,F20:F47)</f>
        <v>1</v>
      </c>
    </row>
    <row r="57" spans="4:7">
      <c r="D57" s="13" t="s">
        <v>44</v>
      </c>
      <c r="F57" s="18">
        <f>SUMIF(D20:D47,D47,F20:F47)</f>
        <v>0</v>
      </c>
    </row>
    <row r="58" spans="4:7">
      <c r="D58" s="13" t="s">
        <v>56</v>
      </c>
      <c r="F58" s="18">
        <f>SUMIF(D20:D47,D43,F20:F47)</f>
        <v>0</v>
      </c>
    </row>
  </sheetData>
  <mergeCells count="6">
    <mergeCell ref="A6:B6"/>
    <mergeCell ref="F1:G1"/>
    <mergeCell ref="F2:G2"/>
    <mergeCell ref="A3:B3"/>
    <mergeCell ref="A4:B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modified xsi:type="dcterms:W3CDTF">2021-02-03T14:33:27Z</dcterms:modified>
</cp:coreProperties>
</file>