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<sst xmlns="http://schemas.openxmlformats.org/spreadsheetml/2006/main" count="723" uniqueCount="298">
  <si>
    <t>File opened</t>
  </si>
  <si>
    <t>2021-08-06 14:05:45</t>
  </si>
  <si>
    <t>Console s/n</t>
  </si>
  <si>
    <t>68C-901157</t>
  </si>
  <si>
    <t>Console ver</t>
  </si>
  <si>
    <t>Bluestem v.1.5.02</t>
  </si>
  <si>
    <t>Scripts ver</t>
  </si>
  <si>
    <t>2021.03  1.5.02, Feb 2021</t>
  </si>
  <si>
    <t>Head s/n</t>
  </si>
  <si>
    <t>68H-581157</t>
  </si>
  <si>
    <t>Head ver</t>
  </si>
  <si>
    <t>1.4.5</t>
  </si>
  <si>
    <t>Head cal</t>
  </si>
  <si>
    <t>{"co2aspan2b": "0.274756", "co2bspanconc1": "2470", "h2obspan2b": "0.0704777", "h2obspan1": "1.00391", "co2aspan2": "-0.0307679", "co2bspanconc2": "293.8", "h2oaspan1": "1.01047", "chamberpressurezero": "2.68375", "co2bspan2a": "0.275129", "co2aspanconc1": "2470", "h2obspanconc1": "12.91", "h2oaspanconc2": "0", "co2bzero": "0.942209", "tazero": "0.00994492", "h2oaspan2a": "0.0701509", "h2obspan2a": "0.0702032", "flowazero": "0.285", "co2aspan2a": "0.276959", "oxygen": "21", "h2oaspan2b": "0.0708857", "co2aspanconc2": "293.8", "co2bspan2b": "0.272873", "tbzero": "0.135433", "ssa_ref": "31086.7", "h2obzero": "1.07605", "co2aspan1": "1.00057", "h2obspanconc2": "0", "co2bspan2": "-0.0317408", "h2oaspan2": "0", "co2azero": "0.892549", "h2oaspanconc1": "12.91", "flowbzero": "0.3", "h2obspan2": "0", "ssb_ref": "35393.5", "h2oazero": "1.04477", "flowmeterzero": "1.01173", "co2bspan1": "1.00053"}</t>
  </si>
  <si>
    <t>Chamber type</t>
  </si>
  <si>
    <t>6800-01</t>
  </si>
  <si>
    <t>Chamber s/n</t>
  </si>
  <si>
    <t>MPF-551144</t>
  </si>
  <si>
    <t>Chamber rev</t>
  </si>
  <si>
    <t>0</t>
  </si>
  <si>
    <t>Chamber cal</t>
  </si>
  <si>
    <t>Fluorometer</t>
  </si>
  <si>
    <t>Flr. Version</t>
  </si>
  <si>
    <t>14:05:45</t>
  </si>
  <si>
    <t>Stability Definition:	ΔCO2 (Meas2): Slp&lt;0.1 Per=20	ΔH2O (Meas2): Slp&lt;0.5 Per=20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</si>
  <si>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</si>
  <si>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</si>
  <si>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</si>
  <si>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</si>
  <si>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</si>
  <si>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</si>
  <si>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</si>
  <si>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</si>
  <si>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</si>
  <si>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</si>
  <si>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</si>
  <si>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</si>
  <si>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</si>
  <si>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</si>
  <si>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</si>
  <si>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</si>
  <si>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</si>
  <si>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</si>
  <si>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</si>
  <si>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</si>
  <si>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</si>
  <si>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</si>
  <si>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</si>
  <si>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</si>
  <si>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</si>
  <si>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</si>
  <si>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</si>
  <si>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</si>
  <si>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</si>
  <si>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</si>
  <si>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</si>
  <si>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</si>
  <si>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</si>
  <si>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</si>
  <si>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</si>
  <si>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</si>
  <si>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</si>
  <si>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</si>
  <si>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</si>
  <si>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</si>
  <si>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</si>
  <si>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</si>
  <si>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</si>
  <si>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</si>
  <si>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</si>
  <si>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</si>
  <si>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</si>
  <si>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</si>
  <si>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</si>
  <si>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</si>
  <si>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</si>
  <si>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3.22561 80.5009 381.807 630.116 873.047 1089.51 1284.01 1495.05</t>
  </si>
  <si>
    <t>Fs_true</t>
  </si>
  <si>
    <t>-0.102557 100.153 402.92 601.714 801.57 1003.58 1200.97 1401.17</t>
  </si>
  <si>
    <t>leak_wt</t>
  </si>
  <si>
    <t>SysObs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</si>
  <si>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</si>
  <si>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</si>
  <si>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</si>
  <si>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</si>
  <si>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</si>
  <si>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</si>
  <si>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</si>
  <si>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</si>
  <si>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</si>
  <si>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</si>
  <si>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</si>
  <si>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</si>
  <si>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</si>
  <si>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</si>
  <si>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</si>
  <si>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</si>
  <si>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</si>
  <si>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</si>
  <si>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</si>
  <si>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</si>
  <si>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</si>
  <si>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</si>
  <si>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</si>
  <si>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</si>
  <si>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</si>
  <si>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</si>
  <si>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</si>
  <si>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</si>
  <si>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</si>
  <si>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</si>
  <si>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</si>
  <si>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</si>
  <si>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</si>
  <si>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</si>
  <si>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</si>
  <si>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</si>
  <si>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</si>
  <si>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</si>
  <si>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</si>
  <si>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</si>
  <si>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</si>
  <si>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</si>
  <si>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</si>
  <si>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</si>
  <si>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</si>
  <si>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</si>
  <si>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</si>
  <si>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</si>
  <si>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</si>
  <si>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</si>
  <si>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</si>
  <si>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</si>
  <si>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</si>
  <si>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</si>
  <si>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</si>
  <si>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</si>
  <si>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</si>
  <si>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</si>
  <si>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</si>
  <si>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</si>
  <si>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</si>
  <si>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</si>
  <si>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</si>
  <si>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</si>
  <si>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</si>
  <si>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</si>
  <si>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</si>
  <si>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</si>
  <si>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</si>
  <si>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</si>
  <si>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</si>
  <si>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</si>
  <si>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</si>
  <si>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</si>
  <si>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</si>
  <si>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</si>
  <si>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</si>
  <si>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</si>
  <si>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</si>
  <si>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</si>
  <si>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</si>
  <si>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</si>
  <si>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</si>
  <si>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</si>
  <si>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</si>
  <si>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</si>
  <si>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</si>
  <si>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</si>
  <si>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</si>
  <si>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</si>
  <si>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</si>
  <si>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</si>
  <si>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</si>
  <si>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</si>
  <si>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</si>
  <si>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</si>
  <si>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</si>
  <si>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</si>
  <si>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</si>
  <si>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</si>
  <si>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</si>
  <si>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</si>
  <si>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</si>
  <si>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</si>
  <si>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</si>
  <si>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</si>
  <si>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</si>
  <si>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</si>
  <si>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</si>
  <si>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</si>
  <si>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</si>
  <si>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</si>
  <si>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</si>
  <si>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</si>
  <si>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</si>
  <si>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</si>
  <si>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</si>
  <si>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</si>
  <si>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</si>
  <si>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</si>
  <si>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</si>
  <si>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</si>
  <si>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</si>
  <si>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</si>
  <si>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</si>
  <si>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</si>
  <si>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</si>
  <si>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</si>
  <si>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</si>
  <si>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</si>
  <si>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</si>
  <si>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</si>
  <si>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</si>
  <si>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</si>
  <si>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</si>
  <si>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</si>
  <si>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</si>
  <si>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</si>
  <si>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</si>
  <si>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</si>
  <si>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</si>
  <si>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</si>
  <si>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</si>
  <si>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</si>
  <si>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</si>
  <si>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</si>
  <si>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</si>
  <si>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</si>
  <si>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</si>
  <si>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</si>
  <si>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</si>
  <si>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</si>
  <si>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</si>
  <si>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</si>
  <si>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</si>
  <si>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</si>
  <si>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</si>
  <si>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</si>
  <si>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</si>
  <si>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</si>
  <si>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</si>
  <si>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</si>
  <si>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</si>
  <si>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</si>
  <si>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</si>
  <si>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</si>
  <si>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</si>
  <si>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</si>
  <si>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</si>
  <si>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</si>
  <si>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</si>
  <si>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</si>
  <si>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</si>
  <si>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</si>
  <si>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</si>
  <si>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</si>
  <si>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</si>
  <si>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</si>
  <si>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</si>
  <si>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</si>
  <si>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</si>
  <si>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</si>
  <si>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</si>
  <si>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</si>
  <si>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</si>
  <si>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min</t>
  </si>
  <si>
    <t>20210416 11:42:56</t>
  </si>
  <si>
    <t>11:42:56</t>
  </si>
  <si>
    <t>-</t>
  </si>
  <si>
    <t>0: Broadleaf</t>
  </si>
  <si>
    <t>11:27:29</t>
  </si>
  <si>
    <t>20210416 11:43:33</t>
  </si>
  <si>
    <t>11:43:33</t>
  </si>
  <si>
    <t>20210416 11:44:13</t>
  </si>
  <si>
    <t>11:44:13</t>
  </si>
  <si>
    <t>20210416 11:44:33</t>
  </si>
  <si>
    <t>11:44:33</t>
  </si>
  <si>
    <t>20210416 11:46:34</t>
  </si>
  <si>
    <t>11:46:34</t>
  </si>
  <si>
    <t>20210416 11:47:11</t>
  </si>
  <si>
    <t>11:47:11</t>
  </si>
  <si>
    <t>20210416 11:47:50</t>
  </si>
  <si>
    <t>11:47:50</t>
  </si>
  <si>
    <t>20210416 11:48:43</t>
  </si>
  <si>
    <t>11:48:43</t>
  </si>
  <si>
    <t>20210416 11:50:43</t>
  </si>
  <si>
    <t>11:50:43</t>
  </si>
  <si>
    <t>20210416 11:52:15</t>
  </si>
  <si>
    <t>11:52:15</t>
  </si>
  <si>
    <t>20210416 11:53:32</t>
  </si>
  <si>
    <t>11:53:32</t>
  </si>
  <si>
    <t>20210416 11:54:39</t>
  </si>
  <si>
    <t>11:54:39</t>
  </si>
  <si>
    <t>20210416 11:55:43</t>
  </si>
  <si>
    <t>11:55:43</t>
  </si>
  <si>
    <t>20210416 11:58:38</t>
  </si>
  <si>
    <t>11:58:38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</si>
</sst>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C30"/>
  <sheetViews>
    <sheetView tabSelected="1" workbookViewId="0"/>
  </sheetViews>
  <sheetFormatPr defaultRowHeight="15"/>
  <sheetData>
    <row r="2" spans="1:159">
      <c r="A2" t="s">
        <v>25</v>
      </c>
      <c r="B2" t="s">
        <v>26</v>
      </c>
      <c r="C2" t="s">
        <v>28</v>
      </c>
    </row>
    <row r="3" spans="1:159">
      <c r="B3" t="s">
        <v>27</v>
      </c>
      <c r="C3">
        <v>21</v>
      </c>
    </row>
    <row r="4" spans="1:159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59">
      <c r="B5" t="s">
        <v>15</v>
      </c>
      <c r="D5">
        <v>0.25</v>
      </c>
      <c r="E5">
        <v>0.358601344580275</v>
      </c>
      <c r="F5">
        <v>-0.00401816489380291</v>
      </c>
      <c r="G5">
        <v>0.00451074210387186</v>
      </c>
      <c r="H5">
        <v>-0.00447620071548713</v>
      </c>
      <c r="I5">
        <v>1</v>
      </c>
      <c r="J5">
        <v>6</v>
      </c>
      <c r="K5">
        <v>96.9</v>
      </c>
    </row>
    <row r="6" spans="1:159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59">
      <c r="B7">
        <v>0</v>
      </c>
      <c r="C7">
        <v>1</v>
      </c>
      <c r="D7">
        <v>0</v>
      </c>
      <c r="E7">
        <v>0</v>
      </c>
    </row>
    <row r="8" spans="1:159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59">
      <c r="B9" t="s">
        <v>47</v>
      </c>
      <c r="C9" t="s">
        <v>49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59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59">
      <c r="B11">
        <v>0</v>
      </c>
      <c r="C11">
        <v>0</v>
      </c>
      <c r="D11">
        <v>0</v>
      </c>
      <c r="E11">
        <v>0</v>
      </c>
      <c r="F11">
        <v>1</v>
      </c>
    </row>
    <row r="12" spans="1:159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59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2</v>
      </c>
    </row>
    <row r="14" spans="1:159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80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83</v>
      </c>
      <c r="AK14" t="s">
        <v>83</v>
      </c>
      <c r="AL14" t="s">
        <v>83</v>
      </c>
      <c r="AM14" t="s">
        <v>83</v>
      </c>
      <c r="AN14" t="s">
        <v>83</v>
      </c>
      <c r="AO14" t="s">
        <v>83</v>
      </c>
      <c r="AP14" t="s">
        <v>83</v>
      </c>
      <c r="AQ14" t="s">
        <v>83</v>
      </c>
      <c r="AR14" t="s">
        <v>83</v>
      </c>
      <c r="AS14" t="s">
        <v>83</v>
      </c>
      <c r="AT14" t="s">
        <v>83</v>
      </c>
      <c r="AU14" t="s">
        <v>83</v>
      </c>
      <c r="AV14" t="s">
        <v>83</v>
      </c>
      <c r="AW14" t="s">
        <v>83</v>
      </c>
      <c r="AX14" t="s">
        <v>83</v>
      </c>
      <c r="AY14" t="s">
        <v>83</v>
      </c>
      <c r="AZ14" t="s">
        <v>83</v>
      </c>
      <c r="BA14" t="s">
        <v>83</v>
      </c>
      <c r="BB14" t="s">
        <v>83</v>
      </c>
      <c r="BC14" t="s">
        <v>83</v>
      </c>
      <c r="BD14" t="s">
        <v>83</v>
      </c>
      <c r="BE14" t="s">
        <v>83</v>
      </c>
      <c r="BF14" t="s">
        <v>83</v>
      </c>
      <c r="BG14" t="s">
        <v>83</v>
      </c>
      <c r="BH14" t="s">
        <v>83</v>
      </c>
      <c r="BI14" t="s">
        <v>83</v>
      </c>
      <c r="BJ14" t="s">
        <v>83</v>
      </c>
      <c r="BK14" t="s">
        <v>83</v>
      </c>
      <c r="BL14" t="s">
        <v>84</v>
      </c>
      <c r="BM14" t="s">
        <v>84</v>
      </c>
      <c r="BN14" t="s">
        <v>84</v>
      </c>
      <c r="BO14" t="s">
        <v>84</v>
      </c>
      <c r="BP14" t="s">
        <v>85</v>
      </c>
      <c r="BQ14" t="s">
        <v>85</v>
      </c>
      <c r="BR14" t="s">
        <v>85</v>
      </c>
      <c r="BS14" t="s">
        <v>85</v>
      </c>
      <c r="BT14" t="s">
        <v>86</v>
      </c>
      <c r="BU14" t="s">
        <v>86</v>
      </c>
      <c r="BV14" t="s">
        <v>86</v>
      </c>
      <c r="BW14" t="s">
        <v>86</v>
      </c>
      <c r="BX14" t="s">
        <v>86</v>
      </c>
      <c r="BY14" t="s">
        <v>86</v>
      </c>
      <c r="BZ14" t="s">
        <v>86</v>
      </c>
      <c r="CA14" t="s">
        <v>86</v>
      </c>
      <c r="CB14" t="s">
        <v>86</v>
      </c>
      <c r="CC14" t="s">
        <v>86</v>
      </c>
      <c r="CD14" t="s">
        <v>86</v>
      </c>
      <c r="CE14" t="s">
        <v>86</v>
      </c>
      <c r="CF14" t="s">
        <v>86</v>
      </c>
      <c r="CG14" t="s">
        <v>86</v>
      </c>
      <c r="CH14" t="s">
        <v>86</v>
      </c>
      <c r="CI14" t="s">
        <v>86</v>
      </c>
      <c r="CJ14" t="s">
        <v>86</v>
      </c>
      <c r="CK14" t="s">
        <v>86</v>
      </c>
      <c r="CL14" t="s">
        <v>87</v>
      </c>
      <c r="CM14" t="s">
        <v>87</v>
      </c>
      <c r="CN14" t="s">
        <v>87</v>
      </c>
      <c r="CO14" t="s">
        <v>87</v>
      </c>
      <c r="CP14" t="s">
        <v>87</v>
      </c>
      <c r="CQ14" t="s">
        <v>87</v>
      </c>
      <c r="CR14" t="s">
        <v>87</v>
      </c>
      <c r="CS14" t="s">
        <v>87</v>
      </c>
      <c r="CT14" t="s">
        <v>87</v>
      </c>
      <c r="CU14" t="s">
        <v>87</v>
      </c>
      <c r="CV14" t="s">
        <v>87</v>
      </c>
      <c r="CW14" t="s">
        <v>87</v>
      </c>
      <c r="CX14" t="s">
        <v>87</v>
      </c>
      <c r="CY14" t="s">
        <v>87</v>
      </c>
      <c r="CZ14" t="s">
        <v>87</v>
      </c>
      <c r="DA14" t="s">
        <v>87</v>
      </c>
      <c r="DB14" t="s">
        <v>87</v>
      </c>
      <c r="DC14" t="s">
        <v>87</v>
      </c>
      <c r="DD14" t="s">
        <v>88</v>
      </c>
      <c r="DE14" t="s">
        <v>88</v>
      </c>
      <c r="DF14" t="s">
        <v>88</v>
      </c>
      <c r="DG14" t="s">
        <v>88</v>
      </c>
      <c r="DH14" t="s">
        <v>88</v>
      </c>
      <c r="DI14" t="s">
        <v>89</v>
      </c>
      <c r="DJ14" t="s">
        <v>89</v>
      </c>
      <c r="DK14" t="s">
        <v>89</v>
      </c>
      <c r="DL14" t="s">
        <v>89</v>
      </c>
      <c r="DM14" t="s">
        <v>89</v>
      </c>
      <c r="DN14" t="s">
        <v>89</v>
      </c>
      <c r="DO14" t="s">
        <v>89</v>
      </c>
      <c r="DP14" t="s">
        <v>89</v>
      </c>
      <c r="DQ14" t="s">
        <v>89</v>
      </c>
      <c r="DR14" t="s">
        <v>89</v>
      </c>
      <c r="DS14" t="s">
        <v>89</v>
      </c>
      <c r="DT14" t="s">
        <v>89</v>
      </c>
      <c r="DU14" t="s">
        <v>89</v>
      </c>
      <c r="DV14" t="s">
        <v>90</v>
      </c>
      <c r="DW14" t="s">
        <v>90</v>
      </c>
      <c r="DX14" t="s">
        <v>90</v>
      </c>
      <c r="DY14" t="s">
        <v>90</v>
      </c>
      <c r="DZ14" t="s">
        <v>90</v>
      </c>
      <c r="EA14" t="s">
        <v>90</v>
      </c>
      <c r="EB14" t="s">
        <v>90</v>
      </c>
      <c r="EC14" t="s">
        <v>90</v>
      </c>
      <c r="ED14" t="s">
        <v>90</v>
      </c>
      <c r="EE14" t="s">
        <v>90</v>
      </c>
      <c r="EF14" t="s">
        <v>90</v>
      </c>
      <c r="EG14" t="s">
        <v>90</v>
      </c>
      <c r="EH14" t="s">
        <v>90</v>
      </c>
      <c r="EI14" t="s">
        <v>90</v>
      </c>
      <c r="EJ14" t="s">
        <v>90</v>
      </c>
      <c r="EK14" t="s">
        <v>90</v>
      </c>
      <c r="EL14" t="s">
        <v>90</v>
      </c>
      <c r="EM14" t="s">
        <v>90</v>
      </c>
      <c r="EN14" t="s">
        <v>91</v>
      </c>
      <c r="EO14" t="s">
        <v>91</v>
      </c>
      <c r="EP14" t="s">
        <v>91</v>
      </c>
      <c r="EQ14" t="s">
        <v>91</v>
      </c>
      <c r="ER14" t="s">
        <v>91</v>
      </c>
      <c r="ES14" t="s">
        <v>91</v>
      </c>
      <c r="ET14" t="s">
        <v>91</v>
      </c>
      <c r="EU14" t="s">
        <v>91</v>
      </c>
      <c r="EV14" t="s">
        <v>91</v>
      </c>
      <c r="EW14" t="s">
        <v>91</v>
      </c>
      <c r="EX14" t="s">
        <v>91</v>
      </c>
      <c r="EY14" t="s">
        <v>91</v>
      </c>
      <c r="EZ14" t="s">
        <v>91</v>
      </c>
      <c r="FA14" t="s">
        <v>91</v>
      </c>
      <c r="FB14" t="s">
        <v>91</v>
      </c>
      <c r="FC14" t="s">
        <v>91</v>
      </c>
    </row>
    <row r="15" spans="1:159">
      <c r="A15" t="s">
        <v>92</v>
      </c>
      <c r="B15" t="s">
        <v>93</v>
      </c>
      <c r="C15" t="s">
        <v>94</v>
      </c>
      <c r="D15" t="s">
        <v>95</v>
      </c>
      <c r="E15" t="s">
        <v>96</v>
      </c>
      <c r="F15" t="s">
        <v>97</v>
      </c>
      <c r="G15" t="s">
        <v>98</v>
      </c>
      <c r="H15" t="s">
        <v>99</v>
      </c>
      <c r="I15" t="s">
        <v>100</v>
      </c>
      <c r="J15" t="s">
        <v>101</v>
      </c>
      <c r="K15" t="s">
        <v>102</v>
      </c>
      <c r="L15" t="s">
        <v>103</v>
      </c>
      <c r="M15" t="s">
        <v>104</v>
      </c>
      <c r="N15" t="s">
        <v>105</v>
      </c>
      <c r="O15" t="s">
        <v>106</v>
      </c>
      <c r="P15" t="s">
        <v>107</v>
      </c>
      <c r="Q15" t="s">
        <v>108</v>
      </c>
      <c r="R15" t="s">
        <v>109</v>
      </c>
      <c r="S15" t="s">
        <v>110</v>
      </c>
      <c r="T15" t="s">
        <v>111</v>
      </c>
      <c r="U15" t="s">
        <v>112</v>
      </c>
      <c r="V15" t="s">
        <v>113</v>
      </c>
      <c r="W15" t="s">
        <v>114</v>
      </c>
      <c r="X15" t="s">
        <v>115</v>
      </c>
      <c r="Y15" t="s">
        <v>116</v>
      </c>
      <c r="Z15" t="s">
        <v>117</v>
      </c>
      <c r="AA15" t="s">
        <v>118</v>
      </c>
      <c r="AB15" t="s">
        <v>119</v>
      </c>
      <c r="AC15" t="s">
        <v>120</v>
      </c>
      <c r="AD15" t="s">
        <v>121</v>
      </c>
      <c r="AE15" t="s">
        <v>82</v>
      </c>
      <c r="AF15" t="s">
        <v>122</v>
      </c>
      <c r="AG15" t="s">
        <v>123</v>
      </c>
      <c r="AH15" t="s">
        <v>124</v>
      </c>
      <c r="AI15" t="s">
        <v>125</v>
      </c>
      <c r="AJ15" t="s">
        <v>126</v>
      </c>
      <c r="AK15" t="s">
        <v>127</v>
      </c>
      <c r="AL15" t="s">
        <v>128</v>
      </c>
      <c r="AM15" t="s">
        <v>129</v>
      </c>
      <c r="AN15" t="s">
        <v>130</v>
      </c>
      <c r="AO15" t="s">
        <v>131</v>
      </c>
      <c r="AP15" t="s">
        <v>132</v>
      </c>
      <c r="AQ15" t="s">
        <v>133</v>
      </c>
      <c r="AR15" t="s">
        <v>134</v>
      </c>
      <c r="AS15" t="s">
        <v>135</v>
      </c>
      <c r="AT15" t="s">
        <v>136</v>
      </c>
      <c r="AU15" t="s">
        <v>137</v>
      </c>
      <c r="AV15" t="s">
        <v>138</v>
      </c>
      <c r="AW15" t="s">
        <v>139</v>
      </c>
      <c r="AX15" t="s">
        <v>140</v>
      </c>
      <c r="AY15" t="s">
        <v>141</v>
      </c>
      <c r="AZ15" t="s">
        <v>142</v>
      </c>
      <c r="BA15" t="s">
        <v>143</v>
      </c>
      <c r="BB15" t="s">
        <v>144</v>
      </c>
      <c r="BC15" t="s">
        <v>145</v>
      </c>
      <c r="BD15" t="s">
        <v>146</v>
      </c>
      <c r="BE15" t="s">
        <v>147</v>
      </c>
      <c r="BF15" t="s">
        <v>148</v>
      </c>
      <c r="BG15" t="s">
        <v>149</v>
      </c>
      <c r="BH15" t="s">
        <v>150</v>
      </c>
      <c r="BI15" t="s">
        <v>151</v>
      </c>
      <c r="BJ15" t="s">
        <v>152</v>
      </c>
      <c r="BK15" t="s">
        <v>153</v>
      </c>
      <c r="BL15" t="s">
        <v>154</v>
      </c>
      <c r="BM15" t="s">
        <v>155</v>
      </c>
      <c r="BN15" t="s">
        <v>156</v>
      </c>
      <c r="BO15" t="s">
        <v>157</v>
      </c>
      <c r="BP15" t="s">
        <v>158</v>
      </c>
      <c r="BQ15" t="s">
        <v>159</v>
      </c>
      <c r="BR15" t="s">
        <v>160</v>
      </c>
      <c r="BS15" t="s">
        <v>161</v>
      </c>
      <c r="BT15" t="s">
        <v>98</v>
      </c>
      <c r="BU15" t="s">
        <v>162</v>
      </c>
      <c r="BV15" t="s">
        <v>163</v>
      </c>
      <c r="BW15" t="s">
        <v>164</v>
      </c>
      <c r="BX15" t="s">
        <v>165</v>
      </c>
      <c r="BY15" t="s">
        <v>166</v>
      </c>
      <c r="BZ15" t="s">
        <v>167</v>
      </c>
      <c r="CA15" t="s">
        <v>168</v>
      </c>
      <c r="CB15" t="s">
        <v>169</v>
      </c>
      <c r="CC15" t="s">
        <v>170</v>
      </c>
      <c r="CD15" t="s">
        <v>171</v>
      </c>
      <c r="CE15" t="s">
        <v>172</v>
      </c>
      <c r="CF15" t="s">
        <v>173</v>
      </c>
      <c r="CG15" t="s">
        <v>174</v>
      </c>
      <c r="CH15" t="s">
        <v>175</v>
      </c>
      <c r="CI15" t="s">
        <v>176</v>
      </c>
      <c r="CJ15" t="s">
        <v>177</v>
      </c>
      <c r="CK15" t="s">
        <v>178</v>
      </c>
      <c r="CL15" t="s">
        <v>179</v>
      </c>
      <c r="CM15" t="s">
        <v>180</v>
      </c>
      <c r="CN15" t="s">
        <v>181</v>
      </c>
      <c r="CO15" t="s">
        <v>182</v>
      </c>
      <c r="CP15" t="s">
        <v>183</v>
      </c>
      <c r="CQ15" t="s">
        <v>184</v>
      </c>
      <c r="CR15" t="s">
        <v>185</v>
      </c>
      <c r="CS15" t="s">
        <v>186</v>
      </c>
      <c r="CT15" t="s">
        <v>187</v>
      </c>
      <c r="CU15" t="s">
        <v>188</v>
      </c>
      <c r="CV15" t="s">
        <v>189</v>
      </c>
      <c r="CW15" t="s">
        <v>190</v>
      </c>
      <c r="CX15" t="s">
        <v>191</v>
      </c>
      <c r="CY15" t="s">
        <v>192</v>
      </c>
      <c r="CZ15" t="s">
        <v>193</v>
      </c>
      <c r="DA15" t="s">
        <v>194</v>
      </c>
      <c r="DB15" t="s">
        <v>195</v>
      </c>
      <c r="DC15" t="s">
        <v>196</v>
      </c>
      <c r="DD15" t="s">
        <v>197</v>
      </c>
      <c r="DE15" t="s">
        <v>198</v>
      </c>
      <c r="DF15" t="s">
        <v>199</v>
      </c>
      <c r="DG15" t="s">
        <v>200</v>
      </c>
      <c r="DH15" t="s">
        <v>201</v>
      </c>
      <c r="DI15" t="s">
        <v>93</v>
      </c>
      <c r="DJ15" t="s">
        <v>96</v>
      </c>
      <c r="DK15" t="s">
        <v>202</v>
      </c>
      <c r="DL15" t="s">
        <v>203</v>
      </c>
      <c r="DM15" t="s">
        <v>204</v>
      </c>
      <c r="DN15" t="s">
        <v>205</v>
      </c>
      <c r="DO15" t="s">
        <v>206</v>
      </c>
      <c r="DP15" t="s">
        <v>207</v>
      </c>
      <c r="DQ15" t="s">
        <v>208</v>
      </c>
      <c r="DR15" t="s">
        <v>209</v>
      </c>
      <c r="DS15" t="s">
        <v>210</v>
      </c>
      <c r="DT15" t="s">
        <v>211</v>
      </c>
      <c r="DU15" t="s">
        <v>212</v>
      </c>
      <c r="DV15" t="s">
        <v>213</v>
      </c>
      <c r="DW15" t="s">
        <v>214</v>
      </c>
      <c r="DX15" t="s">
        <v>215</v>
      </c>
      <c r="DY15" t="s">
        <v>216</v>
      </c>
      <c r="DZ15" t="s">
        <v>217</v>
      </c>
      <c r="EA15" t="s">
        <v>218</v>
      </c>
      <c r="EB15" t="s">
        <v>219</v>
      </c>
      <c r="EC15" t="s">
        <v>220</v>
      </c>
      <c r="ED15" t="s">
        <v>221</v>
      </c>
      <c r="EE15" t="s">
        <v>222</v>
      </c>
      <c r="EF15" t="s">
        <v>223</v>
      </c>
      <c r="EG15" t="s">
        <v>224</v>
      </c>
      <c r="EH15" t="s">
        <v>225</v>
      </c>
      <c r="EI15" t="s">
        <v>226</v>
      </c>
      <c r="EJ15" t="s">
        <v>227</v>
      </c>
      <c r="EK15" t="s">
        <v>228</v>
      </c>
      <c r="EL15" t="s">
        <v>229</v>
      </c>
      <c r="EM15" t="s">
        <v>230</v>
      </c>
      <c r="EN15" t="s">
        <v>231</v>
      </c>
      <c r="EO15" t="s">
        <v>232</v>
      </c>
      <c r="EP15" t="s">
        <v>233</v>
      </c>
      <c r="EQ15" t="s">
        <v>234</v>
      </c>
      <c r="ER15" t="s">
        <v>235</v>
      </c>
      <c r="ES15" t="s">
        <v>236</v>
      </c>
      <c r="ET15" t="s">
        <v>237</v>
      </c>
      <c r="EU15" t="s">
        <v>238</v>
      </c>
      <c r="EV15" t="s">
        <v>239</v>
      </c>
      <c r="EW15" t="s">
        <v>240</v>
      </c>
      <c r="EX15" t="s">
        <v>241</v>
      </c>
      <c r="EY15" t="s">
        <v>242</v>
      </c>
      <c r="EZ15" t="s">
        <v>243</v>
      </c>
      <c r="FA15" t="s">
        <v>244</v>
      </c>
      <c r="FB15" t="s">
        <v>245</v>
      </c>
      <c r="FC15" t="s">
        <v>246</v>
      </c>
    </row>
    <row r="16" spans="1:159">
      <c r="B16" t="s">
        <v>247</v>
      </c>
      <c r="C16" t="s">
        <v>247</v>
      </c>
      <c r="F16" t="s">
        <v>247</v>
      </c>
      <c r="G16" t="s">
        <v>247</v>
      </c>
      <c r="H16" t="s">
        <v>248</v>
      </c>
      <c r="I16" t="s">
        <v>249</v>
      </c>
      <c r="J16" t="s">
        <v>250</v>
      </c>
      <c r="K16" t="s">
        <v>251</v>
      </c>
      <c r="L16" t="s">
        <v>251</v>
      </c>
      <c r="M16" t="s">
        <v>169</v>
      </c>
      <c r="N16" t="s">
        <v>169</v>
      </c>
      <c r="O16" t="s">
        <v>248</v>
      </c>
      <c r="P16" t="s">
        <v>248</v>
      </c>
      <c r="Q16" t="s">
        <v>248</v>
      </c>
      <c r="R16" t="s">
        <v>248</v>
      </c>
      <c r="S16" t="s">
        <v>252</v>
      </c>
      <c r="T16" t="s">
        <v>253</v>
      </c>
      <c r="U16" t="s">
        <v>253</v>
      </c>
      <c r="V16" t="s">
        <v>254</v>
      </c>
      <c r="W16" t="s">
        <v>255</v>
      </c>
      <c r="X16" t="s">
        <v>254</v>
      </c>
      <c r="Y16" t="s">
        <v>254</v>
      </c>
      <c r="Z16" t="s">
        <v>254</v>
      </c>
      <c r="AA16" t="s">
        <v>252</v>
      </c>
      <c r="AB16" t="s">
        <v>252</v>
      </c>
      <c r="AC16" t="s">
        <v>252</v>
      </c>
      <c r="AD16" t="s">
        <v>252</v>
      </c>
      <c r="AE16" t="s">
        <v>256</v>
      </c>
      <c r="AF16" t="s">
        <v>255</v>
      </c>
      <c r="AH16" t="s">
        <v>255</v>
      </c>
      <c r="AI16" t="s">
        <v>256</v>
      </c>
      <c r="AO16" t="s">
        <v>250</v>
      </c>
      <c r="AV16" t="s">
        <v>250</v>
      </c>
      <c r="AW16" t="s">
        <v>250</v>
      </c>
      <c r="AX16" t="s">
        <v>250</v>
      </c>
      <c r="AY16" t="s">
        <v>257</v>
      </c>
      <c r="BL16" t="s">
        <v>250</v>
      </c>
      <c r="BM16" t="s">
        <v>250</v>
      </c>
      <c r="BO16" t="s">
        <v>258</v>
      </c>
      <c r="BP16" t="s">
        <v>259</v>
      </c>
      <c r="BS16" t="s">
        <v>248</v>
      </c>
      <c r="BT16" t="s">
        <v>247</v>
      </c>
      <c r="BU16" t="s">
        <v>251</v>
      </c>
      <c r="BV16" t="s">
        <v>251</v>
      </c>
      <c r="BW16" t="s">
        <v>260</v>
      </c>
      <c r="BX16" t="s">
        <v>260</v>
      </c>
      <c r="BY16" t="s">
        <v>251</v>
      </c>
      <c r="BZ16" t="s">
        <v>260</v>
      </c>
      <c r="CA16" t="s">
        <v>256</v>
      </c>
      <c r="CB16" t="s">
        <v>254</v>
      </c>
      <c r="CC16" t="s">
        <v>254</v>
      </c>
      <c r="CD16" t="s">
        <v>253</v>
      </c>
      <c r="CE16" t="s">
        <v>253</v>
      </c>
      <c r="CF16" t="s">
        <v>253</v>
      </c>
      <c r="CG16" t="s">
        <v>253</v>
      </c>
      <c r="CH16" t="s">
        <v>253</v>
      </c>
      <c r="CI16" t="s">
        <v>261</v>
      </c>
      <c r="CJ16" t="s">
        <v>250</v>
      </c>
      <c r="CK16" t="s">
        <v>250</v>
      </c>
      <c r="CL16" t="s">
        <v>250</v>
      </c>
      <c r="CQ16" t="s">
        <v>250</v>
      </c>
      <c r="CT16" t="s">
        <v>253</v>
      </c>
      <c r="CU16" t="s">
        <v>253</v>
      </c>
      <c r="CV16" t="s">
        <v>253</v>
      </c>
      <c r="CW16" t="s">
        <v>253</v>
      </c>
      <c r="CX16" t="s">
        <v>253</v>
      </c>
      <c r="CY16" t="s">
        <v>250</v>
      </c>
      <c r="CZ16" t="s">
        <v>250</v>
      </c>
      <c r="DA16" t="s">
        <v>250</v>
      </c>
      <c r="DB16" t="s">
        <v>247</v>
      </c>
      <c r="DE16" t="s">
        <v>262</v>
      </c>
      <c r="DF16" t="s">
        <v>262</v>
      </c>
      <c r="DH16" t="s">
        <v>247</v>
      </c>
      <c r="DI16" t="s">
        <v>263</v>
      </c>
      <c r="DK16" t="s">
        <v>247</v>
      </c>
      <c r="DL16" t="s">
        <v>247</v>
      </c>
      <c r="DN16" t="s">
        <v>264</v>
      </c>
      <c r="DO16" t="s">
        <v>265</v>
      </c>
      <c r="DP16" t="s">
        <v>264</v>
      </c>
      <c r="DQ16" t="s">
        <v>265</v>
      </c>
      <c r="DR16" t="s">
        <v>264</v>
      </c>
      <c r="DS16" t="s">
        <v>265</v>
      </c>
      <c r="DT16" t="s">
        <v>255</v>
      </c>
      <c r="DU16" t="s">
        <v>255</v>
      </c>
      <c r="DV16" t="s">
        <v>255</v>
      </c>
      <c r="DW16" t="s">
        <v>255</v>
      </c>
      <c r="DX16" t="s">
        <v>264</v>
      </c>
      <c r="DY16" t="s">
        <v>265</v>
      </c>
      <c r="DZ16" t="s">
        <v>265</v>
      </c>
      <c r="ED16" t="s">
        <v>265</v>
      </c>
      <c r="EH16" t="s">
        <v>251</v>
      </c>
      <c r="EI16" t="s">
        <v>251</v>
      </c>
      <c r="EJ16" t="s">
        <v>260</v>
      </c>
      <c r="EK16" t="s">
        <v>260</v>
      </c>
      <c r="EL16" t="s">
        <v>266</v>
      </c>
      <c r="EM16" t="s">
        <v>266</v>
      </c>
      <c r="EO16" t="s">
        <v>256</v>
      </c>
      <c r="EP16" t="s">
        <v>256</v>
      </c>
      <c r="EQ16" t="s">
        <v>253</v>
      </c>
      <c r="ER16" t="s">
        <v>253</v>
      </c>
      <c r="ES16" t="s">
        <v>253</v>
      </c>
      <c r="ET16" t="s">
        <v>253</v>
      </c>
      <c r="EU16" t="s">
        <v>253</v>
      </c>
      <c r="EV16" t="s">
        <v>255</v>
      </c>
      <c r="EW16" t="s">
        <v>255</v>
      </c>
      <c r="EX16" t="s">
        <v>255</v>
      </c>
      <c r="EY16" t="s">
        <v>253</v>
      </c>
      <c r="EZ16" t="s">
        <v>251</v>
      </c>
      <c r="FA16" t="s">
        <v>260</v>
      </c>
      <c r="FB16" t="s">
        <v>255</v>
      </c>
      <c r="FC16" t="s">
        <v>255</v>
      </c>
    </row>
    <row r="17" spans="1:159">
      <c r="A17">
        <v>1</v>
      </c>
      <c r="B17">
        <v>1618587776.5</v>
      </c>
      <c r="C17">
        <v>0</v>
      </c>
      <c r="D17" t="s">
        <v>267</v>
      </c>
      <c r="E17" t="s">
        <v>268</v>
      </c>
      <c r="F17">
        <v>0</v>
      </c>
      <c r="G17">
        <v>1618587776.5</v>
      </c>
      <c r="H17">
        <f>(I17)/1000</f>
        <v>0</v>
      </c>
      <c r="I17">
        <f>1000*CA17*AG17*(BW17-BX17)/(100*BP17*(1000-AG17*BW17))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((R17-H17/2)*K17-J17)/(R17+H17/2)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H17*(1000-(1000*0.61365*exp(17.502*U17/(240.97+U17))/(CB17+CC17)+BW17)/2)/(1000*0.61365*exp(17.502*U17/(240.97+U17))/(CB17+CC17)-BW17)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(BL17*BO17)</f>
        <v>0</v>
      </c>
      <c r="T17">
        <f>(CD17+(S17+2*0.95*5.67E-8*(((CD17+$B$7)+273)^4-(CD17+273)^4)-44100*H17)/(1.84*29.3*P17+8*0.95*5.67E-8*(CD17+273)^3))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(-H17*44100)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9</v>
      </c>
      <c r="AF17">
        <v>1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269</v>
      </c>
      <c r="AK17" t="s">
        <v>269</v>
      </c>
      <c r="AL17">
        <v>0</v>
      </c>
      <c r="AM17">
        <v>0</v>
      </c>
      <c r="AN17">
        <f>1-AL17/AM17</f>
        <v>0</v>
      </c>
      <c r="AO17">
        <v>0</v>
      </c>
      <c r="AP17" t="s">
        <v>269</v>
      </c>
      <c r="AQ17" t="s">
        <v>269</v>
      </c>
      <c r="AR17">
        <v>0</v>
      </c>
      <c r="AS17">
        <v>0</v>
      </c>
      <c r="AT17">
        <f>1-AR17/AS17</f>
        <v>0</v>
      </c>
      <c r="AU17">
        <v>0.5</v>
      </c>
      <c r="AV17">
        <f>BM17</f>
        <v>0</v>
      </c>
      <c r="AW17">
        <f>J17</f>
        <v>0</v>
      </c>
      <c r="AX17">
        <f>AT17*AU17*AV17</f>
        <v>0</v>
      </c>
      <c r="AY17">
        <f>(AW17-AO17)/AV17</f>
        <v>0</v>
      </c>
      <c r="AZ17">
        <f>(AM17-AS17)/AS17</f>
        <v>0</v>
      </c>
      <c r="BA17">
        <f>AL17/(AN17+AL17/AS17)</f>
        <v>0</v>
      </c>
      <c r="BB17" t="s">
        <v>269</v>
      </c>
      <c r="BC17">
        <v>0</v>
      </c>
      <c r="BD17">
        <f>IF(BC17&lt;&gt;0, BC17, BA17)</f>
        <v>0</v>
      </c>
      <c r="BE17">
        <f>1-BD17/AS17</f>
        <v>0</v>
      </c>
      <c r="BF17">
        <f>(AS17-AR17)/(AS17-BD17)</f>
        <v>0</v>
      </c>
      <c r="BG17">
        <f>(AM17-AS17)/(AM17-BD17)</f>
        <v>0</v>
      </c>
      <c r="BH17">
        <f>(AS17-AR17)/(AS17-AL17)</f>
        <v>0</v>
      </c>
      <c r="BI17">
        <f>(AM17-AS17)/(AM17-AL17)</f>
        <v>0</v>
      </c>
      <c r="BJ17">
        <f>(BF17*BD17/AR17)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270</v>
      </c>
      <c r="BS17">
        <v>2</v>
      </c>
      <c r="BT17">
        <v>1618587776.5</v>
      </c>
      <c r="BU17">
        <v>394.204</v>
      </c>
      <c r="BV17">
        <v>400.038</v>
      </c>
      <c r="BW17">
        <v>2.83087</v>
      </c>
      <c r="BX17">
        <v>1.22506</v>
      </c>
      <c r="BY17">
        <v>393.181</v>
      </c>
      <c r="BZ17">
        <v>2.85274</v>
      </c>
      <c r="CA17">
        <v>1000.06</v>
      </c>
      <c r="CB17">
        <v>98.2487</v>
      </c>
      <c r="CC17">
        <v>0.0998851</v>
      </c>
      <c r="CD17">
        <v>30.8936</v>
      </c>
      <c r="CE17">
        <v>30.8021</v>
      </c>
      <c r="CF17">
        <v>999.9</v>
      </c>
      <c r="CG17">
        <v>0</v>
      </c>
      <c r="CH17">
        <v>0</v>
      </c>
      <c r="CI17">
        <v>9965.62</v>
      </c>
      <c r="CJ17">
        <v>0</v>
      </c>
      <c r="CK17">
        <v>1.12227</v>
      </c>
      <c r="CL17">
        <v>1500</v>
      </c>
      <c r="CM17">
        <v>0.973009</v>
      </c>
      <c r="CN17">
        <v>0.0269911</v>
      </c>
      <c r="CO17">
        <v>0</v>
      </c>
      <c r="CP17">
        <v>2.2797</v>
      </c>
      <c r="CQ17">
        <v>0</v>
      </c>
      <c r="CR17">
        <v>13865.6</v>
      </c>
      <c r="CS17">
        <v>12881.2</v>
      </c>
      <c r="CT17">
        <v>41.437</v>
      </c>
      <c r="CU17">
        <v>43.375</v>
      </c>
      <c r="CV17">
        <v>42.687</v>
      </c>
      <c r="CW17">
        <v>42.187</v>
      </c>
      <c r="CX17">
        <v>41.625</v>
      </c>
      <c r="CY17">
        <v>1459.51</v>
      </c>
      <c r="CZ17">
        <v>40.49</v>
      </c>
      <c r="DA17">
        <v>0</v>
      </c>
      <c r="DB17">
        <v>1618505413.6</v>
      </c>
      <c r="DC17">
        <v>0</v>
      </c>
      <c r="DD17">
        <v>2.435948</v>
      </c>
      <c r="DE17">
        <v>0.555069230773105</v>
      </c>
      <c r="DF17">
        <v>-10.6846154105361</v>
      </c>
      <c r="DG17">
        <v>13866.936</v>
      </c>
      <c r="DH17">
        <v>15</v>
      </c>
      <c r="DI17">
        <v>1618586849.6</v>
      </c>
      <c r="DJ17" t="s">
        <v>271</v>
      </c>
      <c r="DK17">
        <v>1618586843.6</v>
      </c>
      <c r="DL17">
        <v>1618586849.6</v>
      </c>
      <c r="DM17">
        <v>4</v>
      </c>
      <c r="DN17">
        <v>-0.049</v>
      </c>
      <c r="DO17">
        <v>-0.001</v>
      </c>
      <c r="DP17">
        <v>1.023</v>
      </c>
      <c r="DQ17">
        <v>-0.022</v>
      </c>
      <c r="DR17">
        <v>400</v>
      </c>
      <c r="DS17">
        <v>1</v>
      </c>
      <c r="DT17">
        <v>0.03</v>
      </c>
      <c r="DU17">
        <v>0.02</v>
      </c>
      <c r="DV17">
        <v>100</v>
      </c>
      <c r="DW17">
        <v>100</v>
      </c>
      <c r="DX17">
        <v>1.023</v>
      </c>
      <c r="DY17">
        <v>-0.0219</v>
      </c>
      <c r="DZ17">
        <v>1.02304999999996</v>
      </c>
      <c r="EA17">
        <v>0</v>
      </c>
      <c r="EB17">
        <v>0</v>
      </c>
      <c r="EC17">
        <v>0</v>
      </c>
      <c r="ED17">
        <v>-0.0218669999999999</v>
      </c>
      <c r="EE17">
        <v>0</v>
      </c>
      <c r="EF17">
        <v>0</v>
      </c>
      <c r="EG17">
        <v>0</v>
      </c>
      <c r="EH17">
        <v>-1</v>
      </c>
      <c r="EI17">
        <v>-1</v>
      </c>
      <c r="EJ17">
        <v>-1</v>
      </c>
      <c r="EK17">
        <v>-1</v>
      </c>
      <c r="EL17">
        <v>15.5</v>
      </c>
      <c r="EM17">
        <v>15.4</v>
      </c>
      <c r="EN17">
        <v>18</v>
      </c>
      <c r="EO17">
        <v>1076.18</v>
      </c>
      <c r="EP17">
        <v>787.271</v>
      </c>
      <c r="EQ17">
        <v>29.2137</v>
      </c>
      <c r="ER17">
        <v>28.1278</v>
      </c>
      <c r="ES17">
        <v>30.0002</v>
      </c>
      <c r="ET17">
        <v>27.8875</v>
      </c>
      <c r="EU17">
        <v>27.8435</v>
      </c>
      <c r="EV17">
        <v>29.8489</v>
      </c>
      <c r="EW17">
        <v>100</v>
      </c>
      <c r="EX17">
        <v>0</v>
      </c>
      <c r="EY17">
        <v>-999.9</v>
      </c>
      <c r="EZ17">
        <v>400</v>
      </c>
      <c r="FA17">
        <v>0</v>
      </c>
      <c r="FB17">
        <v>99.8069</v>
      </c>
      <c r="FC17">
        <v>99.8948</v>
      </c>
    </row>
    <row r="18" spans="1:159">
      <c r="A18">
        <v>2</v>
      </c>
      <c r="B18">
        <v>1618587813</v>
      </c>
      <c r="C18">
        <v>36.5</v>
      </c>
      <c r="D18" t="s">
        <v>272</v>
      </c>
      <c r="E18" t="s">
        <v>273</v>
      </c>
      <c r="F18">
        <v>0</v>
      </c>
      <c r="G18">
        <v>1618587813</v>
      </c>
      <c r="H18">
        <f>(I18)/1000</f>
        <v>0</v>
      </c>
      <c r="I18">
        <f>1000*CA18*AG18*(BW18-BX18)/(100*BP18*(1000-AG18*BW18))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((R18-H18/2)*K18-J18)/(R18+H18/2)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H18*(1000-(1000*0.61365*exp(17.502*U18/(240.97+U18))/(CB18+CC18)+BW18)/2)/(1000*0.61365*exp(17.502*U18/(240.97+U18))/(CB18+CC18)-BW18)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(BL18*BO18)</f>
        <v>0</v>
      </c>
      <c r="T18">
        <f>(CD18+(S18+2*0.95*5.67E-8*(((CD18+$B$7)+273)^4-(CD18+273)^4)-44100*H18)/(1.84*29.3*P18+8*0.95*5.67E-8*(CD18+273)^3))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(-H18*44100)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7</v>
      </c>
      <c r="AF18">
        <v>1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269</v>
      </c>
      <c r="AK18" t="s">
        <v>269</v>
      </c>
      <c r="AL18">
        <v>0</v>
      </c>
      <c r="AM18">
        <v>0</v>
      </c>
      <c r="AN18">
        <f>1-AL18/AM18</f>
        <v>0</v>
      </c>
      <c r="AO18">
        <v>0</v>
      </c>
      <c r="AP18" t="s">
        <v>269</v>
      </c>
      <c r="AQ18" t="s">
        <v>269</v>
      </c>
      <c r="AR18">
        <v>0</v>
      </c>
      <c r="AS18">
        <v>0</v>
      </c>
      <c r="AT18">
        <f>1-AR18/AS18</f>
        <v>0</v>
      </c>
      <c r="AU18">
        <v>0.5</v>
      </c>
      <c r="AV18">
        <f>BM18</f>
        <v>0</v>
      </c>
      <c r="AW18">
        <f>J18</f>
        <v>0</v>
      </c>
      <c r="AX18">
        <f>AT18*AU18*AV18</f>
        <v>0</v>
      </c>
      <c r="AY18">
        <f>(AW18-AO18)/AV18</f>
        <v>0</v>
      </c>
      <c r="AZ18">
        <f>(AM18-AS18)/AS18</f>
        <v>0</v>
      </c>
      <c r="BA18">
        <f>AL18/(AN18+AL18/AS18)</f>
        <v>0</v>
      </c>
      <c r="BB18" t="s">
        <v>269</v>
      </c>
      <c r="BC18">
        <v>0</v>
      </c>
      <c r="BD18">
        <f>IF(BC18&lt;&gt;0, BC18, BA18)</f>
        <v>0</v>
      </c>
      <c r="BE18">
        <f>1-BD18/AS18</f>
        <v>0</v>
      </c>
      <c r="BF18">
        <f>(AS18-AR18)/(AS18-BD18)</f>
        <v>0</v>
      </c>
      <c r="BG18">
        <f>(AM18-AS18)/(AM18-BD18)</f>
        <v>0</v>
      </c>
      <c r="BH18">
        <f>(AS18-AR18)/(AS18-AL18)</f>
        <v>0</v>
      </c>
      <c r="BI18">
        <f>(AM18-AS18)/(AM18-AL18)</f>
        <v>0</v>
      </c>
      <c r="BJ18">
        <f>(BF18*BD18/AR18)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270</v>
      </c>
      <c r="BS18">
        <v>2</v>
      </c>
      <c r="BT18">
        <v>1618587813</v>
      </c>
      <c r="BU18">
        <v>394.253</v>
      </c>
      <c r="BV18">
        <v>399.973</v>
      </c>
      <c r="BW18">
        <v>2.87847</v>
      </c>
      <c r="BX18">
        <v>1.23463</v>
      </c>
      <c r="BY18">
        <v>393.23</v>
      </c>
      <c r="BZ18">
        <v>2.90034</v>
      </c>
      <c r="CA18">
        <v>999.977</v>
      </c>
      <c r="CB18">
        <v>98.2526</v>
      </c>
      <c r="CC18">
        <v>0.0999002</v>
      </c>
      <c r="CD18">
        <v>31.0355</v>
      </c>
      <c r="CE18">
        <v>31.4479</v>
      </c>
      <c r="CF18">
        <v>999.9</v>
      </c>
      <c r="CG18">
        <v>0</v>
      </c>
      <c r="CH18">
        <v>0</v>
      </c>
      <c r="CI18">
        <v>9978.75</v>
      </c>
      <c r="CJ18">
        <v>0</v>
      </c>
      <c r="CK18">
        <v>1.0632</v>
      </c>
      <c r="CL18">
        <v>1999.78</v>
      </c>
      <c r="CM18">
        <v>0.980006</v>
      </c>
      <c r="CN18">
        <v>0.0199942</v>
      </c>
      <c r="CO18">
        <v>0</v>
      </c>
      <c r="CP18">
        <v>2.614</v>
      </c>
      <c r="CQ18">
        <v>0</v>
      </c>
      <c r="CR18">
        <v>19290</v>
      </c>
      <c r="CS18">
        <v>17207.2</v>
      </c>
      <c r="CT18">
        <v>41.75</v>
      </c>
      <c r="CU18">
        <v>43.437</v>
      </c>
      <c r="CV18">
        <v>42.75</v>
      </c>
      <c r="CW18">
        <v>42.25</v>
      </c>
      <c r="CX18">
        <v>41.812</v>
      </c>
      <c r="CY18">
        <v>1959.8</v>
      </c>
      <c r="CZ18">
        <v>39.98</v>
      </c>
      <c r="DA18">
        <v>0</v>
      </c>
      <c r="DB18">
        <v>1618505450.2</v>
      </c>
      <c r="DC18">
        <v>0</v>
      </c>
      <c r="DD18">
        <v>2.36026538461538</v>
      </c>
      <c r="DE18">
        <v>-0.0767281941419194</v>
      </c>
      <c r="DF18">
        <v>-185.022222309313</v>
      </c>
      <c r="DG18">
        <v>19313.2730769231</v>
      </c>
      <c r="DH18">
        <v>15</v>
      </c>
      <c r="DI18">
        <v>1618586849.6</v>
      </c>
      <c r="DJ18" t="s">
        <v>271</v>
      </c>
      <c r="DK18">
        <v>1618586843.6</v>
      </c>
      <c r="DL18">
        <v>1618586849.6</v>
      </c>
      <c r="DM18">
        <v>4</v>
      </c>
      <c r="DN18">
        <v>-0.049</v>
      </c>
      <c r="DO18">
        <v>-0.001</v>
      </c>
      <c r="DP18">
        <v>1.023</v>
      </c>
      <c r="DQ18">
        <v>-0.022</v>
      </c>
      <c r="DR18">
        <v>400</v>
      </c>
      <c r="DS18">
        <v>1</v>
      </c>
      <c r="DT18">
        <v>0.03</v>
      </c>
      <c r="DU18">
        <v>0.02</v>
      </c>
      <c r="DV18">
        <v>100</v>
      </c>
      <c r="DW18">
        <v>100</v>
      </c>
      <c r="DX18">
        <v>1.023</v>
      </c>
      <c r="DY18">
        <v>-0.0219</v>
      </c>
      <c r="DZ18">
        <v>1.02304999999996</v>
      </c>
      <c r="EA18">
        <v>0</v>
      </c>
      <c r="EB18">
        <v>0</v>
      </c>
      <c r="EC18">
        <v>0</v>
      </c>
      <c r="ED18">
        <v>-0.0218669999999999</v>
      </c>
      <c r="EE18">
        <v>0</v>
      </c>
      <c r="EF18">
        <v>0</v>
      </c>
      <c r="EG18">
        <v>0</v>
      </c>
      <c r="EH18">
        <v>-1</v>
      </c>
      <c r="EI18">
        <v>-1</v>
      </c>
      <c r="EJ18">
        <v>-1</v>
      </c>
      <c r="EK18">
        <v>-1</v>
      </c>
      <c r="EL18">
        <v>16.2</v>
      </c>
      <c r="EM18">
        <v>16.1</v>
      </c>
      <c r="EN18">
        <v>18</v>
      </c>
      <c r="EO18">
        <v>1078.07</v>
      </c>
      <c r="EP18">
        <v>787.389</v>
      </c>
      <c r="EQ18">
        <v>29.2419</v>
      </c>
      <c r="ER18">
        <v>28.1342</v>
      </c>
      <c r="ES18">
        <v>30.0001</v>
      </c>
      <c r="ET18">
        <v>27.8923</v>
      </c>
      <c r="EU18">
        <v>27.8479</v>
      </c>
      <c r="EV18">
        <v>29.8502</v>
      </c>
      <c r="EW18">
        <v>100</v>
      </c>
      <c r="EX18">
        <v>0</v>
      </c>
      <c r="EY18">
        <v>-999.9</v>
      </c>
      <c r="EZ18">
        <v>400</v>
      </c>
      <c r="FA18">
        <v>0</v>
      </c>
      <c r="FB18">
        <v>99.8042</v>
      </c>
      <c r="FC18">
        <v>99.8914</v>
      </c>
    </row>
    <row r="19" spans="1:159">
      <c r="A19">
        <v>3</v>
      </c>
      <c r="B19">
        <v>1618587853</v>
      </c>
      <c r="C19">
        <v>76.5</v>
      </c>
      <c r="D19" t="s">
        <v>274</v>
      </c>
      <c r="E19" t="s">
        <v>275</v>
      </c>
      <c r="F19">
        <v>0</v>
      </c>
      <c r="G19">
        <v>1618587853</v>
      </c>
      <c r="H19">
        <f>(I19)/1000</f>
        <v>0</v>
      </c>
      <c r="I19">
        <f>1000*CA19*AG19*(BW19-BX19)/(100*BP19*(1000-AG19*BW19))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((R19-H19/2)*K19-J19)/(R19+H19/2)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H19*(1000-(1000*0.61365*exp(17.502*U19/(240.97+U19))/(CB19+CC19)+BW19)/2)/(1000*0.61365*exp(17.502*U19/(240.97+U19))/(CB19+CC19)-BW19)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(BL19*BO19)</f>
        <v>0</v>
      </c>
      <c r="T19">
        <f>(CD19+(S19+2*0.95*5.67E-8*(((CD19+$B$7)+273)^4-(CD19+273)^4)-44100*H19)/(1.84*29.3*P19+8*0.95*5.67E-8*(CD19+273)^3))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(-H19*44100)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8</v>
      </c>
      <c r="AF19">
        <v>1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269</v>
      </c>
      <c r="AK19" t="s">
        <v>269</v>
      </c>
      <c r="AL19">
        <v>0</v>
      </c>
      <c r="AM19">
        <v>0</v>
      </c>
      <c r="AN19">
        <f>1-AL19/AM19</f>
        <v>0</v>
      </c>
      <c r="AO19">
        <v>0</v>
      </c>
      <c r="AP19" t="s">
        <v>269</v>
      </c>
      <c r="AQ19" t="s">
        <v>269</v>
      </c>
      <c r="AR19">
        <v>0</v>
      </c>
      <c r="AS19">
        <v>0</v>
      </c>
      <c r="AT19">
        <f>1-AR19/AS19</f>
        <v>0</v>
      </c>
      <c r="AU19">
        <v>0.5</v>
      </c>
      <c r="AV19">
        <f>BM19</f>
        <v>0</v>
      </c>
      <c r="AW19">
        <f>J19</f>
        <v>0</v>
      </c>
      <c r="AX19">
        <f>AT19*AU19*AV19</f>
        <v>0</v>
      </c>
      <c r="AY19">
        <f>(AW19-AO19)/AV19</f>
        <v>0</v>
      </c>
      <c r="AZ19">
        <f>(AM19-AS19)/AS19</f>
        <v>0</v>
      </c>
      <c r="BA19">
        <f>AL19/(AN19+AL19/AS19)</f>
        <v>0</v>
      </c>
      <c r="BB19" t="s">
        <v>269</v>
      </c>
      <c r="BC19">
        <v>0</v>
      </c>
      <c r="BD19">
        <f>IF(BC19&lt;&gt;0, BC19, BA19)</f>
        <v>0</v>
      </c>
      <c r="BE19">
        <f>1-BD19/AS19</f>
        <v>0</v>
      </c>
      <c r="BF19">
        <f>(AS19-AR19)/(AS19-BD19)</f>
        <v>0</v>
      </c>
      <c r="BG19">
        <f>(AM19-AS19)/(AM19-BD19)</f>
        <v>0</v>
      </c>
      <c r="BH19">
        <f>(AS19-AR19)/(AS19-AL19)</f>
        <v>0</v>
      </c>
      <c r="BI19">
        <f>(AM19-AS19)/(AM19-AL19)</f>
        <v>0</v>
      </c>
      <c r="BJ19">
        <f>(BF19*BD19/AR19)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270</v>
      </c>
      <c r="BS19">
        <v>2</v>
      </c>
      <c r="BT19">
        <v>1618587853</v>
      </c>
      <c r="BU19">
        <v>394.053</v>
      </c>
      <c r="BV19">
        <v>399.996</v>
      </c>
      <c r="BW19">
        <v>2.9031</v>
      </c>
      <c r="BX19">
        <v>1.2461</v>
      </c>
      <c r="BY19">
        <v>393.03</v>
      </c>
      <c r="BZ19">
        <v>2.92497</v>
      </c>
      <c r="CA19">
        <v>1000.04</v>
      </c>
      <c r="CB19">
        <v>98.251</v>
      </c>
      <c r="CC19">
        <v>0.0998036</v>
      </c>
      <c r="CD19">
        <v>30.9957</v>
      </c>
      <c r="CE19">
        <v>30.8691</v>
      </c>
      <c r="CF19">
        <v>999.9</v>
      </c>
      <c r="CG19">
        <v>0</v>
      </c>
      <c r="CH19">
        <v>0</v>
      </c>
      <c r="CI19">
        <v>10025.6</v>
      </c>
      <c r="CJ19">
        <v>0</v>
      </c>
      <c r="CK19">
        <v>1.00413</v>
      </c>
      <c r="CL19">
        <v>1499.86</v>
      </c>
      <c r="CM19">
        <v>0.97299</v>
      </c>
      <c r="CN19">
        <v>0.0270096</v>
      </c>
      <c r="CO19">
        <v>0</v>
      </c>
      <c r="CP19">
        <v>2.4153</v>
      </c>
      <c r="CQ19">
        <v>0</v>
      </c>
      <c r="CR19">
        <v>13828.6</v>
      </c>
      <c r="CS19">
        <v>12879.9</v>
      </c>
      <c r="CT19">
        <v>41.75</v>
      </c>
      <c r="CU19">
        <v>43.562</v>
      </c>
      <c r="CV19">
        <v>42.875</v>
      </c>
      <c r="CW19">
        <v>42.375</v>
      </c>
      <c r="CX19">
        <v>41.937</v>
      </c>
      <c r="CY19">
        <v>1459.35</v>
      </c>
      <c r="CZ19">
        <v>40.51</v>
      </c>
      <c r="DA19">
        <v>0</v>
      </c>
      <c r="DB19">
        <v>1618505490.4</v>
      </c>
      <c r="DC19">
        <v>0</v>
      </c>
      <c r="DD19">
        <v>2.384904</v>
      </c>
      <c r="DE19">
        <v>-0.153761557860365</v>
      </c>
      <c r="DF19">
        <v>29.3769230385184</v>
      </c>
      <c r="DG19">
        <v>13826.928</v>
      </c>
      <c r="DH19">
        <v>15</v>
      </c>
      <c r="DI19">
        <v>1618586849.6</v>
      </c>
      <c r="DJ19" t="s">
        <v>271</v>
      </c>
      <c r="DK19">
        <v>1618586843.6</v>
      </c>
      <c r="DL19">
        <v>1618586849.6</v>
      </c>
      <c r="DM19">
        <v>4</v>
      </c>
      <c r="DN19">
        <v>-0.049</v>
      </c>
      <c r="DO19">
        <v>-0.001</v>
      </c>
      <c r="DP19">
        <v>1.023</v>
      </c>
      <c r="DQ19">
        <v>-0.022</v>
      </c>
      <c r="DR19">
        <v>400</v>
      </c>
      <c r="DS19">
        <v>1</v>
      </c>
      <c r="DT19">
        <v>0.03</v>
      </c>
      <c r="DU19">
        <v>0.02</v>
      </c>
      <c r="DV19">
        <v>100</v>
      </c>
      <c r="DW19">
        <v>100</v>
      </c>
      <c r="DX19">
        <v>1.023</v>
      </c>
      <c r="DY19">
        <v>-0.0219</v>
      </c>
      <c r="DZ19">
        <v>1.02304999999996</v>
      </c>
      <c r="EA19">
        <v>0</v>
      </c>
      <c r="EB19">
        <v>0</v>
      </c>
      <c r="EC19">
        <v>0</v>
      </c>
      <c r="ED19">
        <v>-0.0218669999999999</v>
      </c>
      <c r="EE19">
        <v>0</v>
      </c>
      <c r="EF19">
        <v>0</v>
      </c>
      <c r="EG19">
        <v>0</v>
      </c>
      <c r="EH19">
        <v>-1</v>
      </c>
      <c r="EI19">
        <v>-1</v>
      </c>
      <c r="EJ19">
        <v>-1</v>
      </c>
      <c r="EK19">
        <v>-1</v>
      </c>
      <c r="EL19">
        <v>16.8</v>
      </c>
      <c r="EM19">
        <v>16.7</v>
      </c>
      <c r="EN19">
        <v>18</v>
      </c>
      <c r="EO19">
        <v>1077.4</v>
      </c>
      <c r="EP19">
        <v>787.224</v>
      </c>
      <c r="EQ19">
        <v>29.2712</v>
      </c>
      <c r="ER19">
        <v>28.1402</v>
      </c>
      <c r="ES19">
        <v>30.0001</v>
      </c>
      <c r="ET19">
        <v>27.897</v>
      </c>
      <c r="EU19">
        <v>27.8543</v>
      </c>
      <c r="EV19">
        <v>29.8519</v>
      </c>
      <c r="EW19">
        <v>100</v>
      </c>
      <c r="EX19">
        <v>0</v>
      </c>
      <c r="EY19">
        <v>-999.9</v>
      </c>
      <c r="EZ19">
        <v>400</v>
      </c>
      <c r="FA19">
        <v>0</v>
      </c>
      <c r="FB19">
        <v>99.8016</v>
      </c>
      <c r="FC19">
        <v>99.891</v>
      </c>
    </row>
    <row r="20" spans="1:159">
      <c r="A20">
        <v>4</v>
      </c>
      <c r="B20">
        <v>1618587873.5</v>
      </c>
      <c r="C20">
        <v>97</v>
      </c>
      <c r="D20" t="s">
        <v>276</v>
      </c>
      <c r="E20" t="s">
        <v>277</v>
      </c>
      <c r="F20">
        <v>0</v>
      </c>
      <c r="G20">
        <v>1618587873.5</v>
      </c>
      <c r="H20">
        <f>(I20)/1000</f>
        <v>0</v>
      </c>
      <c r="I20">
        <f>1000*CA20*AG20*(BW20-BX20)/(100*BP20*(1000-AG20*BW20))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((R20-H20/2)*K20-J20)/(R20+H20/2)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H20*(1000-(1000*0.61365*exp(17.502*U20/(240.97+U20))/(CB20+CC20)+BW20)/2)/(1000*0.61365*exp(17.502*U20/(240.97+U20))/(CB20+CC20)-BW20)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(BL20*BO20)</f>
        <v>0</v>
      </c>
      <c r="T20">
        <f>(CD20+(S20+2*0.95*5.67E-8*(((CD20+$B$7)+273)^4-(CD20+273)^4)-44100*H20)/(1.84*29.3*P20+8*0.95*5.67E-8*(CD20+273)^3))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(-H20*44100)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7</v>
      </c>
      <c r="AF20">
        <v>1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269</v>
      </c>
      <c r="AK20" t="s">
        <v>269</v>
      </c>
      <c r="AL20">
        <v>0</v>
      </c>
      <c r="AM20">
        <v>0</v>
      </c>
      <c r="AN20">
        <f>1-AL20/AM20</f>
        <v>0</v>
      </c>
      <c r="AO20">
        <v>0</v>
      </c>
      <c r="AP20" t="s">
        <v>269</v>
      </c>
      <c r="AQ20" t="s">
        <v>269</v>
      </c>
      <c r="AR20">
        <v>0</v>
      </c>
      <c r="AS20">
        <v>0</v>
      </c>
      <c r="AT20">
        <f>1-AR20/AS20</f>
        <v>0</v>
      </c>
      <c r="AU20">
        <v>0.5</v>
      </c>
      <c r="AV20">
        <f>BM20</f>
        <v>0</v>
      </c>
      <c r="AW20">
        <f>J20</f>
        <v>0</v>
      </c>
      <c r="AX20">
        <f>AT20*AU20*AV20</f>
        <v>0</v>
      </c>
      <c r="AY20">
        <f>(AW20-AO20)/AV20</f>
        <v>0</v>
      </c>
      <c r="AZ20">
        <f>(AM20-AS20)/AS20</f>
        <v>0</v>
      </c>
      <c r="BA20">
        <f>AL20/(AN20+AL20/AS20)</f>
        <v>0</v>
      </c>
      <c r="BB20" t="s">
        <v>269</v>
      </c>
      <c r="BC20">
        <v>0</v>
      </c>
      <c r="BD20">
        <f>IF(BC20&lt;&gt;0, BC20, BA20)</f>
        <v>0</v>
      </c>
      <c r="BE20">
        <f>1-BD20/AS20</f>
        <v>0</v>
      </c>
      <c r="BF20">
        <f>(AS20-AR20)/(AS20-BD20)</f>
        <v>0</v>
      </c>
      <c r="BG20">
        <f>(AM20-AS20)/(AM20-BD20)</f>
        <v>0</v>
      </c>
      <c r="BH20">
        <f>(AS20-AR20)/(AS20-AL20)</f>
        <v>0</v>
      </c>
      <c r="BI20">
        <f>(AM20-AS20)/(AM20-AL20)</f>
        <v>0</v>
      </c>
      <c r="BJ20">
        <f>(BF20*BD20/AR20)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270</v>
      </c>
      <c r="BS20">
        <v>2</v>
      </c>
      <c r="BT20">
        <v>1618587873.5</v>
      </c>
      <c r="BU20">
        <v>394.036</v>
      </c>
      <c r="BV20">
        <v>400.018</v>
      </c>
      <c r="BW20">
        <v>2.88525</v>
      </c>
      <c r="BX20">
        <v>1.25131</v>
      </c>
      <c r="BY20">
        <v>393.013</v>
      </c>
      <c r="BZ20">
        <v>2.90711</v>
      </c>
      <c r="CA20">
        <v>999.88</v>
      </c>
      <c r="CB20">
        <v>98.2528</v>
      </c>
      <c r="CC20">
        <v>0.0999914</v>
      </c>
      <c r="CD20">
        <v>30.9258</v>
      </c>
      <c r="CE20">
        <v>30.3637</v>
      </c>
      <c r="CF20">
        <v>999.9</v>
      </c>
      <c r="CG20">
        <v>0</v>
      </c>
      <c r="CH20">
        <v>0</v>
      </c>
      <c r="CI20">
        <v>10010.6</v>
      </c>
      <c r="CJ20">
        <v>0</v>
      </c>
      <c r="CK20">
        <v>0.977553</v>
      </c>
      <c r="CL20">
        <v>1000.16</v>
      </c>
      <c r="CM20">
        <v>0.960009</v>
      </c>
      <c r="CN20">
        <v>0.0399908</v>
      </c>
      <c r="CO20">
        <v>0</v>
      </c>
      <c r="CP20">
        <v>2.6106</v>
      </c>
      <c r="CQ20">
        <v>0</v>
      </c>
      <c r="CR20">
        <v>9026.59</v>
      </c>
      <c r="CS20">
        <v>8557.01</v>
      </c>
      <c r="CT20">
        <v>41.625</v>
      </c>
      <c r="CU20">
        <v>43.625</v>
      </c>
      <c r="CV20">
        <v>42.937</v>
      </c>
      <c r="CW20">
        <v>42.437</v>
      </c>
      <c r="CX20">
        <v>41.937</v>
      </c>
      <c r="CY20">
        <v>960.16</v>
      </c>
      <c r="CZ20">
        <v>40</v>
      </c>
      <c r="DA20">
        <v>0</v>
      </c>
      <c r="DB20">
        <v>1618505510.8</v>
      </c>
      <c r="DC20">
        <v>0</v>
      </c>
      <c r="DD20">
        <v>2.38488</v>
      </c>
      <c r="DE20">
        <v>-0.33959230219582</v>
      </c>
      <c r="DF20">
        <v>607.253846786496</v>
      </c>
      <c r="DG20">
        <v>8974.0388</v>
      </c>
      <c r="DH20">
        <v>15</v>
      </c>
      <c r="DI20">
        <v>1618586849.6</v>
      </c>
      <c r="DJ20" t="s">
        <v>271</v>
      </c>
      <c r="DK20">
        <v>1618586843.6</v>
      </c>
      <c r="DL20">
        <v>1618586849.6</v>
      </c>
      <c r="DM20">
        <v>4</v>
      </c>
      <c r="DN20">
        <v>-0.049</v>
      </c>
      <c r="DO20">
        <v>-0.001</v>
      </c>
      <c r="DP20">
        <v>1.023</v>
      </c>
      <c r="DQ20">
        <v>-0.022</v>
      </c>
      <c r="DR20">
        <v>400</v>
      </c>
      <c r="DS20">
        <v>1</v>
      </c>
      <c r="DT20">
        <v>0.03</v>
      </c>
      <c r="DU20">
        <v>0.02</v>
      </c>
      <c r="DV20">
        <v>100</v>
      </c>
      <c r="DW20">
        <v>100</v>
      </c>
      <c r="DX20">
        <v>1.023</v>
      </c>
      <c r="DY20">
        <v>-0.0219</v>
      </c>
      <c r="DZ20">
        <v>1.02304999999996</v>
      </c>
      <c r="EA20">
        <v>0</v>
      </c>
      <c r="EB20">
        <v>0</v>
      </c>
      <c r="EC20">
        <v>0</v>
      </c>
      <c r="ED20">
        <v>-0.0218669999999999</v>
      </c>
      <c r="EE20">
        <v>0</v>
      </c>
      <c r="EF20">
        <v>0</v>
      </c>
      <c r="EG20">
        <v>0</v>
      </c>
      <c r="EH20">
        <v>-1</v>
      </c>
      <c r="EI20">
        <v>-1</v>
      </c>
      <c r="EJ20">
        <v>-1</v>
      </c>
      <c r="EK20">
        <v>-1</v>
      </c>
      <c r="EL20">
        <v>17.2</v>
      </c>
      <c r="EM20">
        <v>17.1</v>
      </c>
      <c r="EN20">
        <v>18</v>
      </c>
      <c r="EO20">
        <v>1078.55</v>
      </c>
      <c r="EP20">
        <v>787.082</v>
      </c>
      <c r="EQ20">
        <v>29.2864</v>
      </c>
      <c r="ER20">
        <v>28.1446</v>
      </c>
      <c r="ES20">
        <v>30.0001</v>
      </c>
      <c r="ET20">
        <v>27.8994</v>
      </c>
      <c r="EU20">
        <v>27.8571</v>
      </c>
      <c r="EV20">
        <v>29.8518</v>
      </c>
      <c r="EW20">
        <v>100</v>
      </c>
      <c r="EX20">
        <v>0</v>
      </c>
      <c r="EY20">
        <v>-999.9</v>
      </c>
      <c r="EZ20">
        <v>400</v>
      </c>
      <c r="FA20">
        <v>0</v>
      </c>
      <c r="FB20">
        <v>99.803</v>
      </c>
      <c r="FC20">
        <v>99.8885</v>
      </c>
    </row>
    <row r="21" spans="1:159">
      <c r="A21">
        <v>5</v>
      </c>
      <c r="B21">
        <v>1618587994</v>
      </c>
      <c r="C21">
        <v>217.5</v>
      </c>
      <c r="D21" t="s">
        <v>278</v>
      </c>
      <c r="E21" t="s">
        <v>279</v>
      </c>
      <c r="F21">
        <v>0</v>
      </c>
      <c r="G21">
        <v>1618587994</v>
      </c>
      <c r="H21">
        <f>(I21)/1000</f>
        <v>0</v>
      </c>
      <c r="I21">
        <f>1000*CA21*AG21*(BW21-BX21)/(100*BP21*(1000-AG21*BW21))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((R21-H21/2)*K21-J21)/(R21+H21/2)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H21*(1000-(1000*0.61365*exp(17.502*U21/(240.97+U21))/(CB21+CC21)+BW21)/2)/(1000*0.61365*exp(17.502*U21/(240.97+U21))/(CB21+CC21)-BW21)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(BL21*BO21)</f>
        <v>0</v>
      </c>
      <c r="T21">
        <f>(CD21+(S21+2*0.95*5.67E-8*(((CD21+$B$7)+273)^4-(CD21+273)^4)-44100*H21)/(1.84*29.3*P21+8*0.95*5.67E-8*(CD21+273)^3))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(-H21*44100)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7</v>
      </c>
      <c r="AF21">
        <v>1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269</v>
      </c>
      <c r="AK21" t="s">
        <v>269</v>
      </c>
      <c r="AL21">
        <v>0</v>
      </c>
      <c r="AM21">
        <v>0</v>
      </c>
      <c r="AN21">
        <f>1-AL21/AM21</f>
        <v>0</v>
      </c>
      <c r="AO21">
        <v>0</v>
      </c>
      <c r="AP21" t="s">
        <v>269</v>
      </c>
      <c r="AQ21" t="s">
        <v>269</v>
      </c>
      <c r="AR21">
        <v>0</v>
      </c>
      <c r="AS21">
        <v>0</v>
      </c>
      <c r="AT21">
        <f>1-AR21/AS21</f>
        <v>0</v>
      </c>
      <c r="AU21">
        <v>0.5</v>
      </c>
      <c r="AV21">
        <f>BM21</f>
        <v>0</v>
      </c>
      <c r="AW21">
        <f>J21</f>
        <v>0</v>
      </c>
      <c r="AX21">
        <f>AT21*AU21*AV21</f>
        <v>0</v>
      </c>
      <c r="AY21">
        <f>(AW21-AO21)/AV21</f>
        <v>0</v>
      </c>
      <c r="AZ21">
        <f>(AM21-AS21)/AS21</f>
        <v>0</v>
      </c>
      <c r="BA21">
        <f>AL21/(AN21+AL21/AS21)</f>
        <v>0</v>
      </c>
      <c r="BB21" t="s">
        <v>269</v>
      </c>
      <c r="BC21">
        <v>0</v>
      </c>
      <c r="BD21">
        <f>IF(BC21&lt;&gt;0, BC21, BA21)</f>
        <v>0</v>
      </c>
      <c r="BE21">
        <f>1-BD21/AS21</f>
        <v>0</v>
      </c>
      <c r="BF21">
        <f>(AS21-AR21)/(AS21-BD21)</f>
        <v>0</v>
      </c>
      <c r="BG21">
        <f>(AM21-AS21)/(AM21-BD21)</f>
        <v>0</v>
      </c>
      <c r="BH21">
        <f>(AS21-AR21)/(AS21-AL21)</f>
        <v>0</v>
      </c>
      <c r="BI21">
        <f>(AM21-AS21)/(AM21-AL21)</f>
        <v>0</v>
      </c>
      <c r="BJ21">
        <f>(BF21*BD21/AR21)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270</v>
      </c>
      <c r="BS21">
        <v>2</v>
      </c>
      <c r="BT21">
        <v>1618587994</v>
      </c>
      <c r="BU21">
        <v>394.702</v>
      </c>
      <c r="BV21">
        <v>399.978</v>
      </c>
      <c r="BW21">
        <v>2.72465</v>
      </c>
      <c r="BX21">
        <v>1.28712</v>
      </c>
      <c r="BY21">
        <v>393.679</v>
      </c>
      <c r="BZ21">
        <v>2.74652</v>
      </c>
      <c r="CA21">
        <v>999.973</v>
      </c>
      <c r="CB21">
        <v>98.2529</v>
      </c>
      <c r="CC21">
        <v>0.0999111</v>
      </c>
      <c r="CD21">
        <v>30.7821</v>
      </c>
      <c r="CE21">
        <v>30.0662</v>
      </c>
      <c r="CF21">
        <v>999.9</v>
      </c>
      <c r="CG21">
        <v>0</v>
      </c>
      <c r="CH21">
        <v>0</v>
      </c>
      <c r="CI21">
        <v>9990</v>
      </c>
      <c r="CJ21">
        <v>0</v>
      </c>
      <c r="CK21">
        <v>0.886</v>
      </c>
      <c r="CL21">
        <v>750.145</v>
      </c>
      <c r="CM21">
        <v>0.946996</v>
      </c>
      <c r="CN21">
        <v>0.0530043</v>
      </c>
      <c r="CO21">
        <v>0</v>
      </c>
      <c r="CP21">
        <v>2.1567</v>
      </c>
      <c r="CQ21">
        <v>0</v>
      </c>
      <c r="CR21">
        <v>7097.18</v>
      </c>
      <c r="CS21">
        <v>6394.14</v>
      </c>
      <c r="CT21">
        <v>41.062</v>
      </c>
      <c r="CU21">
        <v>43.75</v>
      </c>
      <c r="CV21">
        <v>42.875</v>
      </c>
      <c r="CW21">
        <v>42.562</v>
      </c>
      <c r="CX21">
        <v>41.625</v>
      </c>
      <c r="CY21">
        <v>710.38</v>
      </c>
      <c r="CZ21">
        <v>39.76</v>
      </c>
      <c r="DA21">
        <v>0</v>
      </c>
      <c r="DB21">
        <v>1618505631.4</v>
      </c>
      <c r="DC21">
        <v>0</v>
      </c>
      <c r="DD21">
        <v>2.37148461538462</v>
      </c>
      <c r="DE21">
        <v>-0.314516243789373</v>
      </c>
      <c r="DF21">
        <v>14.0950428167821</v>
      </c>
      <c r="DG21">
        <v>7093.51538461538</v>
      </c>
      <c r="DH21">
        <v>15</v>
      </c>
      <c r="DI21">
        <v>1618586849.6</v>
      </c>
      <c r="DJ21" t="s">
        <v>271</v>
      </c>
      <c r="DK21">
        <v>1618586843.6</v>
      </c>
      <c r="DL21">
        <v>1618586849.6</v>
      </c>
      <c r="DM21">
        <v>4</v>
      </c>
      <c r="DN21">
        <v>-0.049</v>
      </c>
      <c r="DO21">
        <v>-0.001</v>
      </c>
      <c r="DP21">
        <v>1.023</v>
      </c>
      <c r="DQ21">
        <v>-0.022</v>
      </c>
      <c r="DR21">
        <v>400</v>
      </c>
      <c r="DS21">
        <v>1</v>
      </c>
      <c r="DT21">
        <v>0.03</v>
      </c>
      <c r="DU21">
        <v>0.02</v>
      </c>
      <c r="DV21">
        <v>100</v>
      </c>
      <c r="DW21">
        <v>100</v>
      </c>
      <c r="DX21">
        <v>1.023</v>
      </c>
      <c r="DY21">
        <v>-0.0219</v>
      </c>
      <c r="DZ21">
        <v>1.02304999999996</v>
      </c>
      <c r="EA21">
        <v>0</v>
      </c>
      <c r="EB21">
        <v>0</v>
      </c>
      <c r="EC21">
        <v>0</v>
      </c>
      <c r="ED21">
        <v>-0.0218669999999999</v>
      </c>
      <c r="EE21">
        <v>0</v>
      </c>
      <c r="EF21">
        <v>0</v>
      </c>
      <c r="EG21">
        <v>0</v>
      </c>
      <c r="EH21">
        <v>-1</v>
      </c>
      <c r="EI21">
        <v>-1</v>
      </c>
      <c r="EJ21">
        <v>-1</v>
      </c>
      <c r="EK21">
        <v>-1</v>
      </c>
      <c r="EL21">
        <v>19.2</v>
      </c>
      <c r="EM21">
        <v>19.1</v>
      </c>
      <c r="EN21">
        <v>18</v>
      </c>
      <c r="EO21">
        <v>1077.63</v>
      </c>
      <c r="EP21">
        <v>787.143</v>
      </c>
      <c r="EQ21">
        <v>29.3439</v>
      </c>
      <c r="ER21">
        <v>28.1647</v>
      </c>
      <c r="ES21">
        <v>30.0002</v>
      </c>
      <c r="ET21">
        <v>27.9184</v>
      </c>
      <c r="EU21">
        <v>27.8735</v>
      </c>
      <c r="EV21">
        <v>29.8567</v>
      </c>
      <c r="EW21">
        <v>100</v>
      </c>
      <c r="EX21">
        <v>0</v>
      </c>
      <c r="EY21">
        <v>-999.9</v>
      </c>
      <c r="EZ21">
        <v>400</v>
      </c>
      <c r="FA21">
        <v>0</v>
      </c>
      <c r="FB21">
        <v>99.8077</v>
      </c>
      <c r="FC21">
        <v>99.8836</v>
      </c>
    </row>
    <row r="22" spans="1:159">
      <c r="A22">
        <v>6</v>
      </c>
      <c r="B22">
        <v>1618588031</v>
      </c>
      <c r="C22">
        <v>254.5</v>
      </c>
      <c r="D22" t="s">
        <v>280</v>
      </c>
      <c r="E22" t="s">
        <v>281</v>
      </c>
      <c r="F22">
        <v>0</v>
      </c>
      <c r="G22">
        <v>1618588031</v>
      </c>
      <c r="H22">
        <f>(I22)/1000</f>
        <v>0</v>
      </c>
      <c r="I22">
        <f>1000*CA22*AG22*(BW22-BX22)/(100*BP22*(1000-AG22*BW22))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((R22-H22/2)*K22-J22)/(R22+H22/2)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H22*(1000-(1000*0.61365*exp(17.502*U22/(240.97+U22))/(CB22+CC22)+BW22)/2)/(1000*0.61365*exp(17.502*U22/(240.97+U22))/(CB22+CC22)-BW22)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(BL22*BO22)</f>
        <v>0</v>
      </c>
      <c r="T22">
        <f>(CD22+(S22+2*0.95*5.67E-8*(((CD22+$B$7)+273)^4-(CD22+273)^4)-44100*H22)/(1.84*29.3*P22+8*0.95*5.67E-8*(CD22+273)^3))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(-H22*44100)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9</v>
      </c>
      <c r="AF22">
        <v>1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269</v>
      </c>
      <c r="AK22" t="s">
        <v>269</v>
      </c>
      <c r="AL22">
        <v>0</v>
      </c>
      <c r="AM22">
        <v>0</v>
      </c>
      <c r="AN22">
        <f>1-AL22/AM22</f>
        <v>0</v>
      </c>
      <c r="AO22">
        <v>0</v>
      </c>
      <c r="AP22" t="s">
        <v>269</v>
      </c>
      <c r="AQ22" t="s">
        <v>269</v>
      </c>
      <c r="AR22">
        <v>0</v>
      </c>
      <c r="AS22">
        <v>0</v>
      </c>
      <c r="AT22">
        <f>1-AR22/AS22</f>
        <v>0</v>
      </c>
      <c r="AU22">
        <v>0.5</v>
      </c>
      <c r="AV22">
        <f>BM22</f>
        <v>0</v>
      </c>
      <c r="AW22">
        <f>J22</f>
        <v>0</v>
      </c>
      <c r="AX22">
        <f>AT22*AU22*AV22</f>
        <v>0</v>
      </c>
      <c r="AY22">
        <f>(AW22-AO22)/AV22</f>
        <v>0</v>
      </c>
      <c r="AZ22">
        <f>(AM22-AS22)/AS22</f>
        <v>0</v>
      </c>
      <c r="BA22">
        <f>AL22/(AN22+AL22/AS22)</f>
        <v>0</v>
      </c>
      <c r="BB22" t="s">
        <v>269</v>
      </c>
      <c r="BC22">
        <v>0</v>
      </c>
      <c r="BD22">
        <f>IF(BC22&lt;&gt;0, BC22, BA22)</f>
        <v>0</v>
      </c>
      <c r="BE22">
        <f>1-BD22/AS22</f>
        <v>0</v>
      </c>
      <c r="BF22">
        <f>(AS22-AR22)/(AS22-BD22)</f>
        <v>0</v>
      </c>
      <c r="BG22">
        <f>(AM22-AS22)/(AM22-BD22)</f>
        <v>0</v>
      </c>
      <c r="BH22">
        <f>(AS22-AR22)/(AS22-AL22)</f>
        <v>0</v>
      </c>
      <c r="BI22">
        <f>(AM22-AS22)/(AM22-AL22)</f>
        <v>0</v>
      </c>
      <c r="BJ22">
        <f>(BF22*BD22/AR22)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270</v>
      </c>
      <c r="BS22">
        <v>2</v>
      </c>
      <c r="BT22">
        <v>1618588031</v>
      </c>
      <c r="BU22">
        <v>395.038</v>
      </c>
      <c r="BV22">
        <v>399.995</v>
      </c>
      <c r="BW22">
        <v>2.66831</v>
      </c>
      <c r="BX22">
        <v>1.29764</v>
      </c>
      <c r="BY22">
        <v>394.015</v>
      </c>
      <c r="BZ22">
        <v>2.69017</v>
      </c>
      <c r="CA22">
        <v>999.947</v>
      </c>
      <c r="CB22">
        <v>98.2508</v>
      </c>
      <c r="CC22">
        <v>0.0999648</v>
      </c>
      <c r="CD22">
        <v>30.7179</v>
      </c>
      <c r="CE22">
        <v>29.7855</v>
      </c>
      <c r="CF22">
        <v>999.9</v>
      </c>
      <c r="CG22">
        <v>0</v>
      </c>
      <c r="CH22">
        <v>0</v>
      </c>
      <c r="CI22">
        <v>10017.5</v>
      </c>
      <c r="CJ22">
        <v>0</v>
      </c>
      <c r="CK22">
        <v>0.886</v>
      </c>
      <c r="CL22">
        <v>500.043</v>
      </c>
      <c r="CM22">
        <v>0.91999</v>
      </c>
      <c r="CN22">
        <v>0.0800095</v>
      </c>
      <c r="CO22">
        <v>0</v>
      </c>
      <c r="CP22">
        <v>2.3092</v>
      </c>
      <c r="CQ22">
        <v>0</v>
      </c>
      <c r="CR22">
        <v>5228.07</v>
      </c>
      <c r="CS22">
        <v>4229.28</v>
      </c>
      <c r="CT22">
        <v>40.812</v>
      </c>
      <c r="CU22">
        <v>43.75</v>
      </c>
      <c r="CV22">
        <v>42.75</v>
      </c>
      <c r="CW22">
        <v>42.5</v>
      </c>
      <c r="CX22">
        <v>41.5</v>
      </c>
      <c r="CY22">
        <v>460.03</v>
      </c>
      <c r="CZ22">
        <v>40.01</v>
      </c>
      <c r="DA22">
        <v>0</v>
      </c>
      <c r="DB22">
        <v>1618505668.6</v>
      </c>
      <c r="DC22">
        <v>0</v>
      </c>
      <c r="DD22">
        <v>2.33400384615385</v>
      </c>
      <c r="DE22">
        <v>-0.0986905906856162</v>
      </c>
      <c r="DF22">
        <v>56.9340171147391</v>
      </c>
      <c r="DG22">
        <v>5222.59230769231</v>
      </c>
      <c r="DH22">
        <v>15</v>
      </c>
      <c r="DI22">
        <v>1618586849.6</v>
      </c>
      <c r="DJ22" t="s">
        <v>271</v>
      </c>
      <c r="DK22">
        <v>1618586843.6</v>
      </c>
      <c r="DL22">
        <v>1618586849.6</v>
      </c>
      <c r="DM22">
        <v>4</v>
      </c>
      <c r="DN22">
        <v>-0.049</v>
      </c>
      <c r="DO22">
        <v>-0.001</v>
      </c>
      <c r="DP22">
        <v>1.023</v>
      </c>
      <c r="DQ22">
        <v>-0.022</v>
      </c>
      <c r="DR22">
        <v>400</v>
      </c>
      <c r="DS22">
        <v>1</v>
      </c>
      <c r="DT22">
        <v>0.03</v>
      </c>
      <c r="DU22">
        <v>0.02</v>
      </c>
      <c r="DV22">
        <v>100</v>
      </c>
      <c r="DW22">
        <v>100</v>
      </c>
      <c r="DX22">
        <v>1.023</v>
      </c>
      <c r="DY22">
        <v>-0.0219</v>
      </c>
      <c r="DZ22">
        <v>1.02304999999996</v>
      </c>
      <c r="EA22">
        <v>0</v>
      </c>
      <c r="EB22">
        <v>0</v>
      </c>
      <c r="EC22">
        <v>0</v>
      </c>
      <c r="ED22">
        <v>-0.0218669999999999</v>
      </c>
      <c r="EE22">
        <v>0</v>
      </c>
      <c r="EF22">
        <v>0</v>
      </c>
      <c r="EG22">
        <v>0</v>
      </c>
      <c r="EH22">
        <v>-1</v>
      </c>
      <c r="EI22">
        <v>-1</v>
      </c>
      <c r="EJ22">
        <v>-1</v>
      </c>
      <c r="EK22">
        <v>-1</v>
      </c>
      <c r="EL22">
        <v>19.8</v>
      </c>
      <c r="EM22">
        <v>19.7</v>
      </c>
      <c r="EN22">
        <v>18</v>
      </c>
      <c r="EO22">
        <v>1076.42</v>
      </c>
      <c r="EP22">
        <v>787.056</v>
      </c>
      <c r="EQ22">
        <v>29.3561</v>
      </c>
      <c r="ER22">
        <v>28.171</v>
      </c>
      <c r="ES22">
        <v>30.0001</v>
      </c>
      <c r="ET22">
        <v>27.9231</v>
      </c>
      <c r="EU22">
        <v>27.8783</v>
      </c>
      <c r="EV22">
        <v>29.8582</v>
      </c>
      <c r="EW22">
        <v>100</v>
      </c>
      <c r="EX22">
        <v>0</v>
      </c>
      <c r="EY22">
        <v>-999.9</v>
      </c>
      <c r="EZ22">
        <v>400</v>
      </c>
      <c r="FA22">
        <v>0</v>
      </c>
      <c r="FB22">
        <v>99.8102</v>
      </c>
      <c r="FC22">
        <v>99.8825</v>
      </c>
    </row>
    <row r="23" spans="1:159">
      <c r="A23">
        <v>7</v>
      </c>
      <c r="B23">
        <v>1618588070</v>
      </c>
      <c r="C23">
        <v>293.5</v>
      </c>
      <c r="D23" t="s">
        <v>282</v>
      </c>
      <c r="E23" t="s">
        <v>283</v>
      </c>
      <c r="F23">
        <v>0</v>
      </c>
      <c r="G23">
        <v>1618588070</v>
      </c>
      <c r="H23">
        <f>(I23)/1000</f>
        <v>0</v>
      </c>
      <c r="I23">
        <f>1000*CA23*AG23*(BW23-BX23)/(100*BP23*(1000-AG23*BW23))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((R23-H23/2)*K23-J23)/(R23+H23/2)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H23*(1000-(1000*0.61365*exp(17.502*U23/(240.97+U23))/(CB23+CC23)+BW23)/2)/(1000*0.61365*exp(17.502*U23/(240.97+U23))/(CB23+CC23)-BW23)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(BL23*BO23)</f>
        <v>0</v>
      </c>
      <c r="T23">
        <f>(CD23+(S23+2*0.95*5.67E-8*(((CD23+$B$7)+273)^4-(CD23+273)^4)-44100*H23)/(1.84*29.3*P23+8*0.95*5.67E-8*(CD23+273)^3))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(-H23*44100)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9</v>
      </c>
      <c r="AF23">
        <v>1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269</v>
      </c>
      <c r="AK23" t="s">
        <v>269</v>
      </c>
      <c r="AL23">
        <v>0</v>
      </c>
      <c r="AM23">
        <v>0</v>
      </c>
      <c r="AN23">
        <f>1-AL23/AM23</f>
        <v>0</v>
      </c>
      <c r="AO23">
        <v>0</v>
      </c>
      <c r="AP23" t="s">
        <v>269</v>
      </c>
      <c r="AQ23" t="s">
        <v>269</v>
      </c>
      <c r="AR23">
        <v>0</v>
      </c>
      <c r="AS23">
        <v>0</v>
      </c>
      <c r="AT23">
        <f>1-AR23/AS23</f>
        <v>0</v>
      </c>
      <c r="AU23">
        <v>0.5</v>
      </c>
      <c r="AV23">
        <f>BM23</f>
        <v>0</v>
      </c>
      <c r="AW23">
        <f>J23</f>
        <v>0</v>
      </c>
      <c r="AX23">
        <f>AT23*AU23*AV23</f>
        <v>0</v>
      </c>
      <c r="AY23">
        <f>(AW23-AO23)/AV23</f>
        <v>0</v>
      </c>
      <c r="AZ23">
        <f>(AM23-AS23)/AS23</f>
        <v>0</v>
      </c>
      <c r="BA23">
        <f>AL23/(AN23+AL23/AS23)</f>
        <v>0</v>
      </c>
      <c r="BB23" t="s">
        <v>269</v>
      </c>
      <c r="BC23">
        <v>0</v>
      </c>
      <c r="BD23">
        <f>IF(BC23&lt;&gt;0, BC23, BA23)</f>
        <v>0</v>
      </c>
      <c r="BE23">
        <f>1-BD23/AS23</f>
        <v>0</v>
      </c>
      <c r="BF23">
        <f>(AS23-AR23)/(AS23-BD23)</f>
        <v>0</v>
      </c>
      <c r="BG23">
        <f>(AM23-AS23)/(AM23-BD23)</f>
        <v>0</v>
      </c>
      <c r="BH23">
        <f>(AS23-AR23)/(AS23-AL23)</f>
        <v>0</v>
      </c>
      <c r="BI23">
        <f>(AM23-AS23)/(AM23-AL23)</f>
        <v>0</v>
      </c>
      <c r="BJ23">
        <f>(BF23*BD23/AR23)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270</v>
      </c>
      <c r="BS23">
        <v>2</v>
      </c>
      <c r="BT23">
        <v>1618588070</v>
      </c>
      <c r="BU23">
        <v>395.817</v>
      </c>
      <c r="BV23">
        <v>399.974</v>
      </c>
      <c r="BW23">
        <v>2.60978</v>
      </c>
      <c r="BX23">
        <v>1.30945</v>
      </c>
      <c r="BY23">
        <v>394.794</v>
      </c>
      <c r="BZ23">
        <v>2.63165</v>
      </c>
      <c r="CA23">
        <v>999.917</v>
      </c>
      <c r="CB23">
        <v>98.2525</v>
      </c>
      <c r="CC23">
        <v>0.0999497</v>
      </c>
      <c r="CD23">
        <v>30.6332</v>
      </c>
      <c r="CE23">
        <v>29.5373</v>
      </c>
      <c r="CF23">
        <v>999.9</v>
      </c>
      <c r="CG23">
        <v>0</v>
      </c>
      <c r="CH23">
        <v>0</v>
      </c>
      <c r="CI23">
        <v>9988.12</v>
      </c>
      <c r="CJ23">
        <v>0</v>
      </c>
      <c r="CK23">
        <v>0.886</v>
      </c>
      <c r="CL23">
        <v>299.947</v>
      </c>
      <c r="CM23">
        <v>0.900015</v>
      </c>
      <c r="CN23">
        <v>0.0999854</v>
      </c>
      <c r="CO23">
        <v>0</v>
      </c>
      <c r="CP23">
        <v>2.516</v>
      </c>
      <c r="CQ23">
        <v>0</v>
      </c>
      <c r="CR23">
        <v>3090.63</v>
      </c>
      <c r="CS23">
        <v>2522.26</v>
      </c>
      <c r="CT23">
        <v>40.562</v>
      </c>
      <c r="CU23">
        <v>43.687</v>
      </c>
      <c r="CV23">
        <v>42.625</v>
      </c>
      <c r="CW23">
        <v>42.5</v>
      </c>
      <c r="CX23">
        <v>41.312</v>
      </c>
      <c r="CY23">
        <v>269.96</v>
      </c>
      <c r="CZ23">
        <v>29.99</v>
      </c>
      <c r="DA23">
        <v>0</v>
      </c>
      <c r="DB23">
        <v>1618505707.6</v>
      </c>
      <c r="DC23">
        <v>0</v>
      </c>
      <c r="DD23">
        <v>2.341904</v>
      </c>
      <c r="DE23">
        <v>0.825407693834817</v>
      </c>
      <c r="DF23">
        <v>70.926923106404</v>
      </c>
      <c r="DG23">
        <v>3084.4312</v>
      </c>
      <c r="DH23">
        <v>15</v>
      </c>
      <c r="DI23">
        <v>1618586849.6</v>
      </c>
      <c r="DJ23" t="s">
        <v>271</v>
      </c>
      <c r="DK23">
        <v>1618586843.6</v>
      </c>
      <c r="DL23">
        <v>1618586849.6</v>
      </c>
      <c r="DM23">
        <v>4</v>
      </c>
      <c r="DN23">
        <v>-0.049</v>
      </c>
      <c r="DO23">
        <v>-0.001</v>
      </c>
      <c r="DP23">
        <v>1.023</v>
      </c>
      <c r="DQ23">
        <v>-0.022</v>
      </c>
      <c r="DR23">
        <v>400</v>
      </c>
      <c r="DS23">
        <v>1</v>
      </c>
      <c r="DT23">
        <v>0.03</v>
      </c>
      <c r="DU23">
        <v>0.02</v>
      </c>
      <c r="DV23">
        <v>100</v>
      </c>
      <c r="DW23">
        <v>100</v>
      </c>
      <c r="DX23">
        <v>1.023</v>
      </c>
      <c r="DY23">
        <v>-0.0219</v>
      </c>
      <c r="DZ23">
        <v>1.02304999999996</v>
      </c>
      <c r="EA23">
        <v>0</v>
      </c>
      <c r="EB23">
        <v>0</v>
      </c>
      <c r="EC23">
        <v>0</v>
      </c>
      <c r="ED23">
        <v>-0.0218669999999999</v>
      </c>
      <c r="EE23">
        <v>0</v>
      </c>
      <c r="EF23">
        <v>0</v>
      </c>
      <c r="EG23">
        <v>0</v>
      </c>
      <c r="EH23">
        <v>-1</v>
      </c>
      <c r="EI23">
        <v>-1</v>
      </c>
      <c r="EJ23">
        <v>-1</v>
      </c>
      <c r="EK23">
        <v>-1</v>
      </c>
      <c r="EL23">
        <v>20.4</v>
      </c>
      <c r="EM23">
        <v>20.3</v>
      </c>
      <c r="EN23">
        <v>18</v>
      </c>
      <c r="EO23">
        <v>1076.35</v>
      </c>
      <c r="EP23">
        <v>786.858</v>
      </c>
      <c r="EQ23">
        <v>29.3642</v>
      </c>
      <c r="ER23">
        <v>28.1782</v>
      </c>
      <c r="ES23">
        <v>30.0002</v>
      </c>
      <c r="ET23">
        <v>27.9279</v>
      </c>
      <c r="EU23">
        <v>27.8843</v>
      </c>
      <c r="EV23">
        <v>29.8616</v>
      </c>
      <c r="EW23">
        <v>100</v>
      </c>
      <c r="EX23">
        <v>0</v>
      </c>
      <c r="EY23">
        <v>-999.9</v>
      </c>
      <c r="EZ23">
        <v>400</v>
      </c>
      <c r="FA23">
        <v>0</v>
      </c>
      <c r="FB23">
        <v>99.8122</v>
      </c>
      <c r="FC23">
        <v>99.8817</v>
      </c>
    </row>
    <row r="24" spans="1:159">
      <c r="A24">
        <v>8</v>
      </c>
      <c r="B24">
        <v>1618588123</v>
      </c>
      <c r="C24">
        <v>346.5</v>
      </c>
      <c r="D24" t="s">
        <v>284</v>
      </c>
      <c r="E24" t="s">
        <v>285</v>
      </c>
      <c r="F24">
        <v>0</v>
      </c>
      <c r="G24">
        <v>1618588123</v>
      </c>
      <c r="H24">
        <f>(I24)/1000</f>
        <v>0</v>
      </c>
      <c r="I24">
        <f>1000*CA24*AG24*(BW24-BX24)/(100*BP24*(1000-AG24*BW24))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((R24-H24/2)*K24-J24)/(R24+H24/2)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H24*(1000-(1000*0.61365*exp(17.502*U24/(240.97+U24))/(CB24+CC24)+BW24)/2)/(1000*0.61365*exp(17.502*U24/(240.97+U24))/(CB24+CC24)-BW24)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(BL24*BO24)</f>
        <v>0</v>
      </c>
      <c r="T24">
        <f>(CD24+(S24+2*0.95*5.67E-8*(((CD24+$B$7)+273)^4-(CD24+273)^4)-44100*H24)/(1.84*29.3*P24+8*0.95*5.67E-8*(CD24+273)^3))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(-H24*44100)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8</v>
      </c>
      <c r="AF24">
        <v>1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269</v>
      </c>
      <c r="AK24" t="s">
        <v>269</v>
      </c>
      <c r="AL24">
        <v>0</v>
      </c>
      <c r="AM24">
        <v>0</v>
      </c>
      <c r="AN24">
        <f>1-AL24/AM24</f>
        <v>0</v>
      </c>
      <c r="AO24">
        <v>0</v>
      </c>
      <c r="AP24" t="s">
        <v>269</v>
      </c>
      <c r="AQ24" t="s">
        <v>269</v>
      </c>
      <c r="AR24">
        <v>0</v>
      </c>
      <c r="AS24">
        <v>0</v>
      </c>
      <c r="AT24">
        <f>1-AR24/AS24</f>
        <v>0</v>
      </c>
      <c r="AU24">
        <v>0.5</v>
      </c>
      <c r="AV24">
        <f>BM24</f>
        <v>0</v>
      </c>
      <c r="AW24">
        <f>J24</f>
        <v>0</v>
      </c>
      <c r="AX24">
        <f>AT24*AU24*AV24</f>
        <v>0</v>
      </c>
      <c r="AY24">
        <f>(AW24-AO24)/AV24</f>
        <v>0</v>
      </c>
      <c r="AZ24">
        <f>(AM24-AS24)/AS24</f>
        <v>0</v>
      </c>
      <c r="BA24">
        <f>AL24/(AN24+AL24/AS24)</f>
        <v>0</v>
      </c>
      <c r="BB24" t="s">
        <v>269</v>
      </c>
      <c r="BC24">
        <v>0</v>
      </c>
      <c r="BD24">
        <f>IF(BC24&lt;&gt;0, BC24, BA24)</f>
        <v>0</v>
      </c>
      <c r="BE24">
        <f>1-BD24/AS24</f>
        <v>0</v>
      </c>
      <c r="BF24">
        <f>(AS24-AR24)/(AS24-BD24)</f>
        <v>0</v>
      </c>
      <c r="BG24">
        <f>(AM24-AS24)/(AM24-BD24)</f>
        <v>0</v>
      </c>
      <c r="BH24">
        <f>(AS24-AR24)/(AS24-AL24)</f>
        <v>0</v>
      </c>
      <c r="BI24">
        <f>(AM24-AS24)/(AM24-AL24)</f>
        <v>0</v>
      </c>
      <c r="BJ24">
        <f>(BF24*BD24/AR24)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270</v>
      </c>
      <c r="BS24">
        <v>2</v>
      </c>
      <c r="BT24">
        <v>1618588123</v>
      </c>
      <c r="BU24">
        <v>396.769</v>
      </c>
      <c r="BV24">
        <v>400.008</v>
      </c>
      <c r="BW24">
        <v>2.48862</v>
      </c>
      <c r="BX24">
        <v>1.32466</v>
      </c>
      <c r="BY24">
        <v>395.746</v>
      </c>
      <c r="BZ24">
        <v>2.51049</v>
      </c>
      <c r="CA24">
        <v>1000</v>
      </c>
      <c r="CB24">
        <v>98.257</v>
      </c>
      <c r="CC24">
        <v>0.0997966</v>
      </c>
      <c r="CD24">
        <v>30.5425</v>
      </c>
      <c r="CE24">
        <v>29.4157</v>
      </c>
      <c r="CF24">
        <v>999.9</v>
      </c>
      <c r="CG24">
        <v>0</v>
      </c>
      <c r="CH24">
        <v>0</v>
      </c>
      <c r="CI24">
        <v>10029.4</v>
      </c>
      <c r="CJ24">
        <v>0</v>
      </c>
      <c r="CK24">
        <v>0.856466</v>
      </c>
      <c r="CL24">
        <v>200.017</v>
      </c>
      <c r="CM24">
        <v>0.899969</v>
      </c>
      <c r="CN24">
        <v>0.100031</v>
      </c>
      <c r="CO24">
        <v>0</v>
      </c>
      <c r="CP24">
        <v>2.4833</v>
      </c>
      <c r="CQ24">
        <v>0</v>
      </c>
      <c r="CR24">
        <v>2004.99</v>
      </c>
      <c r="CS24">
        <v>1681.92</v>
      </c>
      <c r="CT24">
        <v>40.187</v>
      </c>
      <c r="CU24">
        <v>43.625</v>
      </c>
      <c r="CV24">
        <v>42.437</v>
      </c>
      <c r="CW24">
        <v>42.437</v>
      </c>
      <c r="CX24">
        <v>41</v>
      </c>
      <c r="CY24">
        <v>180.01</v>
      </c>
      <c r="CZ24">
        <v>20.01</v>
      </c>
      <c r="DA24">
        <v>0</v>
      </c>
      <c r="DB24">
        <v>1618505760.4</v>
      </c>
      <c r="DC24">
        <v>0</v>
      </c>
      <c r="DD24">
        <v>2.33718</v>
      </c>
      <c r="DE24">
        <v>0.711161547556409</v>
      </c>
      <c r="DF24">
        <v>10.0892307516608</v>
      </c>
      <c r="DG24">
        <v>2004.4916</v>
      </c>
      <c r="DH24">
        <v>15</v>
      </c>
      <c r="DI24">
        <v>1618586849.6</v>
      </c>
      <c r="DJ24" t="s">
        <v>271</v>
      </c>
      <c r="DK24">
        <v>1618586843.6</v>
      </c>
      <c r="DL24">
        <v>1618586849.6</v>
      </c>
      <c r="DM24">
        <v>4</v>
      </c>
      <c r="DN24">
        <v>-0.049</v>
      </c>
      <c r="DO24">
        <v>-0.001</v>
      </c>
      <c r="DP24">
        <v>1.023</v>
      </c>
      <c r="DQ24">
        <v>-0.022</v>
      </c>
      <c r="DR24">
        <v>400</v>
      </c>
      <c r="DS24">
        <v>1</v>
      </c>
      <c r="DT24">
        <v>0.03</v>
      </c>
      <c r="DU24">
        <v>0.02</v>
      </c>
      <c r="DV24">
        <v>100</v>
      </c>
      <c r="DW24">
        <v>100</v>
      </c>
      <c r="DX24">
        <v>1.023</v>
      </c>
      <c r="DY24">
        <v>-0.0219</v>
      </c>
      <c r="DZ24">
        <v>1.02304999999996</v>
      </c>
      <c r="EA24">
        <v>0</v>
      </c>
      <c r="EB24">
        <v>0</v>
      </c>
      <c r="EC24">
        <v>0</v>
      </c>
      <c r="ED24">
        <v>-0.0218669999999999</v>
      </c>
      <c r="EE24">
        <v>0</v>
      </c>
      <c r="EF24">
        <v>0</v>
      </c>
      <c r="EG24">
        <v>0</v>
      </c>
      <c r="EH24">
        <v>-1</v>
      </c>
      <c r="EI24">
        <v>-1</v>
      </c>
      <c r="EJ24">
        <v>-1</v>
      </c>
      <c r="EK24">
        <v>-1</v>
      </c>
      <c r="EL24">
        <v>21.3</v>
      </c>
      <c r="EM24">
        <v>21.2</v>
      </c>
      <c r="EN24">
        <v>18</v>
      </c>
      <c r="EO24">
        <v>1076.98</v>
      </c>
      <c r="EP24">
        <v>786.823</v>
      </c>
      <c r="EQ24">
        <v>29.3684</v>
      </c>
      <c r="ER24">
        <v>28.1878</v>
      </c>
      <c r="ES24">
        <v>30.0003</v>
      </c>
      <c r="ET24">
        <v>27.9374</v>
      </c>
      <c r="EU24">
        <v>27.8926</v>
      </c>
      <c r="EV24">
        <v>29.8626</v>
      </c>
      <c r="EW24">
        <v>100</v>
      </c>
      <c r="EX24">
        <v>0</v>
      </c>
      <c r="EY24">
        <v>-999.9</v>
      </c>
      <c r="EZ24">
        <v>400</v>
      </c>
      <c r="FA24">
        <v>0</v>
      </c>
      <c r="FB24">
        <v>99.816</v>
      </c>
      <c r="FC24">
        <v>99.8807</v>
      </c>
    </row>
    <row r="25" spans="1:159">
      <c r="A25">
        <v>9</v>
      </c>
      <c r="B25">
        <v>1618588243.5</v>
      </c>
      <c r="C25">
        <v>467</v>
      </c>
      <c r="D25" t="s">
        <v>286</v>
      </c>
      <c r="E25" t="s">
        <v>287</v>
      </c>
      <c r="F25">
        <v>0</v>
      </c>
      <c r="G25">
        <v>1618588243.5</v>
      </c>
      <c r="H25">
        <f>(I25)/1000</f>
        <v>0</v>
      </c>
      <c r="I25">
        <f>1000*CA25*AG25*(BW25-BX25)/(100*BP25*(1000-AG25*BW25))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((R25-H25/2)*K25-J25)/(R25+H25/2)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H25*(1000-(1000*0.61365*exp(17.502*U25/(240.97+U25))/(CB25+CC25)+BW25)/2)/(1000*0.61365*exp(17.502*U25/(240.97+U25))/(CB25+CC25)-BW25)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(BL25*BO25)</f>
        <v>0</v>
      </c>
      <c r="T25">
        <f>(CD25+(S25+2*0.95*5.67E-8*(((CD25+$B$7)+273)^4-(CD25+273)^4)-44100*H25)/(1.84*29.3*P25+8*0.95*5.67E-8*(CD25+273)^3))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(-H25*44100)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8</v>
      </c>
      <c r="AF25">
        <v>1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269</v>
      </c>
      <c r="AK25" t="s">
        <v>269</v>
      </c>
      <c r="AL25">
        <v>0</v>
      </c>
      <c r="AM25">
        <v>0</v>
      </c>
      <c r="AN25">
        <f>1-AL25/AM25</f>
        <v>0</v>
      </c>
      <c r="AO25">
        <v>0</v>
      </c>
      <c r="AP25" t="s">
        <v>269</v>
      </c>
      <c r="AQ25" t="s">
        <v>269</v>
      </c>
      <c r="AR25">
        <v>0</v>
      </c>
      <c r="AS25">
        <v>0</v>
      </c>
      <c r="AT25">
        <f>1-AR25/AS25</f>
        <v>0</v>
      </c>
      <c r="AU25">
        <v>0.5</v>
      </c>
      <c r="AV25">
        <f>BM25</f>
        <v>0</v>
      </c>
      <c r="AW25">
        <f>J25</f>
        <v>0</v>
      </c>
      <c r="AX25">
        <f>AT25*AU25*AV25</f>
        <v>0</v>
      </c>
      <c r="AY25">
        <f>(AW25-AO25)/AV25</f>
        <v>0</v>
      </c>
      <c r="AZ25">
        <f>(AM25-AS25)/AS25</f>
        <v>0</v>
      </c>
      <c r="BA25">
        <f>AL25/(AN25+AL25/AS25)</f>
        <v>0</v>
      </c>
      <c r="BB25" t="s">
        <v>269</v>
      </c>
      <c r="BC25">
        <v>0</v>
      </c>
      <c r="BD25">
        <f>IF(BC25&lt;&gt;0, BC25, BA25)</f>
        <v>0</v>
      </c>
      <c r="BE25">
        <f>1-BD25/AS25</f>
        <v>0</v>
      </c>
      <c r="BF25">
        <f>(AS25-AR25)/(AS25-BD25)</f>
        <v>0</v>
      </c>
      <c r="BG25">
        <f>(AM25-AS25)/(AM25-BD25)</f>
        <v>0</v>
      </c>
      <c r="BH25">
        <f>(AS25-AR25)/(AS25-AL25)</f>
        <v>0</v>
      </c>
      <c r="BI25">
        <f>(AM25-AS25)/(AM25-AL25)</f>
        <v>0</v>
      </c>
      <c r="BJ25">
        <f>(BF25*BD25/AR25)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270</v>
      </c>
      <c r="BS25">
        <v>2</v>
      </c>
      <c r="BT25">
        <v>1618588243.5</v>
      </c>
      <c r="BU25">
        <v>398.83</v>
      </c>
      <c r="BV25">
        <v>399.967</v>
      </c>
      <c r="BW25">
        <v>2.06479</v>
      </c>
      <c r="BX25">
        <v>1.36148</v>
      </c>
      <c r="BY25">
        <v>397.807</v>
      </c>
      <c r="BZ25">
        <v>2.08666</v>
      </c>
      <c r="CA25">
        <v>1000.02</v>
      </c>
      <c r="CB25">
        <v>98.2549</v>
      </c>
      <c r="CC25">
        <v>0.0998195</v>
      </c>
      <c r="CD25">
        <v>30.4113</v>
      </c>
      <c r="CE25">
        <v>29.3744</v>
      </c>
      <c r="CF25">
        <v>999.9</v>
      </c>
      <c r="CG25">
        <v>0</v>
      </c>
      <c r="CH25">
        <v>0</v>
      </c>
      <c r="CI25">
        <v>10029.4</v>
      </c>
      <c r="CJ25">
        <v>0</v>
      </c>
      <c r="CK25">
        <v>0.73538</v>
      </c>
      <c r="CL25">
        <v>100.068</v>
      </c>
      <c r="CM25">
        <v>0.900098</v>
      </c>
      <c r="CN25">
        <v>0.0999021</v>
      </c>
      <c r="CO25">
        <v>0</v>
      </c>
      <c r="CP25">
        <v>2.3671</v>
      </c>
      <c r="CQ25">
        <v>0</v>
      </c>
      <c r="CR25">
        <v>964.309</v>
      </c>
      <c r="CS25">
        <v>841.494</v>
      </c>
      <c r="CT25">
        <v>39.437</v>
      </c>
      <c r="CU25">
        <v>43.375</v>
      </c>
      <c r="CV25">
        <v>41.875</v>
      </c>
      <c r="CW25">
        <v>42.187</v>
      </c>
      <c r="CX25">
        <v>40.437</v>
      </c>
      <c r="CY25">
        <v>90.07</v>
      </c>
      <c r="CZ25">
        <v>10</v>
      </c>
      <c r="DA25">
        <v>0</v>
      </c>
      <c r="DB25">
        <v>1618505881</v>
      </c>
      <c r="DC25">
        <v>0</v>
      </c>
      <c r="DD25">
        <v>2.32232307692308</v>
      </c>
      <c r="DE25">
        <v>-0.0639042676075081</v>
      </c>
      <c r="DF25">
        <v>-10.1449572266041</v>
      </c>
      <c r="DG25">
        <v>964.762230769231</v>
      </c>
      <c r="DH25">
        <v>15</v>
      </c>
      <c r="DI25">
        <v>1618586849.6</v>
      </c>
      <c r="DJ25" t="s">
        <v>271</v>
      </c>
      <c r="DK25">
        <v>1618586843.6</v>
      </c>
      <c r="DL25">
        <v>1618586849.6</v>
      </c>
      <c r="DM25">
        <v>4</v>
      </c>
      <c r="DN25">
        <v>-0.049</v>
      </c>
      <c r="DO25">
        <v>-0.001</v>
      </c>
      <c r="DP25">
        <v>1.023</v>
      </c>
      <c r="DQ25">
        <v>-0.022</v>
      </c>
      <c r="DR25">
        <v>400</v>
      </c>
      <c r="DS25">
        <v>1</v>
      </c>
      <c r="DT25">
        <v>0.03</v>
      </c>
      <c r="DU25">
        <v>0.02</v>
      </c>
      <c r="DV25">
        <v>100</v>
      </c>
      <c r="DW25">
        <v>100</v>
      </c>
      <c r="DX25">
        <v>1.023</v>
      </c>
      <c r="DY25">
        <v>-0.0219</v>
      </c>
      <c r="DZ25">
        <v>1.02304999999996</v>
      </c>
      <c r="EA25">
        <v>0</v>
      </c>
      <c r="EB25">
        <v>0</v>
      </c>
      <c r="EC25">
        <v>0</v>
      </c>
      <c r="ED25">
        <v>-0.0218669999999999</v>
      </c>
      <c r="EE25">
        <v>0</v>
      </c>
      <c r="EF25">
        <v>0</v>
      </c>
      <c r="EG25">
        <v>0</v>
      </c>
      <c r="EH25">
        <v>-1</v>
      </c>
      <c r="EI25">
        <v>-1</v>
      </c>
      <c r="EJ25">
        <v>-1</v>
      </c>
      <c r="EK25">
        <v>-1</v>
      </c>
      <c r="EL25">
        <v>23.3</v>
      </c>
      <c r="EM25">
        <v>23.2</v>
      </c>
      <c r="EN25">
        <v>18</v>
      </c>
      <c r="EO25">
        <v>1076.85</v>
      </c>
      <c r="EP25">
        <v>786.561</v>
      </c>
      <c r="EQ25">
        <v>29.36</v>
      </c>
      <c r="ER25">
        <v>28.2119</v>
      </c>
      <c r="ES25">
        <v>30.0001</v>
      </c>
      <c r="ET25">
        <v>27.9588</v>
      </c>
      <c r="EU25">
        <v>27.9136</v>
      </c>
      <c r="EV25">
        <v>29.8681</v>
      </c>
      <c r="EW25">
        <v>100</v>
      </c>
      <c r="EX25">
        <v>0</v>
      </c>
      <c r="EY25">
        <v>-999.9</v>
      </c>
      <c r="EZ25">
        <v>400</v>
      </c>
      <c r="FA25">
        <v>0</v>
      </c>
      <c r="FB25">
        <v>99.8352</v>
      </c>
      <c r="FC25">
        <v>99.8739</v>
      </c>
    </row>
    <row r="26" spans="1:159">
      <c r="A26">
        <v>10</v>
      </c>
      <c r="B26">
        <v>1618588335</v>
      </c>
      <c r="C26">
        <v>558.5</v>
      </c>
      <c r="D26" t="s">
        <v>288</v>
      </c>
      <c r="E26" t="s">
        <v>289</v>
      </c>
      <c r="F26">
        <v>0</v>
      </c>
      <c r="G26">
        <v>1618588335</v>
      </c>
      <c r="H26">
        <f>(I26)/1000</f>
        <v>0</v>
      </c>
      <c r="I26">
        <f>1000*CA26*AG26*(BW26-BX26)/(100*BP26*(1000-AG26*BW26))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((R26-H26/2)*K26-J26)/(R26+H26/2)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H26*(1000-(1000*0.61365*exp(17.502*U26/(240.97+U26))/(CB26+CC26)+BW26)/2)/(1000*0.61365*exp(17.502*U26/(240.97+U26))/(CB26+CC26)-BW26)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(BL26*BO26)</f>
        <v>0</v>
      </c>
      <c r="T26">
        <f>(CD26+(S26+2*0.95*5.67E-8*(((CD26+$B$7)+273)^4-(CD26+273)^4)-44100*H26)/(1.84*29.3*P26+8*0.95*5.67E-8*(CD26+273)^3))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(-H26*44100)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7</v>
      </c>
      <c r="AF26">
        <v>1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269</v>
      </c>
      <c r="AK26" t="s">
        <v>269</v>
      </c>
      <c r="AL26">
        <v>0</v>
      </c>
      <c r="AM26">
        <v>0</v>
      </c>
      <c r="AN26">
        <f>1-AL26/AM26</f>
        <v>0</v>
      </c>
      <c r="AO26">
        <v>0</v>
      </c>
      <c r="AP26" t="s">
        <v>269</v>
      </c>
      <c r="AQ26" t="s">
        <v>269</v>
      </c>
      <c r="AR26">
        <v>0</v>
      </c>
      <c r="AS26">
        <v>0</v>
      </c>
      <c r="AT26">
        <f>1-AR26/AS26</f>
        <v>0</v>
      </c>
      <c r="AU26">
        <v>0.5</v>
      </c>
      <c r="AV26">
        <f>BM26</f>
        <v>0</v>
      </c>
      <c r="AW26">
        <f>J26</f>
        <v>0</v>
      </c>
      <c r="AX26">
        <f>AT26*AU26*AV26</f>
        <v>0</v>
      </c>
      <c r="AY26">
        <f>(AW26-AO26)/AV26</f>
        <v>0</v>
      </c>
      <c r="AZ26">
        <f>(AM26-AS26)/AS26</f>
        <v>0</v>
      </c>
      <c r="BA26">
        <f>AL26/(AN26+AL26/AS26)</f>
        <v>0</v>
      </c>
      <c r="BB26" t="s">
        <v>269</v>
      </c>
      <c r="BC26">
        <v>0</v>
      </c>
      <c r="BD26">
        <f>IF(BC26&lt;&gt;0, BC26, BA26)</f>
        <v>0</v>
      </c>
      <c r="BE26">
        <f>1-BD26/AS26</f>
        <v>0</v>
      </c>
      <c r="BF26">
        <f>(AS26-AR26)/(AS26-BD26)</f>
        <v>0</v>
      </c>
      <c r="BG26">
        <f>(AM26-AS26)/(AM26-BD26)</f>
        <v>0</v>
      </c>
      <c r="BH26">
        <f>(AS26-AR26)/(AS26-AL26)</f>
        <v>0</v>
      </c>
      <c r="BI26">
        <f>(AM26-AS26)/(AM26-AL26)</f>
        <v>0</v>
      </c>
      <c r="BJ26">
        <f>(BF26*BD26/AR26)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270</v>
      </c>
      <c r="BS26">
        <v>2</v>
      </c>
      <c r="BT26">
        <v>1618588335</v>
      </c>
      <c r="BU26">
        <v>399.844</v>
      </c>
      <c r="BV26">
        <v>399.988</v>
      </c>
      <c r="BW26">
        <v>1.7919</v>
      </c>
      <c r="BX26">
        <v>1.38968</v>
      </c>
      <c r="BY26">
        <v>398.821</v>
      </c>
      <c r="BZ26">
        <v>1.81376</v>
      </c>
      <c r="CA26">
        <v>999.945</v>
      </c>
      <c r="CB26">
        <v>98.2586</v>
      </c>
      <c r="CC26">
        <v>0.100074</v>
      </c>
      <c r="CD26">
        <v>30.3468</v>
      </c>
      <c r="CE26">
        <v>29.4112</v>
      </c>
      <c r="CF26">
        <v>999.9</v>
      </c>
      <c r="CG26">
        <v>0</v>
      </c>
      <c r="CH26">
        <v>0</v>
      </c>
      <c r="CI26">
        <v>10021.9</v>
      </c>
      <c r="CJ26">
        <v>0</v>
      </c>
      <c r="CK26">
        <v>0.886</v>
      </c>
      <c r="CL26">
        <v>50.0379</v>
      </c>
      <c r="CM26">
        <v>0.900364</v>
      </c>
      <c r="CN26">
        <v>0.099636</v>
      </c>
      <c r="CO26">
        <v>0</v>
      </c>
      <c r="CP26">
        <v>2.406</v>
      </c>
      <c r="CQ26">
        <v>0</v>
      </c>
      <c r="CR26">
        <v>484.903</v>
      </c>
      <c r="CS26">
        <v>420.812</v>
      </c>
      <c r="CT26">
        <v>38.937</v>
      </c>
      <c r="CU26">
        <v>43.062</v>
      </c>
      <c r="CV26">
        <v>41.437</v>
      </c>
      <c r="CW26">
        <v>41.937</v>
      </c>
      <c r="CX26">
        <v>40</v>
      </c>
      <c r="CY26">
        <v>45.05</v>
      </c>
      <c r="CZ26">
        <v>4.99</v>
      </c>
      <c r="DA26">
        <v>0</v>
      </c>
      <c r="DB26">
        <v>1618505972.2</v>
      </c>
      <c r="DC26">
        <v>0</v>
      </c>
      <c r="DD26">
        <v>2.35561538461538</v>
      </c>
      <c r="DE26">
        <v>-0.461039327908786</v>
      </c>
      <c r="DF26">
        <v>-3.96984618507386</v>
      </c>
      <c r="DG26">
        <v>484.956307692308</v>
      </c>
      <c r="DH26">
        <v>15</v>
      </c>
      <c r="DI26">
        <v>1618586849.6</v>
      </c>
      <c r="DJ26" t="s">
        <v>271</v>
      </c>
      <c r="DK26">
        <v>1618586843.6</v>
      </c>
      <c r="DL26">
        <v>1618586849.6</v>
      </c>
      <c r="DM26">
        <v>4</v>
      </c>
      <c r="DN26">
        <v>-0.049</v>
      </c>
      <c r="DO26">
        <v>-0.001</v>
      </c>
      <c r="DP26">
        <v>1.023</v>
      </c>
      <c r="DQ26">
        <v>-0.022</v>
      </c>
      <c r="DR26">
        <v>400</v>
      </c>
      <c r="DS26">
        <v>1</v>
      </c>
      <c r="DT26">
        <v>0.03</v>
      </c>
      <c r="DU26">
        <v>0.02</v>
      </c>
      <c r="DV26">
        <v>100</v>
      </c>
      <c r="DW26">
        <v>100</v>
      </c>
      <c r="DX26">
        <v>1.023</v>
      </c>
      <c r="DY26">
        <v>-0.0219</v>
      </c>
      <c r="DZ26">
        <v>1.02304999999996</v>
      </c>
      <c r="EA26">
        <v>0</v>
      </c>
      <c r="EB26">
        <v>0</v>
      </c>
      <c r="EC26">
        <v>0</v>
      </c>
      <c r="ED26">
        <v>-0.0218669999999999</v>
      </c>
      <c r="EE26">
        <v>0</v>
      </c>
      <c r="EF26">
        <v>0</v>
      </c>
      <c r="EG26">
        <v>0</v>
      </c>
      <c r="EH26">
        <v>-1</v>
      </c>
      <c r="EI26">
        <v>-1</v>
      </c>
      <c r="EJ26">
        <v>-1</v>
      </c>
      <c r="EK26">
        <v>-1</v>
      </c>
      <c r="EL26">
        <v>24.9</v>
      </c>
      <c r="EM26">
        <v>24.8</v>
      </c>
      <c r="EN26">
        <v>18</v>
      </c>
      <c r="EO26">
        <v>1077.86</v>
      </c>
      <c r="EP26">
        <v>786.483</v>
      </c>
      <c r="EQ26">
        <v>29.3498</v>
      </c>
      <c r="ER26">
        <v>28.2263</v>
      </c>
      <c r="ES26">
        <v>30.0002</v>
      </c>
      <c r="ET26">
        <v>27.9721</v>
      </c>
      <c r="EU26">
        <v>27.9278</v>
      </c>
      <c r="EV26">
        <v>29.872</v>
      </c>
      <c r="EW26">
        <v>100</v>
      </c>
      <c r="EX26">
        <v>0</v>
      </c>
      <c r="EY26">
        <v>-999.9</v>
      </c>
      <c r="EZ26">
        <v>400</v>
      </c>
      <c r="FA26">
        <v>0</v>
      </c>
      <c r="FB26">
        <v>99.85</v>
      </c>
      <c r="FC26">
        <v>99.8712</v>
      </c>
    </row>
    <row r="27" spans="1:159">
      <c r="A27">
        <v>11</v>
      </c>
      <c r="B27">
        <v>1618588412</v>
      </c>
      <c r="C27">
        <v>635.5</v>
      </c>
      <c r="D27" t="s">
        <v>290</v>
      </c>
      <c r="E27" t="s">
        <v>291</v>
      </c>
      <c r="F27">
        <v>0</v>
      </c>
      <c r="G27">
        <v>1618588412</v>
      </c>
      <c r="H27">
        <f>(I27)/1000</f>
        <v>0</v>
      </c>
      <c r="I27">
        <f>1000*CA27*AG27*(BW27-BX27)/(100*BP27*(1000-AG27*BW27))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((R27-H27/2)*K27-J27)/(R27+H27/2)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H27*(1000-(1000*0.61365*exp(17.502*U27/(240.97+U27))/(CB27+CC27)+BW27)/2)/(1000*0.61365*exp(17.502*U27/(240.97+U27))/(CB27+CC27)-BW27)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(BL27*BO27)</f>
        <v>0</v>
      </c>
      <c r="T27">
        <f>(CD27+(S27+2*0.95*5.67E-8*(((CD27+$B$7)+273)^4-(CD27+273)^4)-44100*H27)/(1.84*29.3*P27+8*0.95*5.67E-8*(CD27+273)^3))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(-H27*44100)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11</v>
      </c>
      <c r="AF27">
        <v>1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269</v>
      </c>
      <c r="AK27" t="s">
        <v>269</v>
      </c>
      <c r="AL27">
        <v>0</v>
      </c>
      <c r="AM27">
        <v>0</v>
      </c>
      <c r="AN27">
        <f>1-AL27/AM27</f>
        <v>0</v>
      </c>
      <c r="AO27">
        <v>0</v>
      </c>
      <c r="AP27" t="s">
        <v>269</v>
      </c>
      <c r="AQ27" t="s">
        <v>269</v>
      </c>
      <c r="AR27">
        <v>0</v>
      </c>
      <c r="AS27">
        <v>0</v>
      </c>
      <c r="AT27">
        <f>1-AR27/AS27</f>
        <v>0</v>
      </c>
      <c r="AU27">
        <v>0.5</v>
      </c>
      <c r="AV27">
        <f>BM27</f>
        <v>0</v>
      </c>
      <c r="AW27">
        <f>J27</f>
        <v>0</v>
      </c>
      <c r="AX27">
        <f>AT27*AU27*AV27</f>
        <v>0</v>
      </c>
      <c r="AY27">
        <f>(AW27-AO27)/AV27</f>
        <v>0</v>
      </c>
      <c r="AZ27">
        <f>(AM27-AS27)/AS27</f>
        <v>0</v>
      </c>
      <c r="BA27">
        <f>AL27/(AN27+AL27/AS27)</f>
        <v>0</v>
      </c>
      <c r="BB27" t="s">
        <v>269</v>
      </c>
      <c r="BC27">
        <v>0</v>
      </c>
      <c r="BD27">
        <f>IF(BC27&lt;&gt;0, BC27, BA27)</f>
        <v>0</v>
      </c>
      <c r="BE27">
        <f>1-BD27/AS27</f>
        <v>0</v>
      </c>
      <c r="BF27">
        <f>(AS27-AR27)/(AS27-BD27)</f>
        <v>0</v>
      </c>
      <c r="BG27">
        <f>(AM27-AS27)/(AM27-BD27)</f>
        <v>0</v>
      </c>
      <c r="BH27">
        <f>(AS27-AR27)/(AS27-AL27)</f>
        <v>0</v>
      </c>
      <c r="BI27">
        <f>(AM27-AS27)/(AM27-AL27)</f>
        <v>0</v>
      </c>
      <c r="BJ27">
        <f>(BF27*BD27/AR27)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270</v>
      </c>
      <c r="BS27">
        <v>2</v>
      </c>
      <c r="BT27">
        <v>1618588412</v>
      </c>
      <c r="BU27">
        <v>400.378</v>
      </c>
      <c r="BV27">
        <v>400.004</v>
      </c>
      <c r="BW27">
        <v>1.68446</v>
      </c>
      <c r="BX27">
        <v>1.41436</v>
      </c>
      <c r="BY27">
        <v>399.355</v>
      </c>
      <c r="BZ27">
        <v>1.70632</v>
      </c>
      <c r="CA27">
        <v>1000.02</v>
      </c>
      <c r="CB27">
        <v>98.2602</v>
      </c>
      <c r="CC27">
        <v>0.100111</v>
      </c>
      <c r="CD27">
        <v>30.265</v>
      </c>
      <c r="CE27">
        <v>29.3524</v>
      </c>
      <c r="CF27">
        <v>999.9</v>
      </c>
      <c r="CG27">
        <v>0</v>
      </c>
      <c r="CH27">
        <v>0</v>
      </c>
      <c r="CI27">
        <v>10020</v>
      </c>
      <c r="CJ27">
        <v>0</v>
      </c>
      <c r="CK27">
        <v>0.955403</v>
      </c>
      <c r="CL27">
        <v>24.9711</v>
      </c>
      <c r="CM27">
        <v>0.899903</v>
      </c>
      <c r="CN27">
        <v>0.100097</v>
      </c>
      <c r="CO27">
        <v>0</v>
      </c>
      <c r="CP27">
        <v>2.3634</v>
      </c>
      <c r="CQ27">
        <v>0</v>
      </c>
      <c r="CR27">
        <v>255.605</v>
      </c>
      <c r="CS27">
        <v>209.975</v>
      </c>
      <c r="CT27">
        <v>38.562</v>
      </c>
      <c r="CU27">
        <v>42.812</v>
      </c>
      <c r="CV27">
        <v>41.125</v>
      </c>
      <c r="CW27">
        <v>41.75</v>
      </c>
      <c r="CX27">
        <v>39.687</v>
      </c>
      <c r="CY27">
        <v>22.47</v>
      </c>
      <c r="CZ27">
        <v>2.5</v>
      </c>
      <c r="DA27">
        <v>0</v>
      </c>
      <c r="DB27">
        <v>1618506049.6</v>
      </c>
      <c r="DC27">
        <v>0</v>
      </c>
      <c r="DD27">
        <v>2.325372</v>
      </c>
      <c r="DE27">
        <v>-0.123553847057241</v>
      </c>
      <c r="DF27">
        <v>-1.94153845846203</v>
      </c>
      <c r="DG27">
        <v>256.16908</v>
      </c>
      <c r="DH27">
        <v>15</v>
      </c>
      <c r="DI27">
        <v>1618586849.6</v>
      </c>
      <c r="DJ27" t="s">
        <v>271</v>
      </c>
      <c r="DK27">
        <v>1618586843.6</v>
      </c>
      <c r="DL27">
        <v>1618586849.6</v>
      </c>
      <c r="DM27">
        <v>4</v>
      </c>
      <c r="DN27">
        <v>-0.049</v>
      </c>
      <c r="DO27">
        <v>-0.001</v>
      </c>
      <c r="DP27">
        <v>1.023</v>
      </c>
      <c r="DQ27">
        <v>-0.022</v>
      </c>
      <c r="DR27">
        <v>400</v>
      </c>
      <c r="DS27">
        <v>1</v>
      </c>
      <c r="DT27">
        <v>0.03</v>
      </c>
      <c r="DU27">
        <v>0.02</v>
      </c>
      <c r="DV27">
        <v>100</v>
      </c>
      <c r="DW27">
        <v>100</v>
      </c>
      <c r="DX27">
        <v>1.023</v>
      </c>
      <c r="DY27">
        <v>-0.0219</v>
      </c>
      <c r="DZ27">
        <v>1.02304999999996</v>
      </c>
      <c r="EA27">
        <v>0</v>
      </c>
      <c r="EB27">
        <v>0</v>
      </c>
      <c r="EC27">
        <v>0</v>
      </c>
      <c r="ED27">
        <v>-0.0218669999999999</v>
      </c>
      <c r="EE27">
        <v>0</v>
      </c>
      <c r="EF27">
        <v>0</v>
      </c>
      <c r="EG27">
        <v>0</v>
      </c>
      <c r="EH27">
        <v>-1</v>
      </c>
      <c r="EI27">
        <v>-1</v>
      </c>
      <c r="EJ27">
        <v>-1</v>
      </c>
      <c r="EK27">
        <v>-1</v>
      </c>
      <c r="EL27">
        <v>26.1</v>
      </c>
      <c r="EM27">
        <v>26</v>
      </c>
      <c r="EN27">
        <v>18</v>
      </c>
      <c r="EO27">
        <v>1073.55</v>
      </c>
      <c r="EP27">
        <v>786.397</v>
      </c>
      <c r="EQ27">
        <v>29.3336</v>
      </c>
      <c r="ER27">
        <v>28.2374</v>
      </c>
      <c r="ES27">
        <v>30.0001</v>
      </c>
      <c r="ET27">
        <v>27.9826</v>
      </c>
      <c r="EU27">
        <v>27.9396</v>
      </c>
      <c r="EV27">
        <v>29.8746</v>
      </c>
      <c r="EW27">
        <v>100</v>
      </c>
      <c r="EX27">
        <v>0</v>
      </c>
      <c r="EY27">
        <v>-999.9</v>
      </c>
      <c r="EZ27">
        <v>400</v>
      </c>
      <c r="FA27">
        <v>0</v>
      </c>
      <c r="FB27">
        <v>99.8569</v>
      </c>
      <c r="FC27">
        <v>99.8692</v>
      </c>
    </row>
    <row r="28" spans="1:159">
      <c r="A28">
        <v>12</v>
      </c>
      <c r="B28">
        <v>1618588479</v>
      </c>
      <c r="C28">
        <v>702.5</v>
      </c>
      <c r="D28" t="s">
        <v>292</v>
      </c>
      <c r="E28" t="s">
        <v>293</v>
      </c>
      <c r="F28">
        <v>0</v>
      </c>
      <c r="G28">
        <v>1618588479</v>
      </c>
      <c r="H28">
        <f>(I28)/1000</f>
        <v>0</v>
      </c>
      <c r="I28">
        <f>1000*CA28*AG28*(BW28-BX28)/(100*BP28*(1000-AG28*BW28))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((R28-H28/2)*K28-J28)/(R28+H28/2)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H28*(1000-(1000*0.61365*exp(17.502*U28/(240.97+U28))/(CB28+CC28)+BW28)/2)/(1000*0.61365*exp(17.502*U28/(240.97+U28))/(CB28+CC28)-BW28)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(BL28*BO28)</f>
        <v>0</v>
      </c>
      <c r="T28">
        <f>(CD28+(S28+2*0.95*5.67E-8*(((CD28+$B$7)+273)^4-(CD28+273)^4)-44100*H28)/(1.84*29.3*P28+8*0.95*5.67E-8*(CD28+273)^3))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(-H28*44100)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11</v>
      </c>
      <c r="AF28">
        <v>1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269</v>
      </c>
      <c r="AK28" t="s">
        <v>269</v>
      </c>
      <c r="AL28">
        <v>0</v>
      </c>
      <c r="AM28">
        <v>0</v>
      </c>
      <c r="AN28">
        <f>1-AL28/AM28</f>
        <v>0</v>
      </c>
      <c r="AO28">
        <v>0</v>
      </c>
      <c r="AP28" t="s">
        <v>269</v>
      </c>
      <c r="AQ28" t="s">
        <v>269</v>
      </c>
      <c r="AR28">
        <v>0</v>
      </c>
      <c r="AS28">
        <v>0</v>
      </c>
      <c r="AT28">
        <f>1-AR28/AS28</f>
        <v>0</v>
      </c>
      <c r="AU28">
        <v>0.5</v>
      </c>
      <c r="AV28">
        <f>BM28</f>
        <v>0</v>
      </c>
      <c r="AW28">
        <f>J28</f>
        <v>0</v>
      </c>
      <c r="AX28">
        <f>AT28*AU28*AV28</f>
        <v>0</v>
      </c>
      <c r="AY28">
        <f>(AW28-AO28)/AV28</f>
        <v>0</v>
      </c>
      <c r="AZ28">
        <f>(AM28-AS28)/AS28</f>
        <v>0</v>
      </c>
      <c r="BA28">
        <f>AL28/(AN28+AL28/AS28)</f>
        <v>0</v>
      </c>
      <c r="BB28" t="s">
        <v>269</v>
      </c>
      <c r="BC28">
        <v>0</v>
      </c>
      <c r="BD28">
        <f>IF(BC28&lt;&gt;0, BC28, BA28)</f>
        <v>0</v>
      </c>
      <c r="BE28">
        <f>1-BD28/AS28</f>
        <v>0</v>
      </c>
      <c r="BF28">
        <f>(AS28-AR28)/(AS28-BD28)</f>
        <v>0</v>
      </c>
      <c r="BG28">
        <f>(AM28-AS28)/(AM28-BD28)</f>
        <v>0</v>
      </c>
      <c r="BH28">
        <f>(AS28-AR28)/(AS28-AL28)</f>
        <v>0</v>
      </c>
      <c r="BI28">
        <f>(AM28-AS28)/(AM28-AL28)</f>
        <v>0</v>
      </c>
      <c r="BJ28">
        <f>(BF28*BD28/AR28)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270</v>
      </c>
      <c r="BS28">
        <v>2</v>
      </c>
      <c r="BT28">
        <v>1618588479</v>
      </c>
      <c r="BU28">
        <v>400.733</v>
      </c>
      <c r="BV28">
        <v>400.027</v>
      </c>
      <c r="BW28">
        <v>1.65311</v>
      </c>
      <c r="BX28">
        <v>1.43559</v>
      </c>
      <c r="BY28">
        <v>399.71</v>
      </c>
      <c r="BZ28">
        <v>1.67497</v>
      </c>
      <c r="CA28">
        <v>1000.01</v>
      </c>
      <c r="CB28">
        <v>98.2601</v>
      </c>
      <c r="CC28">
        <v>0.0998505</v>
      </c>
      <c r="CD28">
        <v>30.1954</v>
      </c>
      <c r="CE28">
        <v>29.2943</v>
      </c>
      <c r="CF28">
        <v>999.9</v>
      </c>
      <c r="CG28">
        <v>0</v>
      </c>
      <c r="CH28">
        <v>0</v>
      </c>
      <c r="CI28">
        <v>10020</v>
      </c>
      <c r="CJ28">
        <v>0</v>
      </c>
      <c r="CK28">
        <v>0.919963</v>
      </c>
      <c r="CL28">
        <v>10.065</v>
      </c>
      <c r="CM28">
        <v>0.900219</v>
      </c>
      <c r="CN28">
        <v>0.099781</v>
      </c>
      <c r="CO28">
        <v>0</v>
      </c>
      <c r="CP28">
        <v>2.1772</v>
      </c>
      <c r="CQ28">
        <v>0</v>
      </c>
      <c r="CR28">
        <v>119.776</v>
      </c>
      <c r="CS28">
        <v>84.6417</v>
      </c>
      <c r="CT28">
        <v>38.312</v>
      </c>
      <c r="CU28">
        <v>42.625</v>
      </c>
      <c r="CV28">
        <v>40.812</v>
      </c>
      <c r="CW28">
        <v>41.562</v>
      </c>
      <c r="CX28">
        <v>39.437</v>
      </c>
      <c r="CY28">
        <v>9.06</v>
      </c>
      <c r="CZ28">
        <v>1</v>
      </c>
      <c r="DA28">
        <v>0</v>
      </c>
      <c r="DB28">
        <v>1618506116.2</v>
      </c>
      <c r="DC28">
        <v>0</v>
      </c>
      <c r="DD28">
        <v>2.36775</v>
      </c>
      <c r="DE28">
        <v>-0.0363931600584131</v>
      </c>
      <c r="DF28">
        <v>-3.25897437901951</v>
      </c>
      <c r="DG28">
        <v>119.345038461538</v>
      </c>
      <c r="DH28">
        <v>15</v>
      </c>
      <c r="DI28">
        <v>1618586849.6</v>
      </c>
      <c r="DJ28" t="s">
        <v>271</v>
      </c>
      <c r="DK28">
        <v>1618586843.6</v>
      </c>
      <c r="DL28">
        <v>1618586849.6</v>
      </c>
      <c r="DM28">
        <v>4</v>
      </c>
      <c r="DN28">
        <v>-0.049</v>
      </c>
      <c r="DO28">
        <v>-0.001</v>
      </c>
      <c r="DP28">
        <v>1.023</v>
      </c>
      <c r="DQ28">
        <v>-0.022</v>
      </c>
      <c r="DR28">
        <v>400</v>
      </c>
      <c r="DS28">
        <v>1</v>
      </c>
      <c r="DT28">
        <v>0.03</v>
      </c>
      <c r="DU28">
        <v>0.02</v>
      </c>
      <c r="DV28">
        <v>100</v>
      </c>
      <c r="DW28">
        <v>100</v>
      </c>
      <c r="DX28">
        <v>1.023</v>
      </c>
      <c r="DY28">
        <v>-0.0219</v>
      </c>
      <c r="DZ28">
        <v>1.02304999999996</v>
      </c>
      <c r="EA28">
        <v>0</v>
      </c>
      <c r="EB28">
        <v>0</v>
      </c>
      <c r="EC28">
        <v>0</v>
      </c>
      <c r="ED28">
        <v>-0.0218669999999999</v>
      </c>
      <c r="EE28">
        <v>0</v>
      </c>
      <c r="EF28">
        <v>0</v>
      </c>
      <c r="EG28">
        <v>0</v>
      </c>
      <c r="EH28">
        <v>-1</v>
      </c>
      <c r="EI28">
        <v>-1</v>
      </c>
      <c r="EJ28">
        <v>-1</v>
      </c>
      <c r="EK28">
        <v>-1</v>
      </c>
      <c r="EL28">
        <v>27.3</v>
      </c>
      <c r="EM28">
        <v>27.2</v>
      </c>
      <c r="EN28">
        <v>18</v>
      </c>
      <c r="EO28">
        <v>1074.05</v>
      </c>
      <c r="EP28">
        <v>786.328</v>
      </c>
      <c r="EQ28">
        <v>29.31</v>
      </c>
      <c r="ER28">
        <v>28.2455</v>
      </c>
      <c r="ES28">
        <v>30.0002</v>
      </c>
      <c r="ET28">
        <v>27.9921</v>
      </c>
      <c r="EU28">
        <v>27.9491</v>
      </c>
      <c r="EV28">
        <v>29.8759</v>
      </c>
      <c r="EW28">
        <v>100</v>
      </c>
      <c r="EX28">
        <v>0</v>
      </c>
      <c r="EY28">
        <v>-999.9</v>
      </c>
      <c r="EZ28">
        <v>400</v>
      </c>
      <c r="FA28">
        <v>0</v>
      </c>
      <c r="FB28">
        <v>99.8564</v>
      </c>
      <c r="FC28">
        <v>99.8655</v>
      </c>
    </row>
    <row r="29" spans="1:159">
      <c r="A29">
        <v>13</v>
      </c>
      <c r="B29">
        <v>1618588543</v>
      </c>
      <c r="C29">
        <v>766.5</v>
      </c>
      <c r="D29" t="s">
        <v>294</v>
      </c>
      <c r="E29" t="s">
        <v>295</v>
      </c>
      <c r="F29">
        <v>0</v>
      </c>
      <c r="G29">
        <v>1618588543</v>
      </c>
      <c r="H29">
        <f>(I29)/1000</f>
        <v>0</v>
      </c>
      <c r="I29">
        <f>1000*CA29*AG29*(BW29-BX29)/(100*BP29*(1000-AG29*BW29))</f>
        <v>0</v>
      </c>
      <c r="J29">
        <f>CA29*AG29*(BV29-BU29*(1000-AG29*BX29)/(1000-AG29*BW29))/(100*BP29)</f>
        <v>0</v>
      </c>
      <c r="K29">
        <f>BU29 - IF(AG29&gt;1, J29*BP29*100.0/(AI29*CI29), 0)</f>
        <v>0</v>
      </c>
      <c r="L29">
        <f>((R29-H29/2)*K29-J29)/(R29+H29/2)</f>
        <v>0</v>
      </c>
      <c r="M29">
        <f>L29*(CB29+CC29)/1000.0</f>
        <v>0</v>
      </c>
      <c r="N29">
        <f>(BU29 - IF(AG29&gt;1, J29*BP29*100.0/(AI29*CI29), 0))*(CB29+CC29)/1000.0</f>
        <v>0</v>
      </c>
      <c r="O29">
        <f>2.0/((1/Q29-1/P29)+SIGN(Q29)*SQRT((1/Q29-1/P29)*(1/Q29-1/P29) + 4*BQ29/((BQ29+1)*(BQ29+1))*(2*1/Q29*1/P29-1/P29*1/P29)))</f>
        <v>0</v>
      </c>
      <c r="P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Q29">
        <f>H29*(1000-(1000*0.61365*exp(17.502*U29/(240.97+U29))/(CB29+CC29)+BW29)/2)/(1000*0.61365*exp(17.502*U29/(240.97+U29))/(CB29+CC29)-BW29)</f>
        <v>0</v>
      </c>
      <c r="R29">
        <f>1/((BQ29+1)/(O29/1.6)+1/(P29/1.37)) + BQ29/((BQ29+1)/(O29/1.6) + BQ29/(P29/1.37))</f>
        <v>0</v>
      </c>
      <c r="S29">
        <f>(BL29*BO29)</f>
        <v>0</v>
      </c>
      <c r="T29">
        <f>(CD29+(S29+2*0.95*5.67E-8*(((CD29+$B$7)+273)^4-(CD29+273)^4)-44100*H29)/(1.84*29.3*P29+8*0.95*5.67E-8*(CD29+273)^3))</f>
        <v>0</v>
      </c>
      <c r="U29">
        <f>($C$7*CE29+$D$7*CF29+$E$7*T29)</f>
        <v>0</v>
      </c>
      <c r="V29">
        <f>0.61365*exp(17.502*U29/(240.97+U29))</f>
        <v>0</v>
      </c>
      <c r="W29">
        <f>(X29/Y29*100)</f>
        <v>0</v>
      </c>
      <c r="X29">
        <f>BW29*(CB29+CC29)/1000</f>
        <v>0</v>
      </c>
      <c r="Y29">
        <f>0.61365*exp(17.502*CD29/(240.97+CD29))</f>
        <v>0</v>
      </c>
      <c r="Z29">
        <f>(V29-BW29*(CB29+CC29)/1000)</f>
        <v>0</v>
      </c>
      <c r="AA29">
        <f>(-H29*44100)</f>
        <v>0</v>
      </c>
      <c r="AB29">
        <f>2*29.3*P29*0.92*(CD29-U29)</f>
        <v>0</v>
      </c>
      <c r="AC29">
        <f>2*0.95*5.67E-8*(((CD29+$B$7)+273)^4-(U29+273)^4)</f>
        <v>0</v>
      </c>
      <c r="AD29">
        <f>S29+AC29+AA29+AB29</f>
        <v>0</v>
      </c>
      <c r="AE29">
        <v>11</v>
      </c>
      <c r="AF29">
        <v>1</v>
      </c>
      <c r="AG29">
        <f>IF(AE29*$H$13&gt;=AI29,1.0,(AI29/(AI29-AE29*$H$13)))</f>
        <v>0</v>
      </c>
      <c r="AH29">
        <f>(AG29-1)*100</f>
        <v>0</v>
      </c>
      <c r="AI29">
        <f>MAX(0,($B$13+$C$13*CI29)/(1+$D$13*CI29)*CB29/(CD29+273)*$E$13)</f>
        <v>0</v>
      </c>
      <c r="AJ29" t="s">
        <v>269</v>
      </c>
      <c r="AK29" t="s">
        <v>269</v>
      </c>
      <c r="AL29">
        <v>0</v>
      </c>
      <c r="AM29">
        <v>0</v>
      </c>
      <c r="AN29">
        <f>1-AL29/AM29</f>
        <v>0</v>
      </c>
      <c r="AO29">
        <v>0</v>
      </c>
      <c r="AP29" t="s">
        <v>269</v>
      </c>
      <c r="AQ29" t="s">
        <v>269</v>
      </c>
      <c r="AR29">
        <v>0</v>
      </c>
      <c r="AS29">
        <v>0</v>
      </c>
      <c r="AT29">
        <f>1-AR29/AS29</f>
        <v>0</v>
      </c>
      <c r="AU29">
        <v>0.5</v>
      </c>
      <c r="AV29">
        <f>BM29</f>
        <v>0</v>
      </c>
      <c r="AW29">
        <f>J29</f>
        <v>0</v>
      </c>
      <c r="AX29">
        <f>AT29*AU29*AV29</f>
        <v>0</v>
      </c>
      <c r="AY29">
        <f>(AW29-AO29)/AV29</f>
        <v>0</v>
      </c>
      <c r="AZ29">
        <f>(AM29-AS29)/AS29</f>
        <v>0</v>
      </c>
      <c r="BA29">
        <f>AL29/(AN29+AL29/AS29)</f>
        <v>0</v>
      </c>
      <c r="BB29" t="s">
        <v>269</v>
      </c>
      <c r="BC29">
        <v>0</v>
      </c>
      <c r="BD29">
        <f>IF(BC29&lt;&gt;0, BC29, BA29)</f>
        <v>0</v>
      </c>
      <c r="BE29">
        <f>1-BD29/AS29</f>
        <v>0</v>
      </c>
      <c r="BF29">
        <f>(AS29-AR29)/(AS29-BD29)</f>
        <v>0</v>
      </c>
      <c r="BG29">
        <f>(AM29-AS29)/(AM29-BD29)</f>
        <v>0</v>
      </c>
      <c r="BH29">
        <f>(AS29-AR29)/(AS29-AL29)</f>
        <v>0</v>
      </c>
      <c r="BI29">
        <f>(AM29-AS29)/(AM29-AL29)</f>
        <v>0</v>
      </c>
      <c r="BJ29">
        <f>(BF29*BD29/AR29)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270</v>
      </c>
      <c r="BS29">
        <v>2</v>
      </c>
      <c r="BT29">
        <v>1618588543</v>
      </c>
      <c r="BU29">
        <v>401.031</v>
      </c>
      <c r="BV29">
        <v>400.02</v>
      </c>
      <c r="BW29">
        <v>1.64893</v>
      </c>
      <c r="BX29">
        <v>1.4563</v>
      </c>
      <c r="BY29">
        <v>400.008</v>
      </c>
      <c r="BZ29">
        <v>1.67079</v>
      </c>
      <c r="CA29">
        <v>999.949</v>
      </c>
      <c r="CB29">
        <v>98.2585</v>
      </c>
      <c r="CC29">
        <v>0.100028</v>
      </c>
      <c r="CD29">
        <v>30.1428</v>
      </c>
      <c r="CE29">
        <v>29.2678</v>
      </c>
      <c r="CF29">
        <v>999.9</v>
      </c>
      <c r="CG29">
        <v>0</v>
      </c>
      <c r="CH29">
        <v>0</v>
      </c>
      <c r="CI29">
        <v>9971.25</v>
      </c>
      <c r="CJ29">
        <v>0</v>
      </c>
      <c r="CK29">
        <v>1.18576</v>
      </c>
      <c r="CL29">
        <v>0</v>
      </c>
      <c r="CM29">
        <v>0</v>
      </c>
      <c r="CN29">
        <v>0</v>
      </c>
      <c r="CO29">
        <v>0</v>
      </c>
      <c r="CP29">
        <v>4.41</v>
      </c>
      <c r="CQ29">
        <v>0</v>
      </c>
      <c r="CR29">
        <v>24.82</v>
      </c>
      <c r="CS29">
        <v>1.15</v>
      </c>
      <c r="CT29">
        <v>38.062</v>
      </c>
      <c r="CU29">
        <v>42.437</v>
      </c>
      <c r="CV29">
        <v>40.562</v>
      </c>
      <c r="CW29">
        <v>41.375</v>
      </c>
      <c r="CX29">
        <v>39.25</v>
      </c>
      <c r="CY29">
        <v>0</v>
      </c>
      <c r="CZ29">
        <v>0</v>
      </c>
      <c r="DA29">
        <v>0</v>
      </c>
      <c r="DB29">
        <v>1618506179.9</v>
      </c>
      <c r="DC29">
        <v>0</v>
      </c>
      <c r="DD29">
        <v>3.0812</v>
      </c>
      <c r="DE29">
        <v>-4.08769231867272</v>
      </c>
      <c r="DF29">
        <v>-4.10923072323054</v>
      </c>
      <c r="DG29">
        <v>27.2892</v>
      </c>
      <c r="DH29">
        <v>15</v>
      </c>
      <c r="DI29">
        <v>1618586849.6</v>
      </c>
      <c r="DJ29" t="s">
        <v>271</v>
      </c>
      <c r="DK29">
        <v>1618586843.6</v>
      </c>
      <c r="DL29">
        <v>1618586849.6</v>
      </c>
      <c r="DM29">
        <v>4</v>
      </c>
      <c r="DN29">
        <v>-0.049</v>
      </c>
      <c r="DO29">
        <v>-0.001</v>
      </c>
      <c r="DP29">
        <v>1.023</v>
      </c>
      <c r="DQ29">
        <v>-0.022</v>
      </c>
      <c r="DR29">
        <v>400</v>
      </c>
      <c r="DS29">
        <v>1</v>
      </c>
      <c r="DT29">
        <v>0.03</v>
      </c>
      <c r="DU29">
        <v>0.02</v>
      </c>
      <c r="DV29">
        <v>100</v>
      </c>
      <c r="DW29">
        <v>100</v>
      </c>
      <c r="DX29">
        <v>1.023</v>
      </c>
      <c r="DY29">
        <v>-0.0219</v>
      </c>
      <c r="DZ29">
        <v>1.02304999999996</v>
      </c>
      <c r="EA29">
        <v>0</v>
      </c>
      <c r="EB29">
        <v>0</v>
      </c>
      <c r="EC29">
        <v>0</v>
      </c>
      <c r="ED29">
        <v>-0.0218669999999999</v>
      </c>
      <c r="EE29">
        <v>0</v>
      </c>
      <c r="EF29">
        <v>0</v>
      </c>
      <c r="EG29">
        <v>0</v>
      </c>
      <c r="EH29">
        <v>-1</v>
      </c>
      <c r="EI29">
        <v>-1</v>
      </c>
      <c r="EJ29">
        <v>-1</v>
      </c>
      <c r="EK29">
        <v>-1</v>
      </c>
      <c r="EL29">
        <v>28.3</v>
      </c>
      <c r="EM29">
        <v>28.2</v>
      </c>
      <c r="EN29">
        <v>18</v>
      </c>
      <c r="EO29">
        <v>1073.81</v>
      </c>
      <c r="EP29">
        <v>786.162</v>
      </c>
      <c r="EQ29">
        <v>29.2897</v>
      </c>
      <c r="ER29">
        <v>28.2509</v>
      </c>
      <c r="ES29">
        <v>30.0002</v>
      </c>
      <c r="ET29">
        <v>27.9992</v>
      </c>
      <c r="EU29">
        <v>27.9538</v>
      </c>
      <c r="EV29">
        <v>29.88</v>
      </c>
      <c r="EW29">
        <v>100</v>
      </c>
      <c r="EX29">
        <v>0</v>
      </c>
      <c r="EY29">
        <v>-999.9</v>
      </c>
      <c r="EZ29">
        <v>400</v>
      </c>
      <c r="FA29">
        <v>0</v>
      </c>
      <c r="FB29">
        <v>99.8594</v>
      </c>
      <c r="FC29">
        <v>99.8634</v>
      </c>
    </row>
    <row r="30" spans="1:159">
      <c r="A30">
        <v>14</v>
      </c>
      <c r="B30">
        <v>1618588718</v>
      </c>
      <c r="C30">
        <v>941.5</v>
      </c>
      <c r="D30" t="s">
        <v>296</v>
      </c>
      <c r="E30" t="s">
        <v>297</v>
      </c>
      <c r="F30">
        <v>0</v>
      </c>
      <c r="G30">
        <v>1618588718</v>
      </c>
      <c r="H30">
        <f>(I30)/1000</f>
        <v>0</v>
      </c>
      <c r="I30">
        <f>1000*CA30*AG30*(BW30-BX30)/(100*BP30*(1000-AG30*BW30))</f>
        <v>0</v>
      </c>
      <c r="J30">
        <f>CA30*AG30*(BV30-BU30*(1000-AG30*BX30)/(1000-AG30*BW30))/(100*BP30)</f>
        <v>0</v>
      </c>
      <c r="K30">
        <f>BU30 - IF(AG30&gt;1, J30*BP30*100.0/(AI30*CI30), 0)</f>
        <v>0</v>
      </c>
      <c r="L30">
        <f>((R30-H30/2)*K30-J30)/(R30+H30/2)</f>
        <v>0</v>
      </c>
      <c r="M30">
        <f>L30*(CB30+CC30)/1000.0</f>
        <v>0</v>
      </c>
      <c r="N30">
        <f>(BU30 - IF(AG30&gt;1, J30*BP30*100.0/(AI30*CI30), 0))*(CB30+CC30)/1000.0</f>
        <v>0</v>
      </c>
      <c r="O30">
        <f>2.0/((1/Q30-1/P30)+SIGN(Q30)*SQRT((1/Q30-1/P30)*(1/Q30-1/P30) + 4*BQ30/((BQ30+1)*(BQ30+1))*(2*1/Q30*1/P30-1/P30*1/P30)))</f>
        <v>0</v>
      </c>
      <c r="P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Q30">
        <f>H30*(1000-(1000*0.61365*exp(17.502*U30/(240.97+U30))/(CB30+CC30)+BW30)/2)/(1000*0.61365*exp(17.502*U30/(240.97+U30))/(CB30+CC30)-BW30)</f>
        <v>0</v>
      </c>
      <c r="R30">
        <f>1/((BQ30+1)/(O30/1.6)+1/(P30/1.37)) + BQ30/((BQ30+1)/(O30/1.6) + BQ30/(P30/1.37))</f>
        <v>0</v>
      </c>
      <c r="S30">
        <f>(BL30*BO30)</f>
        <v>0</v>
      </c>
      <c r="T30">
        <f>(CD30+(S30+2*0.95*5.67E-8*(((CD30+$B$7)+273)^4-(CD30+273)^4)-44100*H30)/(1.84*29.3*P30+8*0.95*5.67E-8*(CD30+273)^3))</f>
        <v>0</v>
      </c>
      <c r="U30">
        <f>($C$7*CE30+$D$7*CF30+$E$7*T30)</f>
        <v>0</v>
      </c>
      <c r="V30">
        <f>0.61365*exp(17.502*U30/(240.97+U30))</f>
        <v>0</v>
      </c>
      <c r="W30">
        <f>(X30/Y30*100)</f>
        <v>0</v>
      </c>
      <c r="X30">
        <f>BW30*(CB30+CC30)/1000</f>
        <v>0</v>
      </c>
      <c r="Y30">
        <f>0.61365*exp(17.502*CD30/(240.97+CD30))</f>
        <v>0</v>
      </c>
      <c r="Z30">
        <f>(V30-BW30*(CB30+CC30)/1000)</f>
        <v>0</v>
      </c>
      <c r="AA30">
        <f>(-H30*44100)</f>
        <v>0</v>
      </c>
      <c r="AB30">
        <f>2*29.3*P30*0.92*(CD30-U30)</f>
        <v>0</v>
      </c>
      <c r="AC30">
        <f>2*0.95*5.67E-8*(((CD30+$B$7)+273)^4-(U30+273)^4)</f>
        <v>0</v>
      </c>
      <c r="AD30">
        <f>S30+AC30+AA30+AB30</f>
        <v>0</v>
      </c>
      <c r="AE30">
        <v>10</v>
      </c>
      <c r="AF30">
        <v>1</v>
      </c>
      <c r="AG30">
        <f>IF(AE30*$H$13&gt;=AI30,1.0,(AI30/(AI30-AE30*$H$13)))</f>
        <v>0</v>
      </c>
      <c r="AH30">
        <f>(AG30-1)*100</f>
        <v>0</v>
      </c>
      <c r="AI30">
        <f>MAX(0,($B$13+$C$13*CI30)/(1+$D$13*CI30)*CB30/(CD30+273)*$E$13)</f>
        <v>0</v>
      </c>
      <c r="AJ30" t="s">
        <v>269</v>
      </c>
      <c r="AK30" t="s">
        <v>269</v>
      </c>
      <c r="AL30">
        <v>0</v>
      </c>
      <c r="AM30">
        <v>0</v>
      </c>
      <c r="AN30">
        <f>1-AL30/AM30</f>
        <v>0</v>
      </c>
      <c r="AO30">
        <v>0</v>
      </c>
      <c r="AP30" t="s">
        <v>269</v>
      </c>
      <c r="AQ30" t="s">
        <v>269</v>
      </c>
      <c r="AR30">
        <v>0</v>
      </c>
      <c r="AS30">
        <v>0</v>
      </c>
      <c r="AT30">
        <f>1-AR30/AS30</f>
        <v>0</v>
      </c>
      <c r="AU30">
        <v>0.5</v>
      </c>
      <c r="AV30">
        <f>BM30</f>
        <v>0</v>
      </c>
      <c r="AW30">
        <f>J30</f>
        <v>0</v>
      </c>
      <c r="AX30">
        <f>AT30*AU30*AV30</f>
        <v>0</v>
      </c>
      <c r="AY30">
        <f>(AW30-AO30)/AV30</f>
        <v>0</v>
      </c>
      <c r="AZ30">
        <f>(AM30-AS30)/AS30</f>
        <v>0</v>
      </c>
      <c r="BA30">
        <f>AL30/(AN30+AL30/AS30)</f>
        <v>0</v>
      </c>
      <c r="BB30" t="s">
        <v>269</v>
      </c>
      <c r="BC30">
        <v>0</v>
      </c>
      <c r="BD30">
        <f>IF(BC30&lt;&gt;0, BC30, BA30)</f>
        <v>0</v>
      </c>
      <c r="BE30">
        <f>1-BD30/AS30</f>
        <v>0</v>
      </c>
      <c r="BF30">
        <f>(AS30-AR30)/(AS30-BD30)</f>
        <v>0</v>
      </c>
      <c r="BG30">
        <f>(AM30-AS30)/(AM30-BD30)</f>
        <v>0</v>
      </c>
      <c r="BH30">
        <f>(AS30-AR30)/(AS30-AL30)</f>
        <v>0</v>
      </c>
      <c r="BI30">
        <f>(AM30-AS30)/(AM30-AL30)</f>
        <v>0</v>
      </c>
      <c r="BJ30">
        <f>(BF30*BD30/AR30)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270</v>
      </c>
      <c r="BS30">
        <v>2</v>
      </c>
      <c r="BT30">
        <v>1618588718</v>
      </c>
      <c r="BU30">
        <v>401.174</v>
      </c>
      <c r="BV30">
        <v>400.01</v>
      </c>
      <c r="BW30">
        <v>1.68753</v>
      </c>
      <c r="BX30">
        <v>1.51741</v>
      </c>
      <c r="BY30">
        <v>400.151</v>
      </c>
      <c r="BZ30">
        <v>1.7094</v>
      </c>
      <c r="CA30">
        <v>999.991</v>
      </c>
      <c r="CB30">
        <v>98.2601</v>
      </c>
      <c r="CC30">
        <v>0.100034</v>
      </c>
      <c r="CD30">
        <v>30.0329</v>
      </c>
      <c r="CE30">
        <v>29.2138</v>
      </c>
      <c r="CF30">
        <v>999.9</v>
      </c>
      <c r="CG30">
        <v>0</v>
      </c>
      <c r="CH30">
        <v>0</v>
      </c>
      <c r="CI30">
        <v>10050</v>
      </c>
      <c r="CJ30">
        <v>0</v>
      </c>
      <c r="CK30">
        <v>1.2655</v>
      </c>
      <c r="CL30">
        <v>0</v>
      </c>
      <c r="CM30">
        <v>0</v>
      </c>
      <c r="CN30">
        <v>0</v>
      </c>
      <c r="CO30">
        <v>0</v>
      </c>
      <c r="CP30">
        <v>5.25</v>
      </c>
      <c r="CQ30">
        <v>0</v>
      </c>
      <c r="CR30">
        <v>20.16</v>
      </c>
      <c r="CS30">
        <v>0.96</v>
      </c>
      <c r="CT30">
        <v>37.5</v>
      </c>
      <c r="CU30">
        <v>41.875</v>
      </c>
      <c r="CV30">
        <v>40</v>
      </c>
      <c r="CW30">
        <v>40.937</v>
      </c>
      <c r="CX30">
        <v>38.687</v>
      </c>
      <c r="CY30">
        <v>0</v>
      </c>
      <c r="CZ30">
        <v>0</v>
      </c>
      <c r="DA30">
        <v>0</v>
      </c>
      <c r="DB30">
        <v>1618506355.1</v>
      </c>
      <c r="DC30">
        <v>0</v>
      </c>
      <c r="DD30">
        <v>2.6128</v>
      </c>
      <c r="DE30">
        <v>6.79846137083022</v>
      </c>
      <c r="DF30">
        <v>-4.06769218685592</v>
      </c>
      <c r="DG30">
        <v>21.2128</v>
      </c>
      <c r="DH30">
        <v>15</v>
      </c>
      <c r="DI30">
        <v>1618586849.6</v>
      </c>
      <c r="DJ30" t="s">
        <v>271</v>
      </c>
      <c r="DK30">
        <v>1618586843.6</v>
      </c>
      <c r="DL30">
        <v>1618586849.6</v>
      </c>
      <c r="DM30">
        <v>4</v>
      </c>
      <c r="DN30">
        <v>-0.049</v>
      </c>
      <c r="DO30">
        <v>-0.001</v>
      </c>
      <c r="DP30">
        <v>1.023</v>
      </c>
      <c r="DQ30">
        <v>-0.022</v>
      </c>
      <c r="DR30">
        <v>400</v>
      </c>
      <c r="DS30">
        <v>1</v>
      </c>
      <c r="DT30">
        <v>0.03</v>
      </c>
      <c r="DU30">
        <v>0.02</v>
      </c>
      <c r="DV30">
        <v>100</v>
      </c>
      <c r="DW30">
        <v>100</v>
      </c>
      <c r="DX30">
        <v>1.023</v>
      </c>
      <c r="DY30">
        <v>-0.0219</v>
      </c>
      <c r="DZ30">
        <v>1.02304999999996</v>
      </c>
      <c r="EA30">
        <v>0</v>
      </c>
      <c r="EB30">
        <v>0</v>
      </c>
      <c r="EC30">
        <v>0</v>
      </c>
      <c r="ED30">
        <v>-0.0218669999999999</v>
      </c>
      <c r="EE30">
        <v>0</v>
      </c>
      <c r="EF30">
        <v>0</v>
      </c>
      <c r="EG30">
        <v>0</v>
      </c>
      <c r="EH30">
        <v>-1</v>
      </c>
      <c r="EI30">
        <v>-1</v>
      </c>
      <c r="EJ30">
        <v>-1</v>
      </c>
      <c r="EK30">
        <v>-1</v>
      </c>
      <c r="EL30">
        <v>31.2</v>
      </c>
      <c r="EM30">
        <v>31.1</v>
      </c>
      <c r="EN30">
        <v>18</v>
      </c>
      <c r="EO30">
        <v>1075.21</v>
      </c>
      <c r="EP30">
        <v>786.267</v>
      </c>
      <c r="EQ30">
        <v>29.241</v>
      </c>
      <c r="ER30">
        <v>28.2576</v>
      </c>
      <c r="ES30">
        <v>30.0002</v>
      </c>
      <c r="ET30">
        <v>28.0112</v>
      </c>
      <c r="EU30">
        <v>27.968</v>
      </c>
      <c r="EV30">
        <v>29.8869</v>
      </c>
      <c r="EW30">
        <v>100</v>
      </c>
      <c r="EX30">
        <v>0</v>
      </c>
      <c r="EY30">
        <v>-999.9</v>
      </c>
      <c r="EZ30">
        <v>400</v>
      </c>
      <c r="FA30">
        <v>0</v>
      </c>
      <c r="FB30">
        <v>99.8593</v>
      </c>
      <c r="FC30">
        <v>99.8599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2021-08-06T14:28:31Z</dcterms:created>
  <dcterms:modified xsi:type="dcterms:W3CDTF">2021-08-06T14:28:31Z</dcterms:modified>
</cp:coreProperties>
</file>