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<sst xmlns="http://schemas.openxmlformats.org/spreadsheetml/2006/main" count="723" uniqueCount="298">
  <si>
    <t>File opened</t>
  </si>
  <si>
    <t>2021-08-25 09:29:57</t>
  </si>
  <si>
    <t>Console s/n</t>
  </si>
  <si>
    <t>68C-901157</t>
  </si>
  <si>
    <t>Console ver</t>
  </si>
  <si>
    <t>Bluestem v.1.5.02</t>
  </si>
  <si>
    <t>Scripts ver</t>
  </si>
  <si>
    <t>2021.03  1.5.02, Feb 2021</t>
  </si>
  <si>
    <t>Head s/n</t>
  </si>
  <si>
    <t>68H-581157</t>
  </si>
  <si>
    <t>Head ver</t>
  </si>
  <si>
    <t>1.4.5</t>
  </si>
  <si>
    <t>Head cal</t>
  </si>
  <si>
    <t>{"flowbzero": "0.3", "co2bspan2": "-0.0317408", "h2oaspan2a": "0.0701509", "co2aspan1": "1.00057", "h2obspan2": "0", "co2bspanconc2": "293.8", "h2oaspan2b": "0.0708857", "co2bspan2b": "0.272873", "flowazero": "0.285", "h2obspan1": "1.00391", "h2oaspan2": "0", "co2aspanconc2": "293.8", "h2obspan2a": "0.0702032", "h2obspanconc2": "0", "h2oaspanconc1": "12.91", "h2obspanconc1": "12.91", "flowmeterzero": "1.01173", "co2bspanconc1": "2470", "h2obspan2b": "0.0704777", "co2bspan1": "1.00053", "co2azero": "0.892549", "chamberpressurezero": "2.68375", "h2oaspanconc2": "0", "co2bspan2a": "0.275129", "ssa_ref": "31086.7", "h2obzero": "1.07605", "co2bzero": "0.942209", "co2aspan2": "-0.0307679", "oxygen": "21", "ssb_ref": "35393.5", "co2aspan2b": "0.274756", "co2aspan2a": "0.276959", "h2oazero": "1.04477", "tbzero": "0.135433", "tazero": "0.00994492", "co2aspanconc1": "2470", "h2oaspan1": "1.01047"}</t>
  </si>
  <si>
    <t>Chamber type</t>
  </si>
  <si>
    <t>6800-01</t>
  </si>
  <si>
    <t>Chamber s/n</t>
  </si>
  <si>
    <t>MPF-551144</t>
  </si>
  <si>
    <t>Chamber rev</t>
  </si>
  <si>
    <t>0</t>
  </si>
  <si>
    <t>Chamber cal</t>
  </si>
  <si>
    <t>Fluorometer</t>
  </si>
  <si>
    <t>Flr. Version</t>
  </si>
  <si>
    <t>09:29:57</t>
  </si>
  <si>
    <t>Stability Definition:	ΔCO2 (Meas2): Slp&lt;0.1 Per=20	ΔH2O (Meas2): Slp&lt;0.5 Per=20</t>
  </si>
  <si>
    <t>SysConst</t>
  </si>
  <si>
    <t>AvgTime</t>
  </si>
  <si>
    <t>4</t>
  </si>
  <si>
    <t>Oxygen</t>
  </si>
  <si>
    <t>ChambConst</t>
  </si>
  <si>
    <t>Chamber</t>
  </si>
  <si>
    <t>Aperture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</si>
  <si>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</si>
  <si>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</si>
  <si>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</si>
  <si>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</si>
  <si>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</si>
  <si>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</si>
  <si>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</si>
  <si>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</si>
  <si>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</si>
  <si>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</si>
  <si>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</si>
  <si>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</si>
  <si>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</si>
  <si>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</si>
  <si>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</si>
  <si>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</si>
  <si>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</si>
  <si>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</si>
  <si>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</si>
  <si>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</si>
  <si>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</si>
  <si>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</si>
  <si>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</si>
  <si>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</si>
  <si>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</si>
  <si>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</si>
  <si>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</si>
  <si>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</si>
  <si>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</si>
  <si>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</si>
  <si>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</si>
  <si>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</si>
  <si>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</si>
  <si>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</si>
  <si>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</si>
  <si>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</si>
  <si>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</si>
  <si>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</si>
  <si>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</si>
  <si>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</si>
  <si>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</si>
  <si>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</si>
  <si>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</si>
  <si>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</si>
  <si>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2.71882 77.3033 382.493 630.795 871.138 1082.24 1275.04 1479.25</t>
  </si>
  <si>
    <t>Fs_true</t>
  </si>
  <si>
    <t>0.233119 100.607 402.07 601.28 800.519 1001.47 1200.64 1401.42</t>
  </si>
  <si>
    <t>leak_wt</t>
  </si>
  <si>
    <t>SysObs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</si>
  <si>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</si>
  <si>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</si>
  <si>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</si>
  <si>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</si>
  <si>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</si>
  <si>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</si>
  <si>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</si>
  <si>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</si>
  <si>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</si>
  <si>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MchStatus</t>
  </si>
  <si>
    <t>Status</t>
  </si>
  <si>
    <t>obs</t>
  </si>
  <si>
    <t>time</t>
  </si>
  <si>
    <t>elapsed</t>
  </si>
  <si>
    <t>date</t>
  </si>
  <si>
    <t>hhmmss</t>
  </si>
  <si>
    <t>averaging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</si>
  <si>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</si>
  <si>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</si>
  <si>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</si>
  <si>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</si>
  <si>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</si>
  <si>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</si>
  <si>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</si>
  <si>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</si>
  <si>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</si>
  <si>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</si>
  <si>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</si>
  <si>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</si>
  <si>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</si>
  <si>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</si>
  <si>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</si>
  <si>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</si>
  <si>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</si>
  <si>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</si>
  <si>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</si>
  <si>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</si>
  <si>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</si>
  <si>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</si>
  <si>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</si>
  <si>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</si>
  <si>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</si>
  <si>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</si>
  <si>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</si>
  <si>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</si>
  <si>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</si>
  <si>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</si>
  <si>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</si>
  <si>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</si>
  <si>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</si>
  <si>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</si>
  <si>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</si>
  <si>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</si>
  <si>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</si>
  <si>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</si>
  <si>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</si>
  <si>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</si>
  <si>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</si>
  <si>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</si>
  <si>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</si>
  <si>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</si>
  <si>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</si>
  <si>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 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</si>
  <si>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</si>
  <si>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</si>
  <si>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</si>
  <si>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</si>
  <si>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</si>
  <si>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</si>
  <si>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</si>
  <si>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</si>
  <si>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</si>
  <si>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</si>
  <si>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</si>
  <si>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</si>
  <si>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</si>
  <si>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</si>
  <si>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</si>
  <si>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</si>
  <si>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</si>
  <si>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</si>
  <si>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</si>
  <si>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</si>
  <si>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</si>
  <si>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</si>
  <si>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</si>
  <si>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</si>
  <si>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</si>
  <si>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</si>
  <si>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</si>
  <si>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</si>
  <si>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</si>
  <si>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</si>
  <si>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</si>
  <si>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</si>
  <si>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</si>
  <si>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</si>
  <si>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</si>
  <si>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</si>
  <si>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</si>
  <si>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</si>
  <si>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</si>
  <si>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</si>
  <si>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</si>
  <si>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</si>
  <si>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</si>
  <si>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</si>
  <si>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</si>
  <si>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</si>
  <si>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</si>
  <si>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</si>
  <si>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</si>
  <si>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</si>
  <si>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</si>
  <si>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</si>
  <si>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</si>
  <si>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</si>
  <si>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</si>
  <si>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</si>
  <si>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</si>
  <si>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</si>
  <si>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</si>
  <si>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</si>
  <si>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</si>
  <si>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</si>
  <si>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</si>
  <si>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</si>
  <si>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</si>
  <si>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</si>
  <si>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</si>
  <si>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</si>
  <si>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</si>
  <si>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</si>
  <si>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</si>
  <si>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</si>
  <si>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</si>
  <si>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</si>
  <si>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</si>
  <si>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</si>
  <si>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</si>
  <si>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</si>
  <si>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</si>
  <si>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</si>
  <si>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</si>
  <si>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</si>
  <si>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</si>
  <si>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</si>
  <si>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</si>
  <si>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</si>
  <si>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</si>
  <si>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</si>
  <si>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</si>
  <si>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</si>
  <si>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</si>
  <si>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</si>
  <si>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</si>
  <si>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</si>
  <si>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</si>
  <si>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</si>
  <si>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</si>
  <si>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</si>
  <si>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</si>
  <si>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</si>
  <si>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</si>
  <si>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</si>
  <si>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</si>
  <si>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</si>
  <si>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</si>
  <si>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</si>
  <si>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</si>
  <si>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</si>
  <si>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</si>
  <si>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</si>
  <si>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</si>
  <si>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</si>
  <si>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</si>
  <si>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</si>
  <si>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</si>
  <si>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</si>
  <si>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</si>
  <si>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</si>
  <si>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</si>
  <si>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</si>
  <si>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</si>
  <si>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</si>
  <si>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min</t>
  </si>
  <si>
    <t>20210416 12:05:03</t>
  </si>
  <si>
    <t>12:05:03</t>
  </si>
  <si>
    <t>-</t>
  </si>
  <si>
    <t>0: Broadleaf</t>
  </si>
  <si>
    <t>11:36:20</t>
  </si>
  <si>
    <t>20210416 12:05:39</t>
  </si>
  <si>
    <t>12:05:39</t>
  </si>
  <si>
    <t>20210416 12:06:07</t>
  </si>
  <si>
    <t>12:06:07</t>
  </si>
  <si>
    <t>20210416 12:06:39</t>
  </si>
  <si>
    <t>12:06:39</t>
  </si>
  <si>
    <t>20210416 12:07:11</t>
  </si>
  <si>
    <t>12:07:11</t>
  </si>
  <si>
    <t>20210416 12:07:44</t>
  </si>
  <si>
    <t>12:07:44</t>
  </si>
  <si>
    <t>20210416 12:08:46</t>
  </si>
  <si>
    <t>12:08:46</t>
  </si>
  <si>
    <t>20210416 12:09:24</t>
  </si>
  <si>
    <t>12:09:24</t>
  </si>
  <si>
    <t>20210416 12:10:09</t>
  </si>
  <si>
    <t>12:10:09</t>
  </si>
  <si>
    <t>20210416 12:11:16</t>
  </si>
  <si>
    <t>12:11:16</t>
  </si>
  <si>
    <t>20210416 12:12:20</t>
  </si>
  <si>
    <t>12:12:20</t>
  </si>
  <si>
    <t>20210416 12:13:50</t>
  </si>
  <si>
    <t>12:13:50</t>
  </si>
  <si>
    <t>20210416 12:14:42</t>
  </si>
  <si>
    <t>12:14:42</t>
  </si>
  <si>
    <t>20210416 12:16:42</t>
  </si>
  <si>
    <t>12:16:42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</si>
</sst>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C30"/>
  <sheetViews>
    <sheetView tabSelected="1" workbookViewId="0"/>
  </sheetViews>
  <sheetFormatPr defaultRowHeight="15"/>
  <sheetData>
    <row r="2" spans="1:159">
      <c r="A2" t="s">
        <v>25</v>
      </c>
      <c r="B2" t="s">
        <v>26</v>
      </c>
      <c r="C2" t="s">
        <v>28</v>
      </c>
    </row>
    <row r="3" spans="1:159">
      <c r="B3" t="s">
        <v>27</v>
      </c>
      <c r="C3">
        <v>21</v>
      </c>
    </row>
    <row r="4" spans="1:159">
      <c r="A4" t="s">
        <v>29</v>
      </c>
      <c r="B4" t="s">
        <v>30</v>
      </c>
      <c r="C4" t="s">
        <v>31</v>
      </c>
      <c r="D4" t="s">
        <v>32</v>
      </c>
      <c r="E4" t="s">
        <v>33</v>
      </c>
      <c r="F4" t="s">
        <v>34</v>
      </c>
      <c r="G4" t="s">
        <v>35</v>
      </c>
      <c r="H4" t="s">
        <v>36</v>
      </c>
      <c r="I4" t="s">
        <v>37</v>
      </c>
      <c r="J4" t="s">
        <v>38</v>
      </c>
      <c r="K4" t="s">
        <v>39</v>
      </c>
    </row>
    <row r="5" spans="1:159">
      <c r="B5" t="s">
        <v>15</v>
      </c>
      <c r="D5">
        <v>0.25</v>
      </c>
      <c r="E5">
        <v>0.358601344580275</v>
      </c>
      <c r="F5">
        <v>-0.00401816489380291</v>
      </c>
      <c r="G5">
        <v>0.00451074210387186</v>
      </c>
      <c r="H5">
        <v>-0.00447620071548713</v>
      </c>
      <c r="I5">
        <v>1</v>
      </c>
      <c r="J5">
        <v>6</v>
      </c>
      <c r="K5">
        <v>96.9</v>
      </c>
    </row>
    <row r="6" spans="1:159">
      <c r="A6" t="s">
        <v>40</v>
      </c>
      <c r="B6" t="s">
        <v>41</v>
      </c>
      <c r="C6" t="s">
        <v>42</v>
      </c>
      <c r="D6" t="s">
        <v>43</v>
      </c>
      <c r="E6" t="s">
        <v>44</v>
      </c>
    </row>
    <row r="7" spans="1:159">
      <c r="B7">
        <v>0</v>
      </c>
      <c r="C7">
        <v>1</v>
      </c>
      <c r="D7">
        <v>0</v>
      </c>
      <c r="E7">
        <v>0</v>
      </c>
    </row>
    <row r="8" spans="1:159">
      <c r="A8" t="s">
        <v>45</v>
      </c>
      <c r="B8" t="s">
        <v>46</v>
      </c>
      <c r="C8" t="s">
        <v>48</v>
      </c>
      <c r="D8" t="s">
        <v>50</v>
      </c>
      <c r="E8" t="s">
        <v>51</v>
      </c>
      <c r="F8" t="s">
        <v>52</v>
      </c>
      <c r="G8" t="s">
        <v>53</v>
      </c>
      <c r="H8" t="s">
        <v>54</v>
      </c>
      <c r="I8" t="s">
        <v>55</v>
      </c>
      <c r="J8" t="s">
        <v>56</v>
      </c>
      <c r="K8" t="s">
        <v>57</v>
      </c>
      <c r="L8" t="s">
        <v>58</v>
      </c>
      <c r="M8" t="s">
        <v>59</v>
      </c>
      <c r="N8" t="s">
        <v>60</v>
      </c>
      <c r="O8" t="s">
        <v>61</v>
      </c>
      <c r="P8" t="s">
        <v>62</v>
      </c>
      <c r="Q8" t="s">
        <v>63</v>
      </c>
    </row>
    <row r="9" spans="1:159">
      <c r="B9" t="s">
        <v>47</v>
      </c>
      <c r="C9" t="s">
        <v>49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0.1911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159">
      <c r="A10" t="s">
        <v>64</v>
      </c>
      <c r="B10" t="s">
        <v>65</v>
      </c>
      <c r="C10" t="s">
        <v>66</v>
      </c>
      <c r="D10" t="s">
        <v>67</v>
      </c>
      <c r="E10" t="s">
        <v>68</v>
      </c>
      <c r="F10" t="s">
        <v>69</v>
      </c>
    </row>
    <row r="11" spans="1:159">
      <c r="B11">
        <v>0</v>
      </c>
      <c r="C11">
        <v>0</v>
      </c>
      <c r="D11">
        <v>0</v>
      </c>
      <c r="E11">
        <v>0</v>
      </c>
      <c r="F11">
        <v>1</v>
      </c>
    </row>
    <row r="12" spans="1:159">
      <c r="A12" t="s">
        <v>70</v>
      </c>
      <c r="B12" t="s">
        <v>71</v>
      </c>
      <c r="C12" t="s">
        <v>72</v>
      </c>
      <c r="D12" t="s">
        <v>73</v>
      </c>
      <c r="E12" t="s">
        <v>74</v>
      </c>
      <c r="F12" t="s">
        <v>75</v>
      </c>
      <c r="G12" t="s">
        <v>77</v>
      </c>
      <c r="H12" t="s">
        <v>79</v>
      </c>
    </row>
    <row r="13" spans="1:159">
      <c r="B13">
        <v>-6276</v>
      </c>
      <c r="C13">
        <v>6.6</v>
      </c>
      <c r="D13">
        <v>1.709e-05</v>
      </c>
      <c r="E13">
        <v>3.11</v>
      </c>
      <c r="F13" t="s">
        <v>76</v>
      </c>
      <c r="G13" t="s">
        <v>78</v>
      </c>
      <c r="H13">
        <v>2</v>
      </c>
    </row>
    <row r="14" spans="1:159">
      <c r="A14" t="s">
        <v>80</v>
      </c>
      <c r="B14" t="s">
        <v>80</v>
      </c>
      <c r="C14" t="s">
        <v>80</v>
      </c>
      <c r="D14" t="s">
        <v>80</v>
      </c>
      <c r="E14" t="s">
        <v>80</v>
      </c>
      <c r="F14" t="s">
        <v>80</v>
      </c>
      <c r="G14" t="s">
        <v>81</v>
      </c>
      <c r="H14" t="s">
        <v>81</v>
      </c>
      <c r="I14" t="s">
        <v>81</v>
      </c>
      <c r="J14" t="s">
        <v>81</v>
      </c>
      <c r="K14" t="s">
        <v>81</v>
      </c>
      <c r="L14" t="s">
        <v>81</v>
      </c>
      <c r="M14" t="s">
        <v>81</v>
      </c>
      <c r="N14" t="s">
        <v>81</v>
      </c>
      <c r="O14" t="s">
        <v>81</v>
      </c>
      <c r="P14" t="s">
        <v>81</v>
      </c>
      <c r="Q14" t="s">
        <v>81</v>
      </c>
      <c r="R14" t="s">
        <v>81</v>
      </c>
      <c r="S14" t="s">
        <v>81</v>
      </c>
      <c r="T14" t="s">
        <v>81</v>
      </c>
      <c r="U14" t="s">
        <v>81</v>
      </c>
      <c r="V14" t="s">
        <v>81</v>
      </c>
      <c r="W14" t="s">
        <v>81</v>
      </c>
      <c r="X14" t="s">
        <v>81</v>
      </c>
      <c r="Y14" t="s">
        <v>81</v>
      </c>
      <c r="Z14" t="s">
        <v>81</v>
      </c>
      <c r="AA14" t="s">
        <v>81</v>
      </c>
      <c r="AB14" t="s">
        <v>81</v>
      </c>
      <c r="AC14" t="s">
        <v>81</v>
      </c>
      <c r="AD14" t="s">
        <v>81</v>
      </c>
      <c r="AE14" t="s">
        <v>82</v>
      </c>
      <c r="AF14" t="s">
        <v>82</v>
      </c>
      <c r="AG14" t="s">
        <v>82</v>
      </c>
      <c r="AH14" t="s">
        <v>82</v>
      </c>
      <c r="AI14" t="s">
        <v>82</v>
      </c>
      <c r="AJ14" t="s">
        <v>83</v>
      </c>
      <c r="AK14" t="s">
        <v>83</v>
      </c>
      <c r="AL14" t="s">
        <v>83</v>
      </c>
      <c r="AM14" t="s">
        <v>83</v>
      </c>
      <c r="AN14" t="s">
        <v>83</v>
      </c>
      <c r="AO14" t="s">
        <v>83</v>
      </c>
      <c r="AP14" t="s">
        <v>83</v>
      </c>
      <c r="AQ14" t="s">
        <v>83</v>
      </c>
      <c r="AR14" t="s">
        <v>83</v>
      </c>
      <c r="AS14" t="s">
        <v>83</v>
      </c>
      <c r="AT14" t="s">
        <v>83</v>
      </c>
      <c r="AU14" t="s">
        <v>83</v>
      </c>
      <c r="AV14" t="s">
        <v>83</v>
      </c>
      <c r="AW14" t="s">
        <v>83</v>
      </c>
      <c r="AX14" t="s">
        <v>83</v>
      </c>
      <c r="AY14" t="s">
        <v>83</v>
      </c>
      <c r="AZ14" t="s">
        <v>83</v>
      </c>
      <c r="BA14" t="s">
        <v>83</v>
      </c>
      <c r="BB14" t="s">
        <v>83</v>
      </c>
      <c r="BC14" t="s">
        <v>83</v>
      </c>
      <c r="BD14" t="s">
        <v>83</v>
      </c>
      <c r="BE14" t="s">
        <v>83</v>
      </c>
      <c r="BF14" t="s">
        <v>83</v>
      </c>
      <c r="BG14" t="s">
        <v>83</v>
      </c>
      <c r="BH14" t="s">
        <v>83</v>
      </c>
      <c r="BI14" t="s">
        <v>83</v>
      </c>
      <c r="BJ14" t="s">
        <v>83</v>
      </c>
      <c r="BK14" t="s">
        <v>83</v>
      </c>
      <c r="BL14" t="s">
        <v>84</v>
      </c>
      <c r="BM14" t="s">
        <v>84</v>
      </c>
      <c r="BN14" t="s">
        <v>84</v>
      </c>
      <c r="BO14" t="s">
        <v>84</v>
      </c>
      <c r="BP14" t="s">
        <v>85</v>
      </c>
      <c r="BQ14" t="s">
        <v>85</v>
      </c>
      <c r="BR14" t="s">
        <v>85</v>
      </c>
      <c r="BS14" t="s">
        <v>85</v>
      </c>
      <c r="BT14" t="s">
        <v>86</v>
      </c>
      <c r="BU14" t="s">
        <v>86</v>
      </c>
      <c r="BV14" t="s">
        <v>86</v>
      </c>
      <c r="BW14" t="s">
        <v>86</v>
      </c>
      <c r="BX14" t="s">
        <v>86</v>
      </c>
      <c r="BY14" t="s">
        <v>86</v>
      </c>
      <c r="BZ14" t="s">
        <v>86</v>
      </c>
      <c r="CA14" t="s">
        <v>86</v>
      </c>
      <c r="CB14" t="s">
        <v>86</v>
      </c>
      <c r="CC14" t="s">
        <v>86</v>
      </c>
      <c r="CD14" t="s">
        <v>86</v>
      </c>
      <c r="CE14" t="s">
        <v>86</v>
      </c>
      <c r="CF14" t="s">
        <v>86</v>
      </c>
      <c r="CG14" t="s">
        <v>86</v>
      </c>
      <c r="CH14" t="s">
        <v>86</v>
      </c>
      <c r="CI14" t="s">
        <v>86</v>
      </c>
      <c r="CJ14" t="s">
        <v>86</v>
      </c>
      <c r="CK14" t="s">
        <v>86</v>
      </c>
      <c r="CL14" t="s">
        <v>87</v>
      </c>
      <c r="CM14" t="s">
        <v>87</v>
      </c>
      <c r="CN14" t="s">
        <v>87</v>
      </c>
      <c r="CO14" t="s">
        <v>87</v>
      </c>
      <c r="CP14" t="s">
        <v>87</v>
      </c>
      <c r="CQ14" t="s">
        <v>87</v>
      </c>
      <c r="CR14" t="s">
        <v>87</v>
      </c>
      <c r="CS14" t="s">
        <v>87</v>
      </c>
      <c r="CT14" t="s">
        <v>87</v>
      </c>
      <c r="CU14" t="s">
        <v>87</v>
      </c>
      <c r="CV14" t="s">
        <v>87</v>
      </c>
      <c r="CW14" t="s">
        <v>87</v>
      </c>
      <c r="CX14" t="s">
        <v>87</v>
      </c>
      <c r="CY14" t="s">
        <v>87</v>
      </c>
      <c r="CZ14" t="s">
        <v>87</v>
      </c>
      <c r="DA14" t="s">
        <v>87</v>
      </c>
      <c r="DB14" t="s">
        <v>87</v>
      </c>
      <c r="DC14" t="s">
        <v>87</v>
      </c>
      <c r="DD14" t="s">
        <v>88</v>
      </c>
      <c r="DE14" t="s">
        <v>88</v>
      </c>
      <c r="DF14" t="s">
        <v>88</v>
      </c>
      <c r="DG14" t="s">
        <v>88</v>
      </c>
      <c r="DH14" t="s">
        <v>88</v>
      </c>
      <c r="DI14" t="s">
        <v>89</v>
      </c>
      <c r="DJ14" t="s">
        <v>89</v>
      </c>
      <c r="DK14" t="s">
        <v>89</v>
      </c>
      <c r="DL14" t="s">
        <v>89</v>
      </c>
      <c r="DM14" t="s">
        <v>89</v>
      </c>
      <c r="DN14" t="s">
        <v>89</v>
      </c>
      <c r="DO14" t="s">
        <v>89</v>
      </c>
      <c r="DP14" t="s">
        <v>89</v>
      </c>
      <c r="DQ14" t="s">
        <v>89</v>
      </c>
      <c r="DR14" t="s">
        <v>89</v>
      </c>
      <c r="DS14" t="s">
        <v>89</v>
      </c>
      <c r="DT14" t="s">
        <v>89</v>
      </c>
      <c r="DU14" t="s">
        <v>89</v>
      </c>
      <c r="DV14" t="s">
        <v>90</v>
      </c>
      <c r="DW14" t="s">
        <v>90</v>
      </c>
      <c r="DX14" t="s">
        <v>90</v>
      </c>
      <c r="DY14" t="s">
        <v>90</v>
      </c>
      <c r="DZ14" t="s">
        <v>90</v>
      </c>
      <c r="EA14" t="s">
        <v>90</v>
      </c>
      <c r="EB14" t="s">
        <v>90</v>
      </c>
      <c r="EC14" t="s">
        <v>90</v>
      </c>
      <c r="ED14" t="s">
        <v>90</v>
      </c>
      <c r="EE14" t="s">
        <v>90</v>
      </c>
      <c r="EF14" t="s">
        <v>90</v>
      </c>
      <c r="EG14" t="s">
        <v>90</v>
      </c>
      <c r="EH14" t="s">
        <v>90</v>
      </c>
      <c r="EI14" t="s">
        <v>90</v>
      </c>
      <c r="EJ14" t="s">
        <v>90</v>
      </c>
      <c r="EK14" t="s">
        <v>90</v>
      </c>
      <c r="EL14" t="s">
        <v>90</v>
      </c>
      <c r="EM14" t="s">
        <v>90</v>
      </c>
      <c r="EN14" t="s">
        <v>91</v>
      </c>
      <c r="EO14" t="s">
        <v>91</v>
      </c>
      <c r="EP14" t="s">
        <v>91</v>
      </c>
      <c r="EQ14" t="s">
        <v>91</v>
      </c>
      <c r="ER14" t="s">
        <v>91</v>
      </c>
      <c r="ES14" t="s">
        <v>91</v>
      </c>
      <c r="ET14" t="s">
        <v>91</v>
      </c>
      <c r="EU14" t="s">
        <v>91</v>
      </c>
      <c r="EV14" t="s">
        <v>91</v>
      </c>
      <c r="EW14" t="s">
        <v>91</v>
      </c>
      <c r="EX14" t="s">
        <v>91</v>
      </c>
      <c r="EY14" t="s">
        <v>91</v>
      </c>
      <c r="EZ14" t="s">
        <v>91</v>
      </c>
      <c r="FA14" t="s">
        <v>91</v>
      </c>
      <c r="FB14" t="s">
        <v>91</v>
      </c>
      <c r="FC14" t="s">
        <v>91</v>
      </c>
    </row>
    <row r="15" spans="1:159">
      <c r="A15" t="s">
        <v>92</v>
      </c>
      <c r="B15" t="s">
        <v>93</v>
      </c>
      <c r="C15" t="s">
        <v>94</v>
      </c>
      <c r="D15" t="s">
        <v>95</v>
      </c>
      <c r="E15" t="s">
        <v>96</v>
      </c>
      <c r="F15" t="s">
        <v>97</v>
      </c>
      <c r="G15" t="s">
        <v>98</v>
      </c>
      <c r="H15" t="s">
        <v>99</v>
      </c>
      <c r="I15" t="s">
        <v>100</v>
      </c>
      <c r="J15" t="s">
        <v>101</v>
      </c>
      <c r="K15" t="s">
        <v>102</v>
      </c>
      <c r="L15" t="s">
        <v>103</v>
      </c>
      <c r="M15" t="s">
        <v>104</v>
      </c>
      <c r="N15" t="s">
        <v>105</v>
      </c>
      <c r="O15" t="s">
        <v>106</v>
      </c>
      <c r="P15" t="s">
        <v>107</v>
      </c>
      <c r="Q15" t="s">
        <v>108</v>
      </c>
      <c r="R15" t="s">
        <v>109</v>
      </c>
      <c r="S15" t="s">
        <v>110</v>
      </c>
      <c r="T15" t="s">
        <v>111</v>
      </c>
      <c r="U15" t="s">
        <v>112</v>
      </c>
      <c r="V15" t="s">
        <v>113</v>
      </c>
      <c r="W15" t="s">
        <v>114</v>
      </c>
      <c r="X15" t="s">
        <v>115</v>
      </c>
      <c r="Y15" t="s">
        <v>116</v>
      </c>
      <c r="Z15" t="s">
        <v>117</v>
      </c>
      <c r="AA15" t="s">
        <v>118</v>
      </c>
      <c r="AB15" t="s">
        <v>119</v>
      </c>
      <c r="AC15" t="s">
        <v>120</v>
      </c>
      <c r="AD15" t="s">
        <v>121</v>
      </c>
      <c r="AE15" t="s">
        <v>82</v>
      </c>
      <c r="AF15" t="s">
        <v>122</v>
      </c>
      <c r="AG15" t="s">
        <v>123</v>
      </c>
      <c r="AH15" t="s">
        <v>124</v>
      </c>
      <c r="AI15" t="s">
        <v>125</v>
      </c>
      <c r="AJ15" t="s">
        <v>126</v>
      </c>
      <c r="AK15" t="s">
        <v>127</v>
      </c>
      <c r="AL15" t="s">
        <v>128</v>
      </c>
      <c r="AM15" t="s">
        <v>129</v>
      </c>
      <c r="AN15" t="s">
        <v>130</v>
      </c>
      <c r="AO15" t="s">
        <v>131</v>
      </c>
      <c r="AP15" t="s">
        <v>132</v>
      </c>
      <c r="AQ15" t="s">
        <v>133</v>
      </c>
      <c r="AR15" t="s">
        <v>134</v>
      </c>
      <c r="AS15" t="s">
        <v>135</v>
      </c>
      <c r="AT15" t="s">
        <v>136</v>
      </c>
      <c r="AU15" t="s">
        <v>137</v>
      </c>
      <c r="AV15" t="s">
        <v>138</v>
      </c>
      <c r="AW15" t="s">
        <v>139</v>
      </c>
      <c r="AX15" t="s">
        <v>140</v>
      </c>
      <c r="AY15" t="s">
        <v>141</v>
      </c>
      <c r="AZ15" t="s">
        <v>142</v>
      </c>
      <c r="BA15" t="s">
        <v>143</v>
      </c>
      <c r="BB15" t="s">
        <v>144</v>
      </c>
      <c r="BC15" t="s">
        <v>145</v>
      </c>
      <c r="BD15" t="s">
        <v>146</v>
      </c>
      <c r="BE15" t="s">
        <v>147</v>
      </c>
      <c r="BF15" t="s">
        <v>148</v>
      </c>
      <c r="BG15" t="s">
        <v>149</v>
      </c>
      <c r="BH15" t="s">
        <v>150</v>
      </c>
      <c r="BI15" t="s">
        <v>151</v>
      </c>
      <c r="BJ15" t="s">
        <v>152</v>
      </c>
      <c r="BK15" t="s">
        <v>153</v>
      </c>
      <c r="BL15" t="s">
        <v>154</v>
      </c>
      <c r="BM15" t="s">
        <v>155</v>
      </c>
      <c r="BN15" t="s">
        <v>156</v>
      </c>
      <c r="BO15" t="s">
        <v>157</v>
      </c>
      <c r="BP15" t="s">
        <v>158</v>
      </c>
      <c r="BQ15" t="s">
        <v>159</v>
      </c>
      <c r="BR15" t="s">
        <v>160</v>
      </c>
      <c r="BS15" t="s">
        <v>161</v>
      </c>
      <c r="BT15" t="s">
        <v>98</v>
      </c>
      <c r="BU15" t="s">
        <v>162</v>
      </c>
      <c r="BV15" t="s">
        <v>163</v>
      </c>
      <c r="BW15" t="s">
        <v>164</v>
      </c>
      <c r="BX15" t="s">
        <v>165</v>
      </c>
      <c r="BY15" t="s">
        <v>166</v>
      </c>
      <c r="BZ15" t="s">
        <v>167</v>
      </c>
      <c r="CA15" t="s">
        <v>168</v>
      </c>
      <c r="CB15" t="s">
        <v>169</v>
      </c>
      <c r="CC15" t="s">
        <v>170</v>
      </c>
      <c r="CD15" t="s">
        <v>171</v>
      </c>
      <c r="CE15" t="s">
        <v>172</v>
      </c>
      <c r="CF15" t="s">
        <v>173</v>
      </c>
      <c r="CG15" t="s">
        <v>174</v>
      </c>
      <c r="CH15" t="s">
        <v>175</v>
      </c>
      <c r="CI15" t="s">
        <v>176</v>
      </c>
      <c r="CJ15" t="s">
        <v>177</v>
      </c>
      <c r="CK15" t="s">
        <v>178</v>
      </c>
      <c r="CL15" t="s">
        <v>179</v>
      </c>
      <c r="CM15" t="s">
        <v>180</v>
      </c>
      <c r="CN15" t="s">
        <v>181</v>
      </c>
      <c r="CO15" t="s">
        <v>182</v>
      </c>
      <c r="CP15" t="s">
        <v>183</v>
      </c>
      <c r="CQ15" t="s">
        <v>184</v>
      </c>
      <c r="CR15" t="s">
        <v>185</v>
      </c>
      <c r="CS15" t="s">
        <v>186</v>
      </c>
      <c r="CT15" t="s">
        <v>187</v>
      </c>
      <c r="CU15" t="s">
        <v>188</v>
      </c>
      <c r="CV15" t="s">
        <v>189</v>
      </c>
      <c r="CW15" t="s">
        <v>190</v>
      </c>
      <c r="CX15" t="s">
        <v>191</v>
      </c>
      <c r="CY15" t="s">
        <v>192</v>
      </c>
      <c r="CZ15" t="s">
        <v>193</v>
      </c>
      <c r="DA15" t="s">
        <v>194</v>
      </c>
      <c r="DB15" t="s">
        <v>195</v>
      </c>
      <c r="DC15" t="s">
        <v>196</v>
      </c>
      <c r="DD15" t="s">
        <v>197</v>
      </c>
      <c r="DE15" t="s">
        <v>198</v>
      </c>
      <c r="DF15" t="s">
        <v>199</v>
      </c>
      <c r="DG15" t="s">
        <v>200</v>
      </c>
      <c r="DH15" t="s">
        <v>201</v>
      </c>
      <c r="DI15" t="s">
        <v>93</v>
      </c>
      <c r="DJ15" t="s">
        <v>96</v>
      </c>
      <c r="DK15" t="s">
        <v>202</v>
      </c>
      <c r="DL15" t="s">
        <v>203</v>
      </c>
      <c r="DM15" t="s">
        <v>204</v>
      </c>
      <c r="DN15" t="s">
        <v>205</v>
      </c>
      <c r="DO15" t="s">
        <v>206</v>
      </c>
      <c r="DP15" t="s">
        <v>207</v>
      </c>
      <c r="DQ15" t="s">
        <v>208</v>
      </c>
      <c r="DR15" t="s">
        <v>209</v>
      </c>
      <c r="DS15" t="s">
        <v>210</v>
      </c>
      <c r="DT15" t="s">
        <v>211</v>
      </c>
      <c r="DU15" t="s">
        <v>212</v>
      </c>
      <c r="DV15" t="s">
        <v>213</v>
      </c>
      <c r="DW15" t="s">
        <v>214</v>
      </c>
      <c r="DX15" t="s">
        <v>215</v>
      </c>
      <c r="DY15" t="s">
        <v>216</v>
      </c>
      <c r="DZ15" t="s">
        <v>217</v>
      </c>
      <c r="EA15" t="s">
        <v>218</v>
      </c>
      <c r="EB15" t="s">
        <v>219</v>
      </c>
      <c r="EC15" t="s">
        <v>220</v>
      </c>
      <c r="ED15" t="s">
        <v>221</v>
      </c>
      <c r="EE15" t="s">
        <v>222</v>
      </c>
      <c r="EF15" t="s">
        <v>223</v>
      </c>
      <c r="EG15" t="s">
        <v>224</v>
      </c>
      <c r="EH15" t="s">
        <v>225</v>
      </c>
      <c r="EI15" t="s">
        <v>226</v>
      </c>
      <c r="EJ15" t="s">
        <v>227</v>
      </c>
      <c r="EK15" t="s">
        <v>228</v>
      </c>
      <c r="EL15" t="s">
        <v>229</v>
      </c>
      <c r="EM15" t="s">
        <v>230</v>
      </c>
      <c r="EN15" t="s">
        <v>231</v>
      </c>
      <c r="EO15" t="s">
        <v>232</v>
      </c>
      <c r="EP15" t="s">
        <v>233</v>
      </c>
      <c r="EQ15" t="s">
        <v>234</v>
      </c>
      <c r="ER15" t="s">
        <v>235</v>
      </c>
      <c r="ES15" t="s">
        <v>236</v>
      </c>
      <c r="ET15" t="s">
        <v>237</v>
      </c>
      <c r="EU15" t="s">
        <v>238</v>
      </c>
      <c r="EV15" t="s">
        <v>239</v>
      </c>
      <c r="EW15" t="s">
        <v>240</v>
      </c>
      <c r="EX15" t="s">
        <v>241</v>
      </c>
      <c r="EY15" t="s">
        <v>242</v>
      </c>
      <c r="EZ15" t="s">
        <v>243</v>
      </c>
      <c r="FA15" t="s">
        <v>244</v>
      </c>
      <c r="FB15" t="s">
        <v>245</v>
      </c>
      <c r="FC15" t="s">
        <v>246</v>
      </c>
    </row>
    <row r="16" spans="1:159">
      <c r="B16" t="s">
        <v>247</v>
      </c>
      <c r="C16" t="s">
        <v>247</v>
      </c>
      <c r="F16" t="s">
        <v>247</v>
      </c>
      <c r="G16" t="s">
        <v>247</v>
      </c>
      <c r="H16" t="s">
        <v>248</v>
      </c>
      <c r="I16" t="s">
        <v>249</v>
      </c>
      <c r="J16" t="s">
        <v>250</v>
      </c>
      <c r="K16" t="s">
        <v>251</v>
      </c>
      <c r="L16" t="s">
        <v>251</v>
      </c>
      <c r="M16" t="s">
        <v>169</v>
      </c>
      <c r="N16" t="s">
        <v>169</v>
      </c>
      <c r="O16" t="s">
        <v>248</v>
      </c>
      <c r="P16" t="s">
        <v>248</v>
      </c>
      <c r="Q16" t="s">
        <v>248</v>
      </c>
      <c r="R16" t="s">
        <v>248</v>
      </c>
      <c r="S16" t="s">
        <v>252</v>
      </c>
      <c r="T16" t="s">
        <v>253</v>
      </c>
      <c r="U16" t="s">
        <v>253</v>
      </c>
      <c r="V16" t="s">
        <v>254</v>
      </c>
      <c r="W16" t="s">
        <v>255</v>
      </c>
      <c r="X16" t="s">
        <v>254</v>
      </c>
      <c r="Y16" t="s">
        <v>254</v>
      </c>
      <c r="Z16" t="s">
        <v>254</v>
      </c>
      <c r="AA16" t="s">
        <v>252</v>
      </c>
      <c r="AB16" t="s">
        <v>252</v>
      </c>
      <c r="AC16" t="s">
        <v>252</v>
      </c>
      <c r="AD16" t="s">
        <v>252</v>
      </c>
      <c r="AE16" t="s">
        <v>256</v>
      </c>
      <c r="AF16" t="s">
        <v>255</v>
      </c>
      <c r="AH16" t="s">
        <v>255</v>
      </c>
      <c r="AI16" t="s">
        <v>256</v>
      </c>
      <c r="AO16" t="s">
        <v>250</v>
      </c>
      <c r="AV16" t="s">
        <v>250</v>
      </c>
      <c r="AW16" t="s">
        <v>250</v>
      </c>
      <c r="AX16" t="s">
        <v>250</v>
      </c>
      <c r="AY16" t="s">
        <v>257</v>
      </c>
      <c r="BL16" t="s">
        <v>250</v>
      </c>
      <c r="BM16" t="s">
        <v>250</v>
      </c>
      <c r="BO16" t="s">
        <v>258</v>
      </c>
      <c r="BP16" t="s">
        <v>259</v>
      </c>
      <c r="BS16" t="s">
        <v>248</v>
      </c>
      <c r="BT16" t="s">
        <v>247</v>
      </c>
      <c r="BU16" t="s">
        <v>251</v>
      </c>
      <c r="BV16" t="s">
        <v>251</v>
      </c>
      <c r="BW16" t="s">
        <v>260</v>
      </c>
      <c r="BX16" t="s">
        <v>260</v>
      </c>
      <c r="BY16" t="s">
        <v>251</v>
      </c>
      <c r="BZ16" t="s">
        <v>260</v>
      </c>
      <c r="CA16" t="s">
        <v>256</v>
      </c>
      <c r="CB16" t="s">
        <v>254</v>
      </c>
      <c r="CC16" t="s">
        <v>254</v>
      </c>
      <c r="CD16" t="s">
        <v>253</v>
      </c>
      <c r="CE16" t="s">
        <v>253</v>
      </c>
      <c r="CF16" t="s">
        <v>253</v>
      </c>
      <c r="CG16" t="s">
        <v>253</v>
      </c>
      <c r="CH16" t="s">
        <v>253</v>
      </c>
      <c r="CI16" t="s">
        <v>261</v>
      </c>
      <c r="CJ16" t="s">
        <v>250</v>
      </c>
      <c r="CK16" t="s">
        <v>250</v>
      </c>
      <c r="CL16" t="s">
        <v>250</v>
      </c>
      <c r="CQ16" t="s">
        <v>250</v>
      </c>
      <c r="CT16" t="s">
        <v>253</v>
      </c>
      <c r="CU16" t="s">
        <v>253</v>
      </c>
      <c r="CV16" t="s">
        <v>253</v>
      </c>
      <c r="CW16" t="s">
        <v>253</v>
      </c>
      <c r="CX16" t="s">
        <v>253</v>
      </c>
      <c r="CY16" t="s">
        <v>250</v>
      </c>
      <c r="CZ16" t="s">
        <v>250</v>
      </c>
      <c r="DA16" t="s">
        <v>250</v>
      </c>
      <c r="DB16" t="s">
        <v>247</v>
      </c>
      <c r="DE16" t="s">
        <v>262</v>
      </c>
      <c r="DF16" t="s">
        <v>262</v>
      </c>
      <c r="DH16" t="s">
        <v>247</v>
      </c>
      <c r="DI16" t="s">
        <v>263</v>
      </c>
      <c r="DK16" t="s">
        <v>247</v>
      </c>
      <c r="DL16" t="s">
        <v>247</v>
      </c>
      <c r="DN16" t="s">
        <v>264</v>
      </c>
      <c r="DO16" t="s">
        <v>265</v>
      </c>
      <c r="DP16" t="s">
        <v>264</v>
      </c>
      <c r="DQ16" t="s">
        <v>265</v>
      </c>
      <c r="DR16" t="s">
        <v>264</v>
      </c>
      <c r="DS16" t="s">
        <v>265</v>
      </c>
      <c r="DT16" t="s">
        <v>255</v>
      </c>
      <c r="DU16" t="s">
        <v>255</v>
      </c>
      <c r="DV16" t="s">
        <v>255</v>
      </c>
      <c r="DW16" t="s">
        <v>255</v>
      </c>
      <c r="DX16" t="s">
        <v>264</v>
      </c>
      <c r="DY16" t="s">
        <v>265</v>
      </c>
      <c r="DZ16" t="s">
        <v>265</v>
      </c>
      <c r="ED16" t="s">
        <v>265</v>
      </c>
      <c r="EH16" t="s">
        <v>251</v>
      </c>
      <c r="EI16" t="s">
        <v>251</v>
      </c>
      <c r="EJ16" t="s">
        <v>260</v>
      </c>
      <c r="EK16" t="s">
        <v>260</v>
      </c>
      <c r="EL16" t="s">
        <v>266</v>
      </c>
      <c r="EM16" t="s">
        <v>266</v>
      </c>
      <c r="EO16" t="s">
        <v>256</v>
      </c>
      <c r="EP16" t="s">
        <v>256</v>
      </c>
      <c r="EQ16" t="s">
        <v>253</v>
      </c>
      <c r="ER16" t="s">
        <v>253</v>
      </c>
      <c r="ES16" t="s">
        <v>253</v>
      </c>
      <c r="ET16" t="s">
        <v>253</v>
      </c>
      <c r="EU16" t="s">
        <v>253</v>
      </c>
      <c r="EV16" t="s">
        <v>255</v>
      </c>
      <c r="EW16" t="s">
        <v>255</v>
      </c>
      <c r="EX16" t="s">
        <v>255</v>
      </c>
      <c r="EY16" t="s">
        <v>253</v>
      </c>
      <c r="EZ16" t="s">
        <v>251</v>
      </c>
      <c r="FA16" t="s">
        <v>260</v>
      </c>
      <c r="FB16" t="s">
        <v>255</v>
      </c>
      <c r="FC16" t="s">
        <v>255</v>
      </c>
    </row>
    <row r="17" spans="1:159">
      <c r="A17">
        <v>1</v>
      </c>
      <c r="B17">
        <v>1618589103</v>
      </c>
      <c r="C17">
        <v>0</v>
      </c>
      <c r="D17" t="s">
        <v>267</v>
      </c>
      <c r="E17" t="s">
        <v>268</v>
      </c>
      <c r="F17">
        <v>0</v>
      </c>
      <c r="G17">
        <v>1618589103</v>
      </c>
      <c r="H17">
        <f>(I17)/1000</f>
        <v>0</v>
      </c>
      <c r="I17">
        <f>1000*CA17*AG17*(BW17-BX17)/(100*BP17*(1000-AG17*BW17))</f>
        <v>0</v>
      </c>
      <c r="J17">
        <f>CA17*AG17*(BV17-BU17*(1000-AG17*BX17)/(1000-AG17*BW17))/(100*BP17)</f>
        <v>0</v>
      </c>
      <c r="K17">
        <f>BU17 - IF(AG17&gt;1, J17*BP17*100.0/(AI17*CI17), 0)</f>
        <v>0</v>
      </c>
      <c r="L17">
        <f>((R17-H17/2)*K17-J17)/(R17+H17/2)</f>
        <v>0</v>
      </c>
      <c r="M17">
        <f>L17*(CB17+CC17)/1000.0</f>
        <v>0</v>
      </c>
      <c r="N17">
        <f>(BU17 - IF(AG17&gt;1, J17*BP17*100.0/(AI17*CI17), 0))*(CB17+CC17)/1000.0</f>
        <v>0</v>
      </c>
      <c r="O17">
        <f>2.0/((1/Q17-1/P17)+SIGN(Q17)*SQRT((1/Q17-1/P17)*(1/Q17-1/P17) + 4*BQ17/((BQ17+1)*(BQ17+1))*(2*1/Q17*1/P17-1/P17*1/P17)))</f>
        <v>0</v>
      </c>
      <c r="P17">
        <f>IF(LEFT(BR17,1)&lt;&gt;"0",IF(LEFT(BR17,1)="1",3.0,BS17),$D$5+$E$5*(CI17*CB17/($K$5*1000))+$F$5*(CI17*CB17/($K$5*1000))*MAX(MIN(BP17,$J$5),$I$5)*MAX(MIN(BP17,$J$5),$I$5)+$G$5*MAX(MIN(BP17,$J$5),$I$5)*(CI17*CB17/($K$5*1000))+$H$5*(CI17*CB17/($K$5*1000))*(CI17*CB17/($K$5*1000)))</f>
        <v>0</v>
      </c>
      <c r="Q17">
        <f>H17*(1000-(1000*0.61365*exp(17.502*U17/(240.97+U17))/(CB17+CC17)+BW17)/2)/(1000*0.61365*exp(17.502*U17/(240.97+U17))/(CB17+CC17)-BW17)</f>
        <v>0</v>
      </c>
      <c r="R17">
        <f>1/((BQ17+1)/(O17/1.6)+1/(P17/1.37)) + BQ17/((BQ17+1)/(O17/1.6) + BQ17/(P17/1.37))</f>
        <v>0</v>
      </c>
      <c r="S17">
        <f>(BL17*BO17)</f>
        <v>0</v>
      </c>
      <c r="T17">
        <f>(CD17+(S17+2*0.95*5.67E-8*(((CD17+$B$7)+273)^4-(CD17+273)^4)-44100*H17)/(1.84*29.3*P17+8*0.95*5.67E-8*(CD17+273)^3))</f>
        <v>0</v>
      </c>
      <c r="U17">
        <f>($C$7*CE17+$D$7*CF17+$E$7*T17)</f>
        <v>0</v>
      </c>
      <c r="V17">
        <f>0.61365*exp(17.502*U17/(240.97+U17))</f>
        <v>0</v>
      </c>
      <c r="W17">
        <f>(X17/Y17*100)</f>
        <v>0</v>
      </c>
      <c r="X17">
        <f>BW17*(CB17+CC17)/1000</f>
        <v>0</v>
      </c>
      <c r="Y17">
        <f>0.61365*exp(17.502*CD17/(240.97+CD17))</f>
        <v>0</v>
      </c>
      <c r="Z17">
        <f>(V17-BW17*(CB17+CC17)/1000)</f>
        <v>0</v>
      </c>
      <c r="AA17">
        <f>(-H17*44100)</f>
        <v>0</v>
      </c>
      <c r="AB17">
        <f>2*29.3*P17*0.92*(CD17-U17)</f>
        <v>0</v>
      </c>
      <c r="AC17">
        <f>2*0.95*5.67E-8*(((CD17+$B$7)+273)^4-(U17+273)^4)</f>
        <v>0</v>
      </c>
      <c r="AD17">
        <f>S17+AC17+AA17+AB17</f>
        <v>0</v>
      </c>
      <c r="AE17">
        <v>5</v>
      </c>
      <c r="AF17">
        <v>1</v>
      </c>
      <c r="AG17">
        <f>IF(AE17*$H$13&gt;=AI17,1.0,(AI17/(AI17-AE17*$H$13)))</f>
        <v>0</v>
      </c>
      <c r="AH17">
        <f>(AG17-1)*100</f>
        <v>0</v>
      </c>
      <c r="AI17">
        <f>MAX(0,($B$13+$C$13*CI17)/(1+$D$13*CI17)*CB17/(CD17+273)*$E$13)</f>
        <v>0</v>
      </c>
      <c r="AJ17" t="s">
        <v>269</v>
      </c>
      <c r="AK17" t="s">
        <v>269</v>
      </c>
      <c r="AL17">
        <v>0</v>
      </c>
      <c r="AM17">
        <v>0</v>
      </c>
      <c r="AN17">
        <f>1-AL17/AM17</f>
        <v>0</v>
      </c>
      <c r="AO17">
        <v>0</v>
      </c>
      <c r="AP17" t="s">
        <v>269</v>
      </c>
      <c r="AQ17" t="s">
        <v>269</v>
      </c>
      <c r="AR17">
        <v>0</v>
      </c>
      <c r="AS17">
        <v>0</v>
      </c>
      <c r="AT17">
        <f>1-AR17/AS17</f>
        <v>0</v>
      </c>
      <c r="AU17">
        <v>0.5</v>
      </c>
      <c r="AV17">
        <f>BM17</f>
        <v>0</v>
      </c>
      <c r="AW17">
        <f>J17</f>
        <v>0</v>
      </c>
      <c r="AX17">
        <f>AT17*AU17*AV17</f>
        <v>0</v>
      </c>
      <c r="AY17">
        <f>(AW17-AO17)/AV17</f>
        <v>0</v>
      </c>
      <c r="AZ17">
        <f>(AM17-AS17)/AS17</f>
        <v>0</v>
      </c>
      <c r="BA17">
        <f>AL17/(AN17+AL17/AS17)</f>
        <v>0</v>
      </c>
      <c r="BB17" t="s">
        <v>269</v>
      </c>
      <c r="BC17">
        <v>0</v>
      </c>
      <c r="BD17">
        <f>IF(BC17&lt;&gt;0, BC17, BA17)</f>
        <v>0</v>
      </c>
      <c r="BE17">
        <f>1-BD17/AS17</f>
        <v>0</v>
      </c>
      <c r="BF17">
        <f>(AS17-AR17)/(AS17-BD17)</f>
        <v>0</v>
      </c>
      <c r="BG17">
        <f>(AM17-AS17)/(AM17-BD17)</f>
        <v>0</v>
      </c>
      <c r="BH17">
        <f>(AS17-AR17)/(AS17-AL17)</f>
        <v>0</v>
      </c>
      <c r="BI17">
        <f>(AM17-AS17)/(AM17-AL17)</f>
        <v>0</v>
      </c>
      <c r="BJ17">
        <f>(BF17*BD17/AR17)</f>
        <v>0</v>
      </c>
      <c r="BK17">
        <f>(1-BJ17)</f>
        <v>0</v>
      </c>
      <c r="BL17">
        <f>$B$11*CJ17+$C$11*CK17+$F$11*CL17*(1-CO17)</f>
        <v>0</v>
      </c>
      <c r="BM17">
        <f>BL17*BN17</f>
        <v>0</v>
      </c>
      <c r="BN17">
        <f>($B$11*$D$9+$C$11*$D$9+$F$11*((CY17+CQ17)/MAX(CY17+CQ17+CZ17, 0.1)*$I$9+CZ17/MAX(CY17+CQ17+CZ17, 0.1)*$J$9))/($B$11+$C$11+$F$11)</f>
        <v>0</v>
      </c>
      <c r="BO17">
        <f>($B$11*$K$9+$C$11*$K$9+$F$11*((CY17+CQ17)/MAX(CY17+CQ17+CZ17, 0.1)*$P$9+CZ17/MAX(CY17+CQ17+CZ17, 0.1)*$Q$9))/($B$11+$C$11+$F$11)</f>
        <v>0</v>
      </c>
      <c r="BP17">
        <v>6</v>
      </c>
      <c r="BQ17">
        <v>0.5</v>
      </c>
      <c r="BR17" t="s">
        <v>270</v>
      </c>
      <c r="BS17">
        <v>2</v>
      </c>
      <c r="BT17">
        <v>1618589103</v>
      </c>
      <c r="BU17">
        <v>390.852</v>
      </c>
      <c r="BV17">
        <v>399.993</v>
      </c>
      <c r="BW17">
        <v>9.27268</v>
      </c>
      <c r="BX17">
        <v>6.18933</v>
      </c>
      <c r="BY17">
        <v>390.46</v>
      </c>
      <c r="BZ17">
        <v>9.35164</v>
      </c>
      <c r="CA17">
        <v>999.975</v>
      </c>
      <c r="CB17">
        <v>98.2332</v>
      </c>
      <c r="CC17">
        <v>0.0999609</v>
      </c>
      <c r="CD17">
        <v>30.2185</v>
      </c>
      <c r="CE17">
        <v>29.9556</v>
      </c>
      <c r="CF17">
        <v>999.9</v>
      </c>
      <c r="CG17">
        <v>0</v>
      </c>
      <c r="CH17">
        <v>0</v>
      </c>
      <c r="CI17">
        <v>9962.5</v>
      </c>
      <c r="CJ17">
        <v>0</v>
      </c>
      <c r="CK17">
        <v>4.76963</v>
      </c>
      <c r="CL17">
        <v>1500.25</v>
      </c>
      <c r="CM17">
        <v>0.973009</v>
      </c>
      <c r="CN17">
        <v>0.0269905</v>
      </c>
      <c r="CO17">
        <v>0</v>
      </c>
      <c r="CP17">
        <v>2.4098</v>
      </c>
      <c r="CQ17">
        <v>0</v>
      </c>
      <c r="CR17">
        <v>13128.5</v>
      </c>
      <c r="CS17">
        <v>12883.3</v>
      </c>
      <c r="CT17">
        <v>42.812</v>
      </c>
      <c r="CU17">
        <v>44.875</v>
      </c>
      <c r="CV17">
        <v>44.125</v>
      </c>
      <c r="CW17">
        <v>43.625</v>
      </c>
      <c r="CX17">
        <v>42.937</v>
      </c>
      <c r="CY17">
        <v>1459.76</v>
      </c>
      <c r="CZ17">
        <v>40.49</v>
      </c>
      <c r="DA17">
        <v>0</v>
      </c>
      <c r="DB17">
        <v>1618506740.4</v>
      </c>
      <c r="DC17">
        <v>0</v>
      </c>
      <c r="DD17">
        <v>2.39375</v>
      </c>
      <c r="DE17">
        <v>0.0503145314974725</v>
      </c>
      <c r="DF17">
        <v>1.72991453648777</v>
      </c>
      <c r="DG17">
        <v>13125.9461538462</v>
      </c>
      <c r="DH17">
        <v>15</v>
      </c>
      <c r="DI17">
        <v>1618587380.1</v>
      </c>
      <c r="DJ17" t="s">
        <v>271</v>
      </c>
      <c r="DK17">
        <v>1618587380.1</v>
      </c>
      <c r="DL17">
        <v>1618587377.1</v>
      </c>
      <c r="DM17">
        <v>6</v>
      </c>
      <c r="DN17">
        <v>-0.137</v>
      </c>
      <c r="DO17">
        <v>-0.001</v>
      </c>
      <c r="DP17">
        <v>0.392</v>
      </c>
      <c r="DQ17">
        <v>-0.079</v>
      </c>
      <c r="DR17">
        <v>400</v>
      </c>
      <c r="DS17">
        <v>3</v>
      </c>
      <c r="DT17">
        <v>0.21</v>
      </c>
      <c r="DU17">
        <v>0.05</v>
      </c>
      <c r="DV17">
        <v>100</v>
      </c>
      <c r="DW17">
        <v>100</v>
      </c>
      <c r="DX17">
        <v>0.392</v>
      </c>
      <c r="DY17">
        <v>-0.079</v>
      </c>
      <c r="DZ17">
        <v>0.39205000000004</v>
      </c>
      <c r="EA17">
        <v>0</v>
      </c>
      <c r="EB17">
        <v>0</v>
      </c>
      <c r="EC17">
        <v>0</v>
      </c>
      <c r="ED17">
        <v>-0.0789615000000001</v>
      </c>
      <c r="EE17">
        <v>0</v>
      </c>
      <c r="EF17">
        <v>0</v>
      </c>
      <c r="EG17">
        <v>0</v>
      </c>
      <c r="EH17">
        <v>-1</v>
      </c>
      <c r="EI17">
        <v>-1</v>
      </c>
      <c r="EJ17">
        <v>-1</v>
      </c>
      <c r="EK17">
        <v>-1</v>
      </c>
      <c r="EL17">
        <v>28.7</v>
      </c>
      <c r="EM17">
        <v>28.8</v>
      </c>
      <c r="EN17">
        <v>18</v>
      </c>
      <c r="EO17">
        <v>1075.18</v>
      </c>
      <c r="EP17">
        <v>786.238</v>
      </c>
      <c r="EQ17">
        <v>28</v>
      </c>
      <c r="ER17">
        <v>28.9667</v>
      </c>
      <c r="ES17">
        <v>30.0001</v>
      </c>
      <c r="ET17">
        <v>28.7567</v>
      </c>
      <c r="EU17">
        <v>28.723</v>
      </c>
      <c r="EV17">
        <v>30.2463</v>
      </c>
      <c r="EW17">
        <v>100</v>
      </c>
      <c r="EX17">
        <v>0</v>
      </c>
      <c r="EY17">
        <v>28</v>
      </c>
      <c r="EZ17">
        <v>400</v>
      </c>
      <c r="FA17">
        <v>0</v>
      </c>
      <c r="FB17">
        <v>99.3989</v>
      </c>
      <c r="FC17">
        <v>99.4304</v>
      </c>
    </row>
    <row r="18" spans="1:159">
      <c r="A18">
        <v>2</v>
      </c>
      <c r="B18">
        <v>1618589139.5</v>
      </c>
      <c r="C18">
        <v>36.5</v>
      </c>
      <c r="D18" t="s">
        <v>272</v>
      </c>
      <c r="E18" t="s">
        <v>273</v>
      </c>
      <c r="F18">
        <v>0</v>
      </c>
      <c r="G18">
        <v>1618589139.5</v>
      </c>
      <c r="H18">
        <f>(I18)/1000</f>
        <v>0</v>
      </c>
      <c r="I18">
        <f>1000*CA18*AG18*(BW18-BX18)/(100*BP18*(1000-AG18*BW18))</f>
        <v>0</v>
      </c>
      <c r="J18">
        <f>CA18*AG18*(BV18-BU18*(1000-AG18*BX18)/(1000-AG18*BW18))/(100*BP18)</f>
        <v>0</v>
      </c>
      <c r="K18">
        <f>BU18 - IF(AG18&gt;1, J18*BP18*100.0/(AI18*CI18), 0)</f>
        <v>0</v>
      </c>
      <c r="L18">
        <f>((R18-H18/2)*K18-J18)/(R18+H18/2)</f>
        <v>0</v>
      </c>
      <c r="M18">
        <f>L18*(CB18+CC18)/1000.0</f>
        <v>0</v>
      </c>
      <c r="N18">
        <f>(BU18 - IF(AG18&gt;1, J18*BP18*100.0/(AI18*CI18), 0))*(CB18+CC18)/1000.0</f>
        <v>0</v>
      </c>
      <c r="O18">
        <f>2.0/((1/Q18-1/P18)+SIGN(Q18)*SQRT((1/Q18-1/P18)*(1/Q18-1/P18) + 4*BQ18/((BQ18+1)*(BQ18+1))*(2*1/Q18*1/P18-1/P18*1/P18)))</f>
        <v>0</v>
      </c>
      <c r="P18">
        <f>IF(LEFT(BR18,1)&lt;&gt;"0",IF(LEFT(BR18,1)="1",3.0,BS18),$D$5+$E$5*(CI18*CB18/($K$5*1000))+$F$5*(CI18*CB18/($K$5*1000))*MAX(MIN(BP18,$J$5),$I$5)*MAX(MIN(BP18,$J$5),$I$5)+$G$5*MAX(MIN(BP18,$J$5),$I$5)*(CI18*CB18/($K$5*1000))+$H$5*(CI18*CB18/($K$5*1000))*(CI18*CB18/($K$5*1000)))</f>
        <v>0</v>
      </c>
      <c r="Q18">
        <f>H18*(1000-(1000*0.61365*exp(17.502*U18/(240.97+U18))/(CB18+CC18)+BW18)/2)/(1000*0.61365*exp(17.502*U18/(240.97+U18))/(CB18+CC18)-BW18)</f>
        <v>0</v>
      </c>
      <c r="R18">
        <f>1/((BQ18+1)/(O18/1.6)+1/(P18/1.37)) + BQ18/((BQ18+1)/(O18/1.6) + BQ18/(P18/1.37))</f>
        <v>0</v>
      </c>
      <c r="S18">
        <f>(BL18*BO18)</f>
        <v>0</v>
      </c>
      <c r="T18">
        <f>(CD18+(S18+2*0.95*5.67E-8*(((CD18+$B$7)+273)^4-(CD18+273)^4)-44100*H18)/(1.84*29.3*P18+8*0.95*5.67E-8*(CD18+273)^3))</f>
        <v>0</v>
      </c>
      <c r="U18">
        <f>($C$7*CE18+$D$7*CF18+$E$7*T18)</f>
        <v>0</v>
      </c>
      <c r="V18">
        <f>0.61365*exp(17.502*U18/(240.97+U18))</f>
        <v>0</v>
      </c>
      <c r="W18">
        <f>(X18/Y18*100)</f>
        <v>0</v>
      </c>
      <c r="X18">
        <f>BW18*(CB18+CC18)/1000</f>
        <v>0</v>
      </c>
      <c r="Y18">
        <f>0.61365*exp(17.502*CD18/(240.97+CD18))</f>
        <v>0</v>
      </c>
      <c r="Z18">
        <f>(V18-BW18*(CB18+CC18)/1000)</f>
        <v>0</v>
      </c>
      <c r="AA18">
        <f>(-H18*44100)</f>
        <v>0</v>
      </c>
      <c r="AB18">
        <f>2*29.3*P18*0.92*(CD18-U18)</f>
        <v>0</v>
      </c>
      <c r="AC18">
        <f>2*0.95*5.67E-8*(((CD18+$B$7)+273)^4-(U18+273)^4)</f>
        <v>0</v>
      </c>
      <c r="AD18">
        <f>S18+AC18+AA18+AB18</f>
        <v>0</v>
      </c>
      <c r="AE18">
        <v>3</v>
      </c>
      <c r="AF18">
        <v>0</v>
      </c>
      <c r="AG18">
        <f>IF(AE18*$H$13&gt;=AI18,1.0,(AI18/(AI18-AE18*$H$13)))</f>
        <v>0</v>
      </c>
      <c r="AH18">
        <f>(AG18-1)*100</f>
        <v>0</v>
      </c>
      <c r="AI18">
        <f>MAX(0,($B$13+$C$13*CI18)/(1+$D$13*CI18)*CB18/(CD18+273)*$E$13)</f>
        <v>0</v>
      </c>
      <c r="AJ18" t="s">
        <v>269</v>
      </c>
      <c r="AK18" t="s">
        <v>269</v>
      </c>
      <c r="AL18">
        <v>0</v>
      </c>
      <c r="AM18">
        <v>0</v>
      </c>
      <c r="AN18">
        <f>1-AL18/AM18</f>
        <v>0</v>
      </c>
      <c r="AO18">
        <v>0</v>
      </c>
      <c r="AP18" t="s">
        <v>269</v>
      </c>
      <c r="AQ18" t="s">
        <v>269</v>
      </c>
      <c r="AR18">
        <v>0</v>
      </c>
      <c r="AS18">
        <v>0</v>
      </c>
      <c r="AT18">
        <f>1-AR18/AS18</f>
        <v>0</v>
      </c>
      <c r="AU18">
        <v>0.5</v>
      </c>
      <c r="AV18">
        <f>BM18</f>
        <v>0</v>
      </c>
      <c r="AW18">
        <f>J18</f>
        <v>0</v>
      </c>
      <c r="AX18">
        <f>AT18*AU18*AV18</f>
        <v>0</v>
      </c>
      <c r="AY18">
        <f>(AW18-AO18)/AV18</f>
        <v>0</v>
      </c>
      <c r="AZ18">
        <f>(AM18-AS18)/AS18</f>
        <v>0</v>
      </c>
      <c r="BA18">
        <f>AL18/(AN18+AL18/AS18)</f>
        <v>0</v>
      </c>
      <c r="BB18" t="s">
        <v>269</v>
      </c>
      <c r="BC18">
        <v>0</v>
      </c>
      <c r="BD18">
        <f>IF(BC18&lt;&gt;0, BC18, BA18)</f>
        <v>0</v>
      </c>
      <c r="BE18">
        <f>1-BD18/AS18</f>
        <v>0</v>
      </c>
      <c r="BF18">
        <f>(AS18-AR18)/(AS18-BD18)</f>
        <v>0</v>
      </c>
      <c r="BG18">
        <f>(AM18-AS18)/(AM18-BD18)</f>
        <v>0</v>
      </c>
      <c r="BH18">
        <f>(AS18-AR18)/(AS18-AL18)</f>
        <v>0</v>
      </c>
      <c r="BI18">
        <f>(AM18-AS18)/(AM18-AL18)</f>
        <v>0</v>
      </c>
      <c r="BJ18">
        <f>(BF18*BD18/AR18)</f>
        <v>0</v>
      </c>
      <c r="BK18">
        <f>(1-BJ18)</f>
        <v>0</v>
      </c>
      <c r="BL18">
        <f>$B$11*CJ18+$C$11*CK18+$F$11*CL18*(1-CO18)</f>
        <v>0</v>
      </c>
      <c r="BM18">
        <f>BL18*BN18</f>
        <v>0</v>
      </c>
      <c r="BN18">
        <f>($B$11*$D$9+$C$11*$D$9+$F$11*((CY18+CQ18)/MAX(CY18+CQ18+CZ18, 0.1)*$I$9+CZ18/MAX(CY18+CQ18+CZ18, 0.1)*$J$9))/($B$11+$C$11+$F$11)</f>
        <v>0</v>
      </c>
      <c r="BO18">
        <f>($B$11*$K$9+$C$11*$K$9+$F$11*((CY18+CQ18)/MAX(CY18+CQ18+CZ18, 0.1)*$P$9+CZ18/MAX(CY18+CQ18+CZ18, 0.1)*$Q$9))/($B$11+$C$11+$F$11)</f>
        <v>0</v>
      </c>
      <c r="BP18">
        <v>6</v>
      </c>
      <c r="BQ18">
        <v>0.5</v>
      </c>
      <c r="BR18" t="s">
        <v>270</v>
      </c>
      <c r="BS18">
        <v>2</v>
      </c>
      <c r="BT18">
        <v>1618589139.5</v>
      </c>
      <c r="BU18">
        <v>390.746</v>
      </c>
      <c r="BV18">
        <v>399.971</v>
      </c>
      <c r="BW18">
        <v>9.52192</v>
      </c>
      <c r="BX18">
        <v>6.2616</v>
      </c>
      <c r="BY18">
        <v>390.354</v>
      </c>
      <c r="BZ18">
        <v>9.60088</v>
      </c>
      <c r="CA18">
        <v>999.946</v>
      </c>
      <c r="CB18">
        <v>98.2342</v>
      </c>
      <c r="CC18">
        <v>0.100117</v>
      </c>
      <c r="CD18">
        <v>30.3211</v>
      </c>
      <c r="CE18">
        <v>30.5102</v>
      </c>
      <c r="CF18">
        <v>999.9</v>
      </c>
      <c r="CG18">
        <v>0</v>
      </c>
      <c r="CH18">
        <v>0</v>
      </c>
      <c r="CI18">
        <v>10027.5</v>
      </c>
      <c r="CJ18">
        <v>0</v>
      </c>
      <c r="CK18">
        <v>4.72533</v>
      </c>
      <c r="CL18">
        <v>2000.06</v>
      </c>
      <c r="CM18">
        <v>0.980005</v>
      </c>
      <c r="CN18">
        <v>0.0199952</v>
      </c>
      <c r="CO18">
        <v>0</v>
      </c>
      <c r="CP18">
        <v>2.3897</v>
      </c>
      <c r="CQ18">
        <v>0</v>
      </c>
      <c r="CR18">
        <v>17847</v>
      </c>
      <c r="CS18">
        <v>17209.6</v>
      </c>
      <c r="CT18">
        <v>43.062</v>
      </c>
      <c r="CU18">
        <v>44.875</v>
      </c>
      <c r="CV18">
        <v>44.125</v>
      </c>
      <c r="CW18">
        <v>43.625</v>
      </c>
      <c r="CX18">
        <v>43</v>
      </c>
      <c r="CY18">
        <v>1960.07</v>
      </c>
      <c r="CZ18">
        <v>39.99</v>
      </c>
      <c r="DA18">
        <v>0</v>
      </c>
      <c r="DB18">
        <v>1618506777</v>
      </c>
      <c r="DC18">
        <v>0</v>
      </c>
      <c r="DD18">
        <v>2.401452</v>
      </c>
      <c r="DE18">
        <v>0.0737846042578392</v>
      </c>
      <c r="DF18">
        <v>-456.346153199004</v>
      </c>
      <c r="DG18">
        <v>17897.092</v>
      </c>
      <c r="DH18">
        <v>15</v>
      </c>
      <c r="DI18">
        <v>1618587380.1</v>
      </c>
      <c r="DJ18" t="s">
        <v>271</v>
      </c>
      <c r="DK18">
        <v>1618587380.1</v>
      </c>
      <c r="DL18">
        <v>1618587377.1</v>
      </c>
      <c r="DM18">
        <v>6</v>
      </c>
      <c r="DN18">
        <v>-0.137</v>
      </c>
      <c r="DO18">
        <v>-0.001</v>
      </c>
      <c r="DP18">
        <v>0.392</v>
      </c>
      <c r="DQ18">
        <v>-0.079</v>
      </c>
      <c r="DR18">
        <v>400</v>
      </c>
      <c r="DS18">
        <v>3</v>
      </c>
      <c r="DT18">
        <v>0.21</v>
      </c>
      <c r="DU18">
        <v>0.05</v>
      </c>
      <c r="DV18">
        <v>100</v>
      </c>
      <c r="DW18">
        <v>100</v>
      </c>
      <c r="DX18">
        <v>0.392</v>
      </c>
      <c r="DY18">
        <v>-0.079</v>
      </c>
      <c r="DZ18">
        <v>0.39205000000004</v>
      </c>
      <c r="EA18">
        <v>0</v>
      </c>
      <c r="EB18">
        <v>0</v>
      </c>
      <c r="EC18">
        <v>0</v>
      </c>
      <c r="ED18">
        <v>-0.0789615000000001</v>
      </c>
      <c r="EE18">
        <v>0</v>
      </c>
      <c r="EF18">
        <v>0</v>
      </c>
      <c r="EG18">
        <v>0</v>
      </c>
      <c r="EH18">
        <v>-1</v>
      </c>
      <c r="EI18">
        <v>-1</v>
      </c>
      <c r="EJ18">
        <v>-1</v>
      </c>
      <c r="EK18">
        <v>-1</v>
      </c>
      <c r="EL18">
        <v>29.3</v>
      </c>
      <c r="EM18">
        <v>29.4</v>
      </c>
      <c r="EN18">
        <v>18</v>
      </c>
      <c r="EO18">
        <v>1077.4</v>
      </c>
      <c r="EP18">
        <v>786.335</v>
      </c>
      <c r="EQ18">
        <v>28.0002</v>
      </c>
      <c r="ER18">
        <v>28.9704</v>
      </c>
      <c r="ES18">
        <v>30</v>
      </c>
      <c r="ET18">
        <v>28.7617</v>
      </c>
      <c r="EU18">
        <v>28.7278</v>
      </c>
      <c r="EV18">
        <v>30.2496</v>
      </c>
      <c r="EW18">
        <v>100</v>
      </c>
      <c r="EX18">
        <v>0</v>
      </c>
      <c r="EY18">
        <v>28</v>
      </c>
      <c r="EZ18">
        <v>400</v>
      </c>
      <c r="FA18">
        <v>0</v>
      </c>
      <c r="FB18">
        <v>99.394</v>
      </c>
      <c r="FC18">
        <v>99.4275</v>
      </c>
    </row>
    <row r="19" spans="1:159">
      <c r="A19">
        <v>3</v>
      </c>
      <c r="B19">
        <v>1618589167.5</v>
      </c>
      <c r="C19">
        <v>64.5</v>
      </c>
      <c r="D19" t="s">
        <v>274</v>
      </c>
      <c r="E19" t="s">
        <v>275</v>
      </c>
      <c r="F19">
        <v>0</v>
      </c>
      <c r="G19">
        <v>1618589167.5</v>
      </c>
      <c r="H19">
        <f>(I19)/1000</f>
        <v>0</v>
      </c>
      <c r="I19">
        <f>1000*CA19*AG19*(BW19-BX19)/(100*BP19*(1000-AG19*BW19))</f>
        <v>0</v>
      </c>
      <c r="J19">
        <f>CA19*AG19*(BV19-BU19*(1000-AG19*BX19)/(1000-AG19*BW19))/(100*BP19)</f>
        <v>0</v>
      </c>
      <c r="K19">
        <f>BU19 - IF(AG19&gt;1, J19*BP19*100.0/(AI19*CI19), 0)</f>
        <v>0</v>
      </c>
      <c r="L19">
        <f>((R19-H19/2)*K19-J19)/(R19+H19/2)</f>
        <v>0</v>
      </c>
      <c r="M19">
        <f>L19*(CB19+CC19)/1000.0</f>
        <v>0</v>
      </c>
      <c r="N19">
        <f>(BU19 - IF(AG19&gt;1, J19*BP19*100.0/(AI19*CI19), 0))*(CB19+CC19)/1000.0</f>
        <v>0</v>
      </c>
      <c r="O19">
        <f>2.0/((1/Q19-1/P19)+SIGN(Q19)*SQRT((1/Q19-1/P19)*(1/Q19-1/P19) + 4*BQ19/((BQ19+1)*(BQ19+1))*(2*1/Q19*1/P19-1/P19*1/P19)))</f>
        <v>0</v>
      </c>
      <c r="P19">
        <f>IF(LEFT(BR19,1)&lt;&gt;"0",IF(LEFT(BR19,1)="1",3.0,BS19),$D$5+$E$5*(CI19*CB19/($K$5*1000))+$F$5*(CI19*CB19/($K$5*1000))*MAX(MIN(BP19,$J$5),$I$5)*MAX(MIN(BP19,$J$5),$I$5)+$G$5*MAX(MIN(BP19,$J$5),$I$5)*(CI19*CB19/($K$5*1000))+$H$5*(CI19*CB19/($K$5*1000))*(CI19*CB19/($K$5*1000)))</f>
        <v>0</v>
      </c>
      <c r="Q19">
        <f>H19*(1000-(1000*0.61365*exp(17.502*U19/(240.97+U19))/(CB19+CC19)+BW19)/2)/(1000*0.61365*exp(17.502*U19/(240.97+U19))/(CB19+CC19)-BW19)</f>
        <v>0</v>
      </c>
      <c r="R19">
        <f>1/((BQ19+1)/(O19/1.6)+1/(P19/1.37)) + BQ19/((BQ19+1)/(O19/1.6) + BQ19/(P19/1.37))</f>
        <v>0</v>
      </c>
      <c r="S19">
        <f>(BL19*BO19)</f>
        <v>0</v>
      </c>
      <c r="T19">
        <f>(CD19+(S19+2*0.95*5.67E-8*(((CD19+$B$7)+273)^4-(CD19+273)^4)-44100*H19)/(1.84*29.3*P19+8*0.95*5.67E-8*(CD19+273)^3))</f>
        <v>0</v>
      </c>
      <c r="U19">
        <f>($C$7*CE19+$D$7*CF19+$E$7*T19)</f>
        <v>0</v>
      </c>
      <c r="V19">
        <f>0.61365*exp(17.502*U19/(240.97+U19))</f>
        <v>0</v>
      </c>
      <c r="W19">
        <f>(X19/Y19*100)</f>
        <v>0</v>
      </c>
      <c r="X19">
        <f>BW19*(CB19+CC19)/1000</f>
        <v>0</v>
      </c>
      <c r="Y19">
        <f>0.61365*exp(17.502*CD19/(240.97+CD19))</f>
        <v>0</v>
      </c>
      <c r="Z19">
        <f>(V19-BW19*(CB19+CC19)/1000)</f>
        <v>0</v>
      </c>
      <c r="AA19">
        <f>(-H19*44100)</f>
        <v>0</v>
      </c>
      <c r="AB19">
        <f>2*29.3*P19*0.92*(CD19-U19)</f>
        <v>0</v>
      </c>
      <c r="AC19">
        <f>2*0.95*5.67E-8*(((CD19+$B$7)+273)^4-(U19+273)^4)</f>
        <v>0</v>
      </c>
      <c r="AD19">
        <f>S19+AC19+AA19+AB19</f>
        <v>0</v>
      </c>
      <c r="AE19">
        <v>4</v>
      </c>
      <c r="AF19">
        <v>0</v>
      </c>
      <c r="AG19">
        <f>IF(AE19*$H$13&gt;=AI19,1.0,(AI19/(AI19-AE19*$H$13)))</f>
        <v>0</v>
      </c>
      <c r="AH19">
        <f>(AG19-1)*100</f>
        <v>0</v>
      </c>
      <c r="AI19">
        <f>MAX(0,($B$13+$C$13*CI19)/(1+$D$13*CI19)*CB19/(CD19+273)*$E$13)</f>
        <v>0</v>
      </c>
      <c r="AJ19" t="s">
        <v>269</v>
      </c>
      <c r="AK19" t="s">
        <v>269</v>
      </c>
      <c r="AL19">
        <v>0</v>
      </c>
      <c r="AM19">
        <v>0</v>
      </c>
      <c r="AN19">
        <f>1-AL19/AM19</f>
        <v>0</v>
      </c>
      <c r="AO19">
        <v>0</v>
      </c>
      <c r="AP19" t="s">
        <v>269</v>
      </c>
      <c r="AQ19" t="s">
        <v>269</v>
      </c>
      <c r="AR19">
        <v>0</v>
      </c>
      <c r="AS19">
        <v>0</v>
      </c>
      <c r="AT19">
        <f>1-AR19/AS19</f>
        <v>0</v>
      </c>
      <c r="AU19">
        <v>0.5</v>
      </c>
      <c r="AV19">
        <f>BM19</f>
        <v>0</v>
      </c>
      <c r="AW19">
        <f>J19</f>
        <v>0</v>
      </c>
      <c r="AX19">
        <f>AT19*AU19*AV19</f>
        <v>0</v>
      </c>
      <c r="AY19">
        <f>(AW19-AO19)/AV19</f>
        <v>0</v>
      </c>
      <c r="AZ19">
        <f>(AM19-AS19)/AS19</f>
        <v>0</v>
      </c>
      <c r="BA19">
        <f>AL19/(AN19+AL19/AS19)</f>
        <v>0</v>
      </c>
      <c r="BB19" t="s">
        <v>269</v>
      </c>
      <c r="BC19">
        <v>0</v>
      </c>
      <c r="BD19">
        <f>IF(BC19&lt;&gt;0, BC19, BA19)</f>
        <v>0</v>
      </c>
      <c r="BE19">
        <f>1-BD19/AS19</f>
        <v>0</v>
      </c>
      <c r="BF19">
        <f>(AS19-AR19)/(AS19-BD19)</f>
        <v>0</v>
      </c>
      <c r="BG19">
        <f>(AM19-AS19)/(AM19-BD19)</f>
        <v>0</v>
      </c>
      <c r="BH19">
        <f>(AS19-AR19)/(AS19-AL19)</f>
        <v>0</v>
      </c>
      <c r="BI19">
        <f>(AM19-AS19)/(AM19-AL19)</f>
        <v>0</v>
      </c>
      <c r="BJ19">
        <f>(BF19*BD19/AR19)</f>
        <v>0</v>
      </c>
      <c r="BK19">
        <f>(1-BJ19)</f>
        <v>0</v>
      </c>
      <c r="BL19">
        <f>$B$11*CJ19+$C$11*CK19+$F$11*CL19*(1-CO19)</f>
        <v>0</v>
      </c>
      <c r="BM19">
        <f>BL19*BN19</f>
        <v>0</v>
      </c>
      <c r="BN19">
        <f>($B$11*$D$9+$C$11*$D$9+$F$11*((CY19+CQ19)/MAX(CY19+CQ19+CZ19, 0.1)*$I$9+CZ19/MAX(CY19+CQ19+CZ19, 0.1)*$J$9))/($B$11+$C$11+$F$11)</f>
        <v>0</v>
      </c>
      <c r="BO19">
        <f>($B$11*$K$9+$C$11*$K$9+$F$11*((CY19+CQ19)/MAX(CY19+CQ19+CZ19, 0.1)*$P$9+CZ19/MAX(CY19+CQ19+CZ19, 0.1)*$Q$9))/($B$11+$C$11+$F$11)</f>
        <v>0</v>
      </c>
      <c r="BP19">
        <v>6</v>
      </c>
      <c r="BQ19">
        <v>0.5</v>
      </c>
      <c r="BR19" t="s">
        <v>270</v>
      </c>
      <c r="BS19">
        <v>2</v>
      </c>
      <c r="BT19">
        <v>1618589167.5</v>
      </c>
      <c r="BU19">
        <v>390.817</v>
      </c>
      <c r="BV19">
        <v>399.98</v>
      </c>
      <c r="BW19">
        <v>9.44485</v>
      </c>
      <c r="BX19">
        <v>6.31727</v>
      </c>
      <c r="BY19">
        <v>390.425</v>
      </c>
      <c r="BZ19">
        <v>9.52381</v>
      </c>
      <c r="CA19">
        <v>1000.03</v>
      </c>
      <c r="CB19">
        <v>98.2342</v>
      </c>
      <c r="CC19">
        <v>0.100016</v>
      </c>
      <c r="CD19">
        <v>30.2726</v>
      </c>
      <c r="CE19">
        <v>29.9775</v>
      </c>
      <c r="CF19">
        <v>999.9</v>
      </c>
      <c r="CG19">
        <v>0</v>
      </c>
      <c r="CH19">
        <v>0</v>
      </c>
      <c r="CI19">
        <v>9975</v>
      </c>
      <c r="CJ19">
        <v>0</v>
      </c>
      <c r="CK19">
        <v>4.72533</v>
      </c>
      <c r="CL19">
        <v>1500.13</v>
      </c>
      <c r="CM19">
        <v>0.973009</v>
      </c>
      <c r="CN19">
        <v>0.0269905</v>
      </c>
      <c r="CO19">
        <v>0</v>
      </c>
      <c r="CP19">
        <v>2.3726</v>
      </c>
      <c r="CQ19">
        <v>0</v>
      </c>
      <c r="CR19">
        <v>13015.1</v>
      </c>
      <c r="CS19">
        <v>12882.3</v>
      </c>
      <c r="CT19">
        <v>43</v>
      </c>
      <c r="CU19">
        <v>44.875</v>
      </c>
      <c r="CV19">
        <v>44.187</v>
      </c>
      <c r="CW19">
        <v>43.625</v>
      </c>
      <c r="CX19">
        <v>43.062</v>
      </c>
      <c r="CY19">
        <v>1459.64</v>
      </c>
      <c r="CZ19">
        <v>40.49</v>
      </c>
      <c r="DA19">
        <v>0</v>
      </c>
      <c r="DB19">
        <v>1618506805.2</v>
      </c>
      <c r="DC19">
        <v>0</v>
      </c>
      <c r="DD19">
        <v>2.40048461538462</v>
      </c>
      <c r="DE19">
        <v>0.254372645832984</v>
      </c>
      <c r="DF19">
        <v>164.208546997343</v>
      </c>
      <c r="DG19">
        <v>12997.8192307692</v>
      </c>
      <c r="DH19">
        <v>15</v>
      </c>
      <c r="DI19">
        <v>1618587380.1</v>
      </c>
      <c r="DJ19" t="s">
        <v>271</v>
      </c>
      <c r="DK19">
        <v>1618587380.1</v>
      </c>
      <c r="DL19">
        <v>1618587377.1</v>
      </c>
      <c r="DM19">
        <v>6</v>
      </c>
      <c r="DN19">
        <v>-0.137</v>
      </c>
      <c r="DO19">
        <v>-0.001</v>
      </c>
      <c r="DP19">
        <v>0.392</v>
      </c>
      <c r="DQ19">
        <v>-0.079</v>
      </c>
      <c r="DR19">
        <v>400</v>
      </c>
      <c r="DS19">
        <v>3</v>
      </c>
      <c r="DT19">
        <v>0.21</v>
      </c>
      <c r="DU19">
        <v>0.05</v>
      </c>
      <c r="DV19">
        <v>100</v>
      </c>
      <c r="DW19">
        <v>100</v>
      </c>
      <c r="DX19">
        <v>0.392</v>
      </c>
      <c r="DY19">
        <v>-0.079</v>
      </c>
      <c r="DZ19">
        <v>0.39205000000004</v>
      </c>
      <c r="EA19">
        <v>0</v>
      </c>
      <c r="EB19">
        <v>0</v>
      </c>
      <c r="EC19">
        <v>0</v>
      </c>
      <c r="ED19">
        <v>-0.0789615000000001</v>
      </c>
      <c r="EE19">
        <v>0</v>
      </c>
      <c r="EF19">
        <v>0</v>
      </c>
      <c r="EG19">
        <v>0</v>
      </c>
      <c r="EH19">
        <v>-1</v>
      </c>
      <c r="EI19">
        <v>-1</v>
      </c>
      <c r="EJ19">
        <v>-1</v>
      </c>
      <c r="EK19">
        <v>-1</v>
      </c>
      <c r="EL19">
        <v>29.8</v>
      </c>
      <c r="EM19">
        <v>29.8</v>
      </c>
      <c r="EN19">
        <v>18</v>
      </c>
      <c r="EO19">
        <v>1076.93</v>
      </c>
      <c r="EP19">
        <v>786.422</v>
      </c>
      <c r="EQ19">
        <v>28.0002</v>
      </c>
      <c r="ER19">
        <v>28.9729</v>
      </c>
      <c r="ES19">
        <v>30.0001</v>
      </c>
      <c r="ET19">
        <v>28.7641</v>
      </c>
      <c r="EU19">
        <v>28.7303</v>
      </c>
      <c r="EV19">
        <v>30.2517</v>
      </c>
      <c r="EW19">
        <v>100</v>
      </c>
      <c r="EX19">
        <v>0</v>
      </c>
      <c r="EY19">
        <v>28</v>
      </c>
      <c r="EZ19">
        <v>400</v>
      </c>
      <c r="FA19">
        <v>0</v>
      </c>
      <c r="FB19">
        <v>99.3959</v>
      </c>
      <c r="FC19">
        <v>99.4267</v>
      </c>
    </row>
    <row r="20" spans="1:159">
      <c r="A20">
        <v>4</v>
      </c>
      <c r="B20">
        <v>1618589199.5</v>
      </c>
      <c r="C20">
        <v>96.5</v>
      </c>
      <c r="D20" t="s">
        <v>276</v>
      </c>
      <c r="E20" t="s">
        <v>277</v>
      </c>
      <c r="F20">
        <v>0</v>
      </c>
      <c r="G20">
        <v>1618589199.5</v>
      </c>
      <c r="H20">
        <f>(I20)/1000</f>
        <v>0</v>
      </c>
      <c r="I20">
        <f>1000*CA20*AG20*(BW20-BX20)/(100*BP20*(1000-AG20*BW20))</f>
        <v>0</v>
      </c>
      <c r="J20">
        <f>CA20*AG20*(BV20-BU20*(1000-AG20*BX20)/(1000-AG20*BW20))/(100*BP20)</f>
        <v>0</v>
      </c>
      <c r="K20">
        <f>BU20 - IF(AG20&gt;1, J20*BP20*100.0/(AI20*CI20), 0)</f>
        <v>0</v>
      </c>
      <c r="L20">
        <f>((R20-H20/2)*K20-J20)/(R20+H20/2)</f>
        <v>0</v>
      </c>
      <c r="M20">
        <f>L20*(CB20+CC20)/1000.0</f>
        <v>0</v>
      </c>
      <c r="N20">
        <f>(BU20 - IF(AG20&gt;1, J20*BP20*100.0/(AI20*CI20), 0))*(CB20+CC20)/1000.0</f>
        <v>0</v>
      </c>
      <c r="O20">
        <f>2.0/((1/Q20-1/P20)+SIGN(Q20)*SQRT((1/Q20-1/P20)*(1/Q20-1/P20) + 4*BQ20/((BQ20+1)*(BQ20+1))*(2*1/Q20*1/P20-1/P20*1/P20)))</f>
        <v>0</v>
      </c>
      <c r="P20">
        <f>IF(LEFT(BR20,1)&lt;&gt;"0",IF(LEFT(BR20,1)="1",3.0,BS20),$D$5+$E$5*(CI20*CB20/($K$5*1000))+$F$5*(CI20*CB20/($K$5*1000))*MAX(MIN(BP20,$J$5),$I$5)*MAX(MIN(BP20,$J$5),$I$5)+$G$5*MAX(MIN(BP20,$J$5),$I$5)*(CI20*CB20/($K$5*1000))+$H$5*(CI20*CB20/($K$5*1000))*(CI20*CB20/($K$5*1000)))</f>
        <v>0</v>
      </c>
      <c r="Q20">
        <f>H20*(1000-(1000*0.61365*exp(17.502*U20/(240.97+U20))/(CB20+CC20)+BW20)/2)/(1000*0.61365*exp(17.502*U20/(240.97+U20))/(CB20+CC20)-BW20)</f>
        <v>0</v>
      </c>
      <c r="R20">
        <f>1/((BQ20+1)/(O20/1.6)+1/(P20/1.37)) + BQ20/((BQ20+1)/(O20/1.6) + BQ20/(P20/1.37))</f>
        <v>0</v>
      </c>
      <c r="S20">
        <f>(BL20*BO20)</f>
        <v>0</v>
      </c>
      <c r="T20">
        <f>(CD20+(S20+2*0.95*5.67E-8*(((CD20+$B$7)+273)^4-(CD20+273)^4)-44100*H20)/(1.84*29.3*P20+8*0.95*5.67E-8*(CD20+273)^3))</f>
        <v>0</v>
      </c>
      <c r="U20">
        <f>($C$7*CE20+$D$7*CF20+$E$7*T20)</f>
        <v>0</v>
      </c>
      <c r="V20">
        <f>0.61365*exp(17.502*U20/(240.97+U20))</f>
        <v>0</v>
      </c>
      <c r="W20">
        <f>(X20/Y20*100)</f>
        <v>0</v>
      </c>
      <c r="X20">
        <f>BW20*(CB20+CC20)/1000</f>
        <v>0</v>
      </c>
      <c r="Y20">
        <f>0.61365*exp(17.502*CD20/(240.97+CD20))</f>
        <v>0</v>
      </c>
      <c r="Z20">
        <f>(V20-BW20*(CB20+CC20)/1000)</f>
        <v>0</v>
      </c>
      <c r="AA20">
        <f>(-H20*44100)</f>
        <v>0</v>
      </c>
      <c r="AB20">
        <f>2*29.3*P20*0.92*(CD20-U20)</f>
        <v>0</v>
      </c>
      <c r="AC20">
        <f>2*0.95*5.67E-8*(((CD20+$B$7)+273)^4-(U20+273)^4)</f>
        <v>0</v>
      </c>
      <c r="AD20">
        <f>S20+AC20+AA20+AB20</f>
        <v>0</v>
      </c>
      <c r="AE20">
        <v>4</v>
      </c>
      <c r="AF20">
        <v>0</v>
      </c>
      <c r="AG20">
        <f>IF(AE20*$H$13&gt;=AI20,1.0,(AI20/(AI20-AE20*$H$13)))</f>
        <v>0</v>
      </c>
      <c r="AH20">
        <f>(AG20-1)*100</f>
        <v>0</v>
      </c>
      <c r="AI20">
        <f>MAX(0,($B$13+$C$13*CI20)/(1+$D$13*CI20)*CB20/(CD20+273)*$E$13)</f>
        <v>0</v>
      </c>
      <c r="AJ20" t="s">
        <v>269</v>
      </c>
      <c r="AK20" t="s">
        <v>269</v>
      </c>
      <c r="AL20">
        <v>0</v>
      </c>
      <c r="AM20">
        <v>0</v>
      </c>
      <c r="AN20">
        <f>1-AL20/AM20</f>
        <v>0</v>
      </c>
      <c r="AO20">
        <v>0</v>
      </c>
      <c r="AP20" t="s">
        <v>269</v>
      </c>
      <c r="AQ20" t="s">
        <v>269</v>
      </c>
      <c r="AR20">
        <v>0</v>
      </c>
      <c r="AS20">
        <v>0</v>
      </c>
      <c r="AT20">
        <f>1-AR20/AS20</f>
        <v>0</v>
      </c>
      <c r="AU20">
        <v>0.5</v>
      </c>
      <c r="AV20">
        <f>BM20</f>
        <v>0</v>
      </c>
      <c r="AW20">
        <f>J20</f>
        <v>0</v>
      </c>
      <c r="AX20">
        <f>AT20*AU20*AV20</f>
        <v>0</v>
      </c>
      <c r="AY20">
        <f>(AW20-AO20)/AV20</f>
        <v>0</v>
      </c>
      <c r="AZ20">
        <f>(AM20-AS20)/AS20</f>
        <v>0</v>
      </c>
      <c r="BA20">
        <f>AL20/(AN20+AL20/AS20)</f>
        <v>0</v>
      </c>
      <c r="BB20" t="s">
        <v>269</v>
      </c>
      <c r="BC20">
        <v>0</v>
      </c>
      <c r="BD20">
        <f>IF(BC20&lt;&gt;0, BC20, BA20)</f>
        <v>0</v>
      </c>
      <c r="BE20">
        <f>1-BD20/AS20</f>
        <v>0</v>
      </c>
      <c r="BF20">
        <f>(AS20-AR20)/(AS20-BD20)</f>
        <v>0</v>
      </c>
      <c r="BG20">
        <f>(AM20-AS20)/(AM20-BD20)</f>
        <v>0</v>
      </c>
      <c r="BH20">
        <f>(AS20-AR20)/(AS20-AL20)</f>
        <v>0</v>
      </c>
      <c r="BI20">
        <f>(AM20-AS20)/(AM20-AL20)</f>
        <v>0</v>
      </c>
      <c r="BJ20">
        <f>(BF20*BD20/AR20)</f>
        <v>0</v>
      </c>
      <c r="BK20">
        <f>(1-BJ20)</f>
        <v>0</v>
      </c>
      <c r="BL20">
        <f>$B$11*CJ20+$C$11*CK20+$F$11*CL20*(1-CO20)</f>
        <v>0</v>
      </c>
      <c r="BM20">
        <f>BL20*BN20</f>
        <v>0</v>
      </c>
      <c r="BN20">
        <f>($B$11*$D$9+$C$11*$D$9+$F$11*((CY20+CQ20)/MAX(CY20+CQ20+CZ20, 0.1)*$I$9+CZ20/MAX(CY20+CQ20+CZ20, 0.1)*$J$9))/($B$11+$C$11+$F$11)</f>
        <v>0</v>
      </c>
      <c r="BO20">
        <f>($B$11*$K$9+$C$11*$K$9+$F$11*((CY20+CQ20)/MAX(CY20+CQ20+CZ20, 0.1)*$P$9+CZ20/MAX(CY20+CQ20+CZ20, 0.1)*$Q$9))/($B$11+$C$11+$F$11)</f>
        <v>0</v>
      </c>
      <c r="BP20">
        <v>6</v>
      </c>
      <c r="BQ20">
        <v>0.5</v>
      </c>
      <c r="BR20" t="s">
        <v>270</v>
      </c>
      <c r="BS20">
        <v>2</v>
      </c>
      <c r="BT20">
        <v>1618589199.5</v>
      </c>
      <c r="BU20">
        <v>391.176</v>
      </c>
      <c r="BV20">
        <v>400.027</v>
      </c>
      <c r="BW20">
        <v>9.34605</v>
      </c>
      <c r="BX20">
        <v>6.37522</v>
      </c>
      <c r="BY20">
        <v>390.784</v>
      </c>
      <c r="BZ20">
        <v>9.42501</v>
      </c>
      <c r="CA20">
        <v>999.979</v>
      </c>
      <c r="CB20">
        <v>98.2354</v>
      </c>
      <c r="CC20">
        <v>0.0999286</v>
      </c>
      <c r="CD20">
        <v>30.1583</v>
      </c>
      <c r="CE20">
        <v>29.3686</v>
      </c>
      <c r="CF20">
        <v>999.9</v>
      </c>
      <c r="CG20">
        <v>0</v>
      </c>
      <c r="CH20">
        <v>0</v>
      </c>
      <c r="CI20">
        <v>9990</v>
      </c>
      <c r="CJ20">
        <v>0</v>
      </c>
      <c r="CK20">
        <v>4.72533</v>
      </c>
      <c r="CL20">
        <v>999.984</v>
      </c>
      <c r="CM20">
        <v>0.959986</v>
      </c>
      <c r="CN20">
        <v>0.0400142</v>
      </c>
      <c r="CO20">
        <v>0</v>
      </c>
      <c r="CP20">
        <v>2.5938</v>
      </c>
      <c r="CQ20">
        <v>0</v>
      </c>
      <c r="CR20">
        <v>8839.78</v>
      </c>
      <c r="CS20">
        <v>8555.48</v>
      </c>
      <c r="CT20">
        <v>42.812</v>
      </c>
      <c r="CU20">
        <v>44.937</v>
      </c>
      <c r="CV20">
        <v>44.25</v>
      </c>
      <c r="CW20">
        <v>43.687</v>
      </c>
      <c r="CX20">
        <v>43</v>
      </c>
      <c r="CY20">
        <v>959.97</v>
      </c>
      <c r="CZ20">
        <v>40.01</v>
      </c>
      <c r="DA20">
        <v>0</v>
      </c>
      <c r="DB20">
        <v>1618506837</v>
      </c>
      <c r="DC20">
        <v>0</v>
      </c>
      <c r="DD20">
        <v>2.377812</v>
      </c>
      <c r="DE20">
        <v>0.26599230597387</v>
      </c>
      <c r="DF20">
        <v>355.134614892368</v>
      </c>
      <c r="DG20">
        <v>8804.356</v>
      </c>
      <c r="DH20">
        <v>15</v>
      </c>
      <c r="DI20">
        <v>1618587380.1</v>
      </c>
      <c r="DJ20" t="s">
        <v>271</v>
      </c>
      <c r="DK20">
        <v>1618587380.1</v>
      </c>
      <c r="DL20">
        <v>1618587377.1</v>
      </c>
      <c r="DM20">
        <v>6</v>
      </c>
      <c r="DN20">
        <v>-0.137</v>
      </c>
      <c r="DO20">
        <v>-0.001</v>
      </c>
      <c r="DP20">
        <v>0.392</v>
      </c>
      <c r="DQ20">
        <v>-0.079</v>
      </c>
      <c r="DR20">
        <v>400</v>
      </c>
      <c r="DS20">
        <v>3</v>
      </c>
      <c r="DT20">
        <v>0.21</v>
      </c>
      <c r="DU20">
        <v>0.05</v>
      </c>
      <c r="DV20">
        <v>100</v>
      </c>
      <c r="DW20">
        <v>100</v>
      </c>
      <c r="DX20">
        <v>0.392</v>
      </c>
      <c r="DY20">
        <v>-0.079</v>
      </c>
      <c r="DZ20">
        <v>0.39205000000004</v>
      </c>
      <c r="EA20">
        <v>0</v>
      </c>
      <c r="EB20">
        <v>0</v>
      </c>
      <c r="EC20">
        <v>0</v>
      </c>
      <c r="ED20">
        <v>-0.0789615000000001</v>
      </c>
      <c r="EE20">
        <v>0</v>
      </c>
      <c r="EF20">
        <v>0</v>
      </c>
      <c r="EG20">
        <v>0</v>
      </c>
      <c r="EH20">
        <v>-1</v>
      </c>
      <c r="EI20">
        <v>-1</v>
      </c>
      <c r="EJ20">
        <v>-1</v>
      </c>
      <c r="EK20">
        <v>-1</v>
      </c>
      <c r="EL20">
        <v>30.3</v>
      </c>
      <c r="EM20">
        <v>30.4</v>
      </c>
      <c r="EN20">
        <v>18</v>
      </c>
      <c r="EO20">
        <v>1076.92</v>
      </c>
      <c r="EP20">
        <v>786.353</v>
      </c>
      <c r="EQ20">
        <v>27.9997</v>
      </c>
      <c r="ER20">
        <v>28.9766</v>
      </c>
      <c r="ES20">
        <v>30.0002</v>
      </c>
      <c r="ET20">
        <v>28.7666</v>
      </c>
      <c r="EU20">
        <v>28.7327</v>
      </c>
      <c r="EV20">
        <v>30.2541</v>
      </c>
      <c r="EW20">
        <v>100</v>
      </c>
      <c r="EX20">
        <v>0</v>
      </c>
      <c r="EY20">
        <v>28</v>
      </c>
      <c r="EZ20">
        <v>400</v>
      </c>
      <c r="FA20">
        <v>0</v>
      </c>
      <c r="FB20">
        <v>99.3962</v>
      </c>
      <c r="FC20">
        <v>99.4257</v>
      </c>
    </row>
    <row r="21" spans="1:159">
      <c r="A21">
        <v>5</v>
      </c>
      <c r="B21">
        <v>1618589231.5</v>
      </c>
      <c r="C21">
        <v>128.5</v>
      </c>
      <c r="D21" t="s">
        <v>278</v>
      </c>
      <c r="E21" t="s">
        <v>279</v>
      </c>
      <c r="F21">
        <v>0</v>
      </c>
      <c r="G21">
        <v>1618589231.5</v>
      </c>
      <c r="H21">
        <f>(I21)/1000</f>
        <v>0</v>
      </c>
      <c r="I21">
        <f>1000*CA21*AG21*(BW21-BX21)/(100*BP21*(1000-AG21*BW21))</f>
        <v>0</v>
      </c>
      <c r="J21">
        <f>CA21*AG21*(BV21-BU21*(1000-AG21*BX21)/(1000-AG21*BW21))/(100*BP21)</f>
        <v>0</v>
      </c>
      <c r="K21">
        <f>BU21 - IF(AG21&gt;1, J21*BP21*100.0/(AI21*CI21), 0)</f>
        <v>0</v>
      </c>
      <c r="L21">
        <f>((R21-H21/2)*K21-J21)/(R21+H21/2)</f>
        <v>0</v>
      </c>
      <c r="M21">
        <f>L21*(CB21+CC21)/1000.0</f>
        <v>0</v>
      </c>
      <c r="N21">
        <f>(BU21 - IF(AG21&gt;1, J21*BP21*100.0/(AI21*CI21), 0))*(CB21+CC21)/1000.0</f>
        <v>0</v>
      </c>
      <c r="O21">
        <f>2.0/((1/Q21-1/P21)+SIGN(Q21)*SQRT((1/Q21-1/P21)*(1/Q21-1/P21) + 4*BQ21/((BQ21+1)*(BQ21+1))*(2*1/Q21*1/P21-1/P21*1/P21)))</f>
        <v>0</v>
      </c>
      <c r="P21">
        <f>IF(LEFT(BR21,1)&lt;&gt;"0",IF(LEFT(BR21,1)="1",3.0,BS21),$D$5+$E$5*(CI21*CB21/($K$5*1000))+$F$5*(CI21*CB21/($K$5*1000))*MAX(MIN(BP21,$J$5),$I$5)*MAX(MIN(BP21,$J$5),$I$5)+$G$5*MAX(MIN(BP21,$J$5),$I$5)*(CI21*CB21/($K$5*1000))+$H$5*(CI21*CB21/($K$5*1000))*(CI21*CB21/($K$5*1000)))</f>
        <v>0</v>
      </c>
      <c r="Q21">
        <f>H21*(1000-(1000*0.61365*exp(17.502*U21/(240.97+U21))/(CB21+CC21)+BW21)/2)/(1000*0.61365*exp(17.502*U21/(240.97+U21))/(CB21+CC21)-BW21)</f>
        <v>0</v>
      </c>
      <c r="R21">
        <f>1/((BQ21+1)/(O21/1.6)+1/(P21/1.37)) + BQ21/((BQ21+1)/(O21/1.6) + BQ21/(P21/1.37))</f>
        <v>0</v>
      </c>
      <c r="S21">
        <f>(BL21*BO21)</f>
        <v>0</v>
      </c>
      <c r="T21">
        <f>(CD21+(S21+2*0.95*5.67E-8*(((CD21+$B$7)+273)^4-(CD21+273)^4)-44100*H21)/(1.84*29.3*P21+8*0.95*5.67E-8*(CD21+273)^3))</f>
        <v>0</v>
      </c>
      <c r="U21">
        <f>($C$7*CE21+$D$7*CF21+$E$7*T21)</f>
        <v>0</v>
      </c>
      <c r="V21">
        <f>0.61365*exp(17.502*U21/(240.97+U21))</f>
        <v>0</v>
      </c>
      <c r="W21">
        <f>(X21/Y21*100)</f>
        <v>0</v>
      </c>
      <c r="X21">
        <f>BW21*(CB21+CC21)/1000</f>
        <v>0</v>
      </c>
      <c r="Y21">
        <f>0.61365*exp(17.502*CD21/(240.97+CD21))</f>
        <v>0</v>
      </c>
      <c r="Z21">
        <f>(V21-BW21*(CB21+CC21)/1000)</f>
        <v>0</v>
      </c>
      <c r="AA21">
        <f>(-H21*44100)</f>
        <v>0</v>
      </c>
      <c r="AB21">
        <f>2*29.3*P21*0.92*(CD21-U21)</f>
        <v>0</v>
      </c>
      <c r="AC21">
        <f>2*0.95*5.67E-8*(((CD21+$B$7)+273)^4-(U21+273)^4)</f>
        <v>0</v>
      </c>
      <c r="AD21">
        <f>S21+AC21+AA21+AB21</f>
        <v>0</v>
      </c>
      <c r="AE21">
        <v>5</v>
      </c>
      <c r="AF21">
        <v>1</v>
      </c>
      <c r="AG21">
        <f>IF(AE21*$H$13&gt;=AI21,1.0,(AI21/(AI21-AE21*$H$13)))</f>
        <v>0</v>
      </c>
      <c r="AH21">
        <f>(AG21-1)*100</f>
        <v>0</v>
      </c>
      <c r="AI21">
        <f>MAX(0,($B$13+$C$13*CI21)/(1+$D$13*CI21)*CB21/(CD21+273)*$E$13)</f>
        <v>0</v>
      </c>
      <c r="AJ21" t="s">
        <v>269</v>
      </c>
      <c r="AK21" t="s">
        <v>269</v>
      </c>
      <c r="AL21">
        <v>0</v>
      </c>
      <c r="AM21">
        <v>0</v>
      </c>
      <c r="AN21">
        <f>1-AL21/AM21</f>
        <v>0</v>
      </c>
      <c r="AO21">
        <v>0</v>
      </c>
      <c r="AP21" t="s">
        <v>269</v>
      </c>
      <c r="AQ21" t="s">
        <v>269</v>
      </c>
      <c r="AR21">
        <v>0</v>
      </c>
      <c r="AS21">
        <v>0</v>
      </c>
      <c r="AT21">
        <f>1-AR21/AS21</f>
        <v>0</v>
      </c>
      <c r="AU21">
        <v>0.5</v>
      </c>
      <c r="AV21">
        <f>BM21</f>
        <v>0</v>
      </c>
      <c r="AW21">
        <f>J21</f>
        <v>0</v>
      </c>
      <c r="AX21">
        <f>AT21*AU21*AV21</f>
        <v>0</v>
      </c>
      <c r="AY21">
        <f>(AW21-AO21)/AV21</f>
        <v>0</v>
      </c>
      <c r="AZ21">
        <f>(AM21-AS21)/AS21</f>
        <v>0</v>
      </c>
      <c r="BA21">
        <f>AL21/(AN21+AL21/AS21)</f>
        <v>0</v>
      </c>
      <c r="BB21" t="s">
        <v>269</v>
      </c>
      <c r="BC21">
        <v>0</v>
      </c>
      <c r="BD21">
        <f>IF(BC21&lt;&gt;0, BC21, BA21)</f>
        <v>0</v>
      </c>
      <c r="BE21">
        <f>1-BD21/AS21</f>
        <v>0</v>
      </c>
      <c r="BF21">
        <f>(AS21-AR21)/(AS21-BD21)</f>
        <v>0</v>
      </c>
      <c r="BG21">
        <f>(AM21-AS21)/(AM21-BD21)</f>
        <v>0</v>
      </c>
      <c r="BH21">
        <f>(AS21-AR21)/(AS21-AL21)</f>
        <v>0</v>
      </c>
      <c r="BI21">
        <f>(AM21-AS21)/(AM21-AL21)</f>
        <v>0</v>
      </c>
      <c r="BJ21">
        <f>(BF21*BD21/AR21)</f>
        <v>0</v>
      </c>
      <c r="BK21">
        <f>(1-BJ21)</f>
        <v>0</v>
      </c>
      <c r="BL21">
        <f>$B$11*CJ21+$C$11*CK21+$F$11*CL21*(1-CO21)</f>
        <v>0</v>
      </c>
      <c r="BM21">
        <f>BL21*BN21</f>
        <v>0</v>
      </c>
      <c r="BN21">
        <f>($B$11*$D$9+$C$11*$D$9+$F$11*((CY21+CQ21)/MAX(CY21+CQ21+CZ21, 0.1)*$I$9+CZ21/MAX(CY21+CQ21+CZ21, 0.1)*$J$9))/($B$11+$C$11+$F$11)</f>
        <v>0</v>
      </c>
      <c r="BO21">
        <f>($B$11*$K$9+$C$11*$K$9+$F$11*((CY21+CQ21)/MAX(CY21+CQ21+CZ21, 0.1)*$P$9+CZ21/MAX(CY21+CQ21+CZ21, 0.1)*$Q$9))/($B$11+$C$11+$F$11)</f>
        <v>0</v>
      </c>
      <c r="BP21">
        <v>6</v>
      </c>
      <c r="BQ21">
        <v>0.5</v>
      </c>
      <c r="BR21" t="s">
        <v>270</v>
      </c>
      <c r="BS21">
        <v>2</v>
      </c>
      <c r="BT21">
        <v>1618589231.5</v>
      </c>
      <c r="BU21">
        <v>391.423</v>
      </c>
      <c r="BV21">
        <v>399.969</v>
      </c>
      <c r="BW21">
        <v>9.32676</v>
      </c>
      <c r="BX21">
        <v>6.43973</v>
      </c>
      <c r="BY21">
        <v>391.031</v>
      </c>
      <c r="BZ21">
        <v>9.40572</v>
      </c>
      <c r="CA21">
        <v>999.894</v>
      </c>
      <c r="CB21">
        <v>98.2365</v>
      </c>
      <c r="CC21">
        <v>0.0998166</v>
      </c>
      <c r="CD21">
        <v>30.0671</v>
      </c>
      <c r="CE21">
        <v>29.0447</v>
      </c>
      <c r="CF21">
        <v>999.9</v>
      </c>
      <c r="CG21">
        <v>0</v>
      </c>
      <c r="CH21">
        <v>0</v>
      </c>
      <c r="CI21">
        <v>9955.62</v>
      </c>
      <c r="CJ21">
        <v>0</v>
      </c>
      <c r="CK21">
        <v>4.72533</v>
      </c>
      <c r="CL21">
        <v>749.86</v>
      </c>
      <c r="CM21">
        <v>0.947008</v>
      </c>
      <c r="CN21">
        <v>0.0529924</v>
      </c>
      <c r="CO21">
        <v>0</v>
      </c>
      <c r="CP21">
        <v>2.3634</v>
      </c>
      <c r="CQ21">
        <v>0</v>
      </c>
      <c r="CR21">
        <v>6971.56</v>
      </c>
      <c r="CS21">
        <v>6391.72</v>
      </c>
      <c r="CT21">
        <v>42.562</v>
      </c>
      <c r="CU21">
        <v>44.937</v>
      </c>
      <c r="CV21">
        <v>44.187</v>
      </c>
      <c r="CW21">
        <v>43.687</v>
      </c>
      <c r="CX21">
        <v>42.875</v>
      </c>
      <c r="CY21">
        <v>710.12</v>
      </c>
      <c r="CZ21">
        <v>39.74</v>
      </c>
      <c r="DA21">
        <v>0</v>
      </c>
      <c r="DB21">
        <v>1618506868.8</v>
      </c>
      <c r="DC21">
        <v>0</v>
      </c>
      <c r="DD21">
        <v>2.39457307692308</v>
      </c>
      <c r="DE21">
        <v>-0.652659847042129</v>
      </c>
      <c r="DF21">
        <v>258.270427620133</v>
      </c>
      <c r="DG21">
        <v>6946.66884615385</v>
      </c>
      <c r="DH21">
        <v>15</v>
      </c>
      <c r="DI21">
        <v>1618587380.1</v>
      </c>
      <c r="DJ21" t="s">
        <v>271</v>
      </c>
      <c r="DK21">
        <v>1618587380.1</v>
      </c>
      <c r="DL21">
        <v>1618587377.1</v>
      </c>
      <c r="DM21">
        <v>6</v>
      </c>
      <c r="DN21">
        <v>-0.137</v>
      </c>
      <c r="DO21">
        <v>-0.001</v>
      </c>
      <c r="DP21">
        <v>0.392</v>
      </c>
      <c r="DQ21">
        <v>-0.079</v>
      </c>
      <c r="DR21">
        <v>400</v>
      </c>
      <c r="DS21">
        <v>3</v>
      </c>
      <c r="DT21">
        <v>0.21</v>
      </c>
      <c r="DU21">
        <v>0.05</v>
      </c>
      <c r="DV21">
        <v>100</v>
      </c>
      <c r="DW21">
        <v>100</v>
      </c>
      <c r="DX21">
        <v>0.392</v>
      </c>
      <c r="DY21">
        <v>-0.079</v>
      </c>
      <c r="DZ21">
        <v>0.39205000000004</v>
      </c>
      <c r="EA21">
        <v>0</v>
      </c>
      <c r="EB21">
        <v>0</v>
      </c>
      <c r="EC21">
        <v>0</v>
      </c>
      <c r="ED21">
        <v>-0.0789615000000001</v>
      </c>
      <c r="EE21">
        <v>0</v>
      </c>
      <c r="EF21">
        <v>0</v>
      </c>
      <c r="EG21">
        <v>0</v>
      </c>
      <c r="EH21">
        <v>-1</v>
      </c>
      <c r="EI21">
        <v>-1</v>
      </c>
      <c r="EJ21">
        <v>-1</v>
      </c>
      <c r="EK21">
        <v>-1</v>
      </c>
      <c r="EL21">
        <v>30.9</v>
      </c>
      <c r="EM21">
        <v>30.9</v>
      </c>
      <c r="EN21">
        <v>18</v>
      </c>
      <c r="EO21">
        <v>1074.9</v>
      </c>
      <c r="EP21">
        <v>786.633</v>
      </c>
      <c r="EQ21">
        <v>27.9998</v>
      </c>
      <c r="ER21">
        <v>28.9797</v>
      </c>
      <c r="ES21">
        <v>30.0001</v>
      </c>
      <c r="ET21">
        <v>28.7702</v>
      </c>
      <c r="EU21">
        <v>28.7358</v>
      </c>
      <c r="EV21">
        <v>30.2588</v>
      </c>
      <c r="EW21">
        <v>100</v>
      </c>
      <c r="EX21">
        <v>0</v>
      </c>
      <c r="EY21">
        <v>28</v>
      </c>
      <c r="EZ21">
        <v>400</v>
      </c>
      <c r="FA21">
        <v>0</v>
      </c>
      <c r="FB21">
        <v>99.3948</v>
      </c>
      <c r="FC21">
        <v>99.425</v>
      </c>
    </row>
    <row r="22" spans="1:159">
      <c r="A22">
        <v>6</v>
      </c>
      <c r="B22">
        <v>1618589264.5</v>
      </c>
      <c r="C22">
        <v>161.5</v>
      </c>
      <c r="D22" t="s">
        <v>280</v>
      </c>
      <c r="E22" t="s">
        <v>281</v>
      </c>
      <c r="F22">
        <v>0</v>
      </c>
      <c r="G22">
        <v>1618589264.5</v>
      </c>
      <c r="H22">
        <f>(I22)/1000</f>
        <v>0</v>
      </c>
      <c r="I22">
        <f>1000*CA22*AG22*(BW22-BX22)/(100*BP22*(1000-AG22*BW22))</f>
        <v>0</v>
      </c>
      <c r="J22">
        <f>CA22*AG22*(BV22-BU22*(1000-AG22*BX22)/(1000-AG22*BW22))/(100*BP22)</f>
        <v>0</v>
      </c>
      <c r="K22">
        <f>BU22 - IF(AG22&gt;1, J22*BP22*100.0/(AI22*CI22), 0)</f>
        <v>0</v>
      </c>
      <c r="L22">
        <f>((R22-H22/2)*K22-J22)/(R22+H22/2)</f>
        <v>0</v>
      </c>
      <c r="M22">
        <f>L22*(CB22+CC22)/1000.0</f>
        <v>0</v>
      </c>
      <c r="N22">
        <f>(BU22 - IF(AG22&gt;1, J22*BP22*100.0/(AI22*CI22), 0))*(CB22+CC22)/1000.0</f>
        <v>0</v>
      </c>
      <c r="O22">
        <f>2.0/((1/Q22-1/P22)+SIGN(Q22)*SQRT((1/Q22-1/P22)*(1/Q22-1/P22) + 4*BQ22/((BQ22+1)*(BQ22+1))*(2*1/Q22*1/P22-1/P22*1/P22)))</f>
        <v>0</v>
      </c>
      <c r="P22">
        <f>IF(LEFT(BR22,1)&lt;&gt;"0",IF(LEFT(BR22,1)="1",3.0,BS22),$D$5+$E$5*(CI22*CB22/($K$5*1000))+$F$5*(CI22*CB22/($K$5*1000))*MAX(MIN(BP22,$J$5),$I$5)*MAX(MIN(BP22,$J$5),$I$5)+$G$5*MAX(MIN(BP22,$J$5),$I$5)*(CI22*CB22/($K$5*1000))+$H$5*(CI22*CB22/($K$5*1000))*(CI22*CB22/($K$5*1000)))</f>
        <v>0</v>
      </c>
      <c r="Q22">
        <f>H22*(1000-(1000*0.61365*exp(17.502*U22/(240.97+U22))/(CB22+CC22)+BW22)/2)/(1000*0.61365*exp(17.502*U22/(240.97+U22))/(CB22+CC22)-BW22)</f>
        <v>0</v>
      </c>
      <c r="R22">
        <f>1/((BQ22+1)/(O22/1.6)+1/(P22/1.37)) + BQ22/((BQ22+1)/(O22/1.6) + BQ22/(P22/1.37))</f>
        <v>0</v>
      </c>
      <c r="S22">
        <f>(BL22*BO22)</f>
        <v>0</v>
      </c>
      <c r="T22">
        <f>(CD22+(S22+2*0.95*5.67E-8*(((CD22+$B$7)+273)^4-(CD22+273)^4)-44100*H22)/(1.84*29.3*P22+8*0.95*5.67E-8*(CD22+273)^3))</f>
        <v>0</v>
      </c>
      <c r="U22">
        <f>($C$7*CE22+$D$7*CF22+$E$7*T22)</f>
        <v>0</v>
      </c>
      <c r="V22">
        <f>0.61365*exp(17.502*U22/(240.97+U22))</f>
        <v>0</v>
      </c>
      <c r="W22">
        <f>(X22/Y22*100)</f>
        <v>0</v>
      </c>
      <c r="X22">
        <f>BW22*(CB22+CC22)/1000</f>
        <v>0</v>
      </c>
      <c r="Y22">
        <f>0.61365*exp(17.502*CD22/(240.97+CD22))</f>
        <v>0</v>
      </c>
      <c r="Z22">
        <f>(V22-BW22*(CB22+CC22)/1000)</f>
        <v>0</v>
      </c>
      <c r="AA22">
        <f>(-H22*44100)</f>
        <v>0</v>
      </c>
      <c r="AB22">
        <f>2*29.3*P22*0.92*(CD22-U22)</f>
        <v>0</v>
      </c>
      <c r="AC22">
        <f>2*0.95*5.67E-8*(((CD22+$B$7)+273)^4-(U22+273)^4)</f>
        <v>0</v>
      </c>
      <c r="AD22">
        <f>S22+AC22+AA22+AB22</f>
        <v>0</v>
      </c>
      <c r="AE22">
        <v>7</v>
      </c>
      <c r="AF22">
        <v>1</v>
      </c>
      <c r="AG22">
        <f>IF(AE22*$H$13&gt;=AI22,1.0,(AI22/(AI22-AE22*$H$13)))</f>
        <v>0</v>
      </c>
      <c r="AH22">
        <f>(AG22-1)*100</f>
        <v>0</v>
      </c>
      <c r="AI22">
        <f>MAX(0,($B$13+$C$13*CI22)/(1+$D$13*CI22)*CB22/(CD22+273)*$E$13)</f>
        <v>0</v>
      </c>
      <c r="AJ22" t="s">
        <v>269</v>
      </c>
      <c r="AK22" t="s">
        <v>269</v>
      </c>
      <c r="AL22">
        <v>0</v>
      </c>
      <c r="AM22">
        <v>0</v>
      </c>
      <c r="AN22">
        <f>1-AL22/AM22</f>
        <v>0</v>
      </c>
      <c r="AO22">
        <v>0</v>
      </c>
      <c r="AP22" t="s">
        <v>269</v>
      </c>
      <c r="AQ22" t="s">
        <v>269</v>
      </c>
      <c r="AR22">
        <v>0</v>
      </c>
      <c r="AS22">
        <v>0</v>
      </c>
      <c r="AT22">
        <f>1-AR22/AS22</f>
        <v>0</v>
      </c>
      <c r="AU22">
        <v>0.5</v>
      </c>
      <c r="AV22">
        <f>BM22</f>
        <v>0</v>
      </c>
      <c r="AW22">
        <f>J22</f>
        <v>0</v>
      </c>
      <c r="AX22">
        <f>AT22*AU22*AV22</f>
        <v>0</v>
      </c>
      <c r="AY22">
        <f>(AW22-AO22)/AV22</f>
        <v>0</v>
      </c>
      <c r="AZ22">
        <f>(AM22-AS22)/AS22</f>
        <v>0</v>
      </c>
      <c r="BA22">
        <f>AL22/(AN22+AL22/AS22)</f>
        <v>0</v>
      </c>
      <c r="BB22" t="s">
        <v>269</v>
      </c>
      <c r="BC22">
        <v>0</v>
      </c>
      <c r="BD22">
        <f>IF(BC22&lt;&gt;0, BC22, BA22)</f>
        <v>0</v>
      </c>
      <c r="BE22">
        <f>1-BD22/AS22</f>
        <v>0</v>
      </c>
      <c r="BF22">
        <f>(AS22-AR22)/(AS22-BD22)</f>
        <v>0</v>
      </c>
      <c r="BG22">
        <f>(AM22-AS22)/(AM22-BD22)</f>
        <v>0</v>
      </c>
      <c r="BH22">
        <f>(AS22-AR22)/(AS22-AL22)</f>
        <v>0</v>
      </c>
      <c r="BI22">
        <f>(AM22-AS22)/(AM22-AL22)</f>
        <v>0</v>
      </c>
      <c r="BJ22">
        <f>(BF22*BD22/AR22)</f>
        <v>0</v>
      </c>
      <c r="BK22">
        <f>(1-BJ22)</f>
        <v>0</v>
      </c>
      <c r="BL22">
        <f>$B$11*CJ22+$C$11*CK22+$F$11*CL22*(1-CO22)</f>
        <v>0</v>
      </c>
      <c r="BM22">
        <f>BL22*BN22</f>
        <v>0</v>
      </c>
      <c r="BN22">
        <f>($B$11*$D$9+$C$11*$D$9+$F$11*((CY22+CQ22)/MAX(CY22+CQ22+CZ22, 0.1)*$I$9+CZ22/MAX(CY22+CQ22+CZ22, 0.1)*$J$9))/($B$11+$C$11+$F$11)</f>
        <v>0</v>
      </c>
      <c r="BO22">
        <f>($B$11*$K$9+$C$11*$K$9+$F$11*((CY22+CQ22)/MAX(CY22+CQ22+CZ22, 0.1)*$P$9+CZ22/MAX(CY22+CQ22+CZ22, 0.1)*$Q$9))/($B$11+$C$11+$F$11)</f>
        <v>0</v>
      </c>
      <c r="BP22">
        <v>6</v>
      </c>
      <c r="BQ22">
        <v>0.5</v>
      </c>
      <c r="BR22" t="s">
        <v>270</v>
      </c>
      <c r="BS22">
        <v>2</v>
      </c>
      <c r="BT22">
        <v>1618589264.5</v>
      </c>
      <c r="BU22">
        <v>392.245</v>
      </c>
      <c r="BV22">
        <v>399.989</v>
      </c>
      <c r="BW22">
        <v>9.30515</v>
      </c>
      <c r="BX22">
        <v>6.50902</v>
      </c>
      <c r="BY22">
        <v>391.853</v>
      </c>
      <c r="BZ22">
        <v>9.38411</v>
      </c>
      <c r="CA22">
        <v>1000.07</v>
      </c>
      <c r="CB22">
        <v>98.2378</v>
      </c>
      <c r="CC22">
        <v>0.100071</v>
      </c>
      <c r="CD22">
        <v>29.9641</v>
      </c>
      <c r="CE22">
        <v>28.7182</v>
      </c>
      <c r="CF22">
        <v>999.9</v>
      </c>
      <c r="CG22">
        <v>0</v>
      </c>
      <c r="CH22">
        <v>0</v>
      </c>
      <c r="CI22">
        <v>9978.75</v>
      </c>
      <c r="CJ22">
        <v>0</v>
      </c>
      <c r="CK22">
        <v>4.72533</v>
      </c>
      <c r="CL22">
        <v>500.009</v>
      </c>
      <c r="CM22">
        <v>0.919995</v>
      </c>
      <c r="CN22">
        <v>0.0800048</v>
      </c>
      <c r="CO22">
        <v>0</v>
      </c>
      <c r="CP22">
        <v>2.4588</v>
      </c>
      <c r="CQ22">
        <v>0</v>
      </c>
      <c r="CR22">
        <v>5020.34</v>
      </c>
      <c r="CS22">
        <v>4229.01</v>
      </c>
      <c r="CT22">
        <v>42.25</v>
      </c>
      <c r="CU22">
        <v>44.937</v>
      </c>
      <c r="CV22">
        <v>44.125</v>
      </c>
      <c r="CW22">
        <v>43.687</v>
      </c>
      <c r="CX22">
        <v>42.75</v>
      </c>
      <c r="CY22">
        <v>460.01</v>
      </c>
      <c r="CZ22">
        <v>40</v>
      </c>
      <c r="DA22">
        <v>0</v>
      </c>
      <c r="DB22">
        <v>1618506901.8</v>
      </c>
      <c r="DC22">
        <v>0</v>
      </c>
      <c r="DD22">
        <v>2.408032</v>
      </c>
      <c r="DE22">
        <v>0.306461537765424</v>
      </c>
      <c r="DF22">
        <v>69.4430769897167</v>
      </c>
      <c r="DG22">
        <v>5015.16</v>
      </c>
      <c r="DH22">
        <v>15</v>
      </c>
      <c r="DI22">
        <v>1618587380.1</v>
      </c>
      <c r="DJ22" t="s">
        <v>271</v>
      </c>
      <c r="DK22">
        <v>1618587380.1</v>
      </c>
      <c r="DL22">
        <v>1618587377.1</v>
      </c>
      <c r="DM22">
        <v>6</v>
      </c>
      <c r="DN22">
        <v>-0.137</v>
      </c>
      <c r="DO22">
        <v>-0.001</v>
      </c>
      <c r="DP22">
        <v>0.392</v>
      </c>
      <c r="DQ22">
        <v>-0.079</v>
      </c>
      <c r="DR22">
        <v>400</v>
      </c>
      <c r="DS22">
        <v>3</v>
      </c>
      <c r="DT22">
        <v>0.21</v>
      </c>
      <c r="DU22">
        <v>0.05</v>
      </c>
      <c r="DV22">
        <v>100</v>
      </c>
      <c r="DW22">
        <v>100</v>
      </c>
      <c r="DX22">
        <v>0.392</v>
      </c>
      <c r="DY22">
        <v>-0.079</v>
      </c>
      <c r="DZ22">
        <v>0.39205000000004</v>
      </c>
      <c r="EA22">
        <v>0</v>
      </c>
      <c r="EB22">
        <v>0</v>
      </c>
      <c r="EC22">
        <v>0</v>
      </c>
      <c r="ED22">
        <v>-0.0789615000000001</v>
      </c>
      <c r="EE22">
        <v>0</v>
      </c>
      <c r="EF22">
        <v>0</v>
      </c>
      <c r="EG22">
        <v>0</v>
      </c>
      <c r="EH22">
        <v>-1</v>
      </c>
      <c r="EI22">
        <v>-1</v>
      </c>
      <c r="EJ22">
        <v>-1</v>
      </c>
      <c r="EK22">
        <v>-1</v>
      </c>
      <c r="EL22">
        <v>31.4</v>
      </c>
      <c r="EM22">
        <v>31.5</v>
      </c>
      <c r="EN22">
        <v>18</v>
      </c>
      <c r="EO22">
        <v>1073.68</v>
      </c>
      <c r="EP22">
        <v>786.721</v>
      </c>
      <c r="EQ22">
        <v>27.9999</v>
      </c>
      <c r="ER22">
        <v>28.9841</v>
      </c>
      <c r="ES22">
        <v>30.0002</v>
      </c>
      <c r="ET22">
        <v>28.774</v>
      </c>
      <c r="EU22">
        <v>28.74</v>
      </c>
      <c r="EV22">
        <v>30.2636</v>
      </c>
      <c r="EW22">
        <v>100</v>
      </c>
      <c r="EX22">
        <v>0</v>
      </c>
      <c r="EY22">
        <v>28</v>
      </c>
      <c r="EZ22">
        <v>400</v>
      </c>
      <c r="FA22">
        <v>0</v>
      </c>
      <c r="FB22">
        <v>99.3945</v>
      </c>
      <c r="FC22">
        <v>99.4214</v>
      </c>
    </row>
    <row r="23" spans="1:159">
      <c r="A23">
        <v>7</v>
      </c>
      <c r="B23">
        <v>1618589326.5</v>
      </c>
      <c r="C23">
        <v>223.5</v>
      </c>
      <c r="D23" t="s">
        <v>282</v>
      </c>
      <c r="E23" t="s">
        <v>283</v>
      </c>
      <c r="F23">
        <v>0</v>
      </c>
      <c r="G23">
        <v>1618589326.5</v>
      </c>
      <c r="H23">
        <f>(I23)/1000</f>
        <v>0</v>
      </c>
      <c r="I23">
        <f>1000*CA23*AG23*(BW23-BX23)/(100*BP23*(1000-AG23*BW23))</f>
        <v>0</v>
      </c>
      <c r="J23">
        <f>CA23*AG23*(BV23-BU23*(1000-AG23*BX23)/(1000-AG23*BW23))/(100*BP23)</f>
        <v>0</v>
      </c>
      <c r="K23">
        <f>BU23 - IF(AG23&gt;1, J23*BP23*100.0/(AI23*CI23), 0)</f>
        <v>0</v>
      </c>
      <c r="L23">
        <f>((R23-H23/2)*K23-J23)/(R23+H23/2)</f>
        <v>0</v>
      </c>
      <c r="M23">
        <f>L23*(CB23+CC23)/1000.0</f>
        <v>0</v>
      </c>
      <c r="N23">
        <f>(BU23 - IF(AG23&gt;1, J23*BP23*100.0/(AI23*CI23), 0))*(CB23+CC23)/1000.0</f>
        <v>0</v>
      </c>
      <c r="O23">
        <f>2.0/((1/Q23-1/P23)+SIGN(Q23)*SQRT((1/Q23-1/P23)*(1/Q23-1/P23) + 4*BQ23/((BQ23+1)*(BQ23+1))*(2*1/Q23*1/P23-1/P23*1/P23)))</f>
        <v>0</v>
      </c>
      <c r="P23">
        <f>IF(LEFT(BR23,1)&lt;&gt;"0",IF(LEFT(BR23,1)="1",3.0,BS23),$D$5+$E$5*(CI23*CB23/($K$5*1000))+$F$5*(CI23*CB23/($K$5*1000))*MAX(MIN(BP23,$J$5),$I$5)*MAX(MIN(BP23,$J$5),$I$5)+$G$5*MAX(MIN(BP23,$J$5),$I$5)*(CI23*CB23/($K$5*1000))+$H$5*(CI23*CB23/($K$5*1000))*(CI23*CB23/($K$5*1000)))</f>
        <v>0</v>
      </c>
      <c r="Q23">
        <f>H23*(1000-(1000*0.61365*exp(17.502*U23/(240.97+U23))/(CB23+CC23)+BW23)/2)/(1000*0.61365*exp(17.502*U23/(240.97+U23))/(CB23+CC23)-BW23)</f>
        <v>0</v>
      </c>
      <c r="R23">
        <f>1/((BQ23+1)/(O23/1.6)+1/(P23/1.37)) + BQ23/((BQ23+1)/(O23/1.6) + BQ23/(P23/1.37))</f>
        <v>0</v>
      </c>
      <c r="S23">
        <f>(BL23*BO23)</f>
        <v>0</v>
      </c>
      <c r="T23">
        <f>(CD23+(S23+2*0.95*5.67E-8*(((CD23+$B$7)+273)^4-(CD23+273)^4)-44100*H23)/(1.84*29.3*P23+8*0.95*5.67E-8*(CD23+273)^3))</f>
        <v>0</v>
      </c>
      <c r="U23">
        <f>($C$7*CE23+$D$7*CF23+$E$7*T23)</f>
        <v>0</v>
      </c>
      <c r="V23">
        <f>0.61365*exp(17.502*U23/(240.97+U23))</f>
        <v>0</v>
      </c>
      <c r="W23">
        <f>(X23/Y23*100)</f>
        <v>0</v>
      </c>
      <c r="X23">
        <f>BW23*(CB23+CC23)/1000</f>
        <v>0</v>
      </c>
      <c r="Y23">
        <f>0.61365*exp(17.502*CD23/(240.97+CD23))</f>
        <v>0</v>
      </c>
      <c r="Z23">
        <f>(V23-BW23*(CB23+CC23)/1000)</f>
        <v>0</v>
      </c>
      <c r="AA23">
        <f>(-H23*44100)</f>
        <v>0</v>
      </c>
      <c r="AB23">
        <f>2*29.3*P23*0.92*(CD23-U23)</f>
        <v>0</v>
      </c>
      <c r="AC23">
        <f>2*0.95*5.67E-8*(((CD23+$B$7)+273)^4-(U23+273)^4)</f>
        <v>0</v>
      </c>
      <c r="AD23">
        <f>S23+AC23+AA23+AB23</f>
        <v>0</v>
      </c>
      <c r="AE23">
        <v>4</v>
      </c>
      <c r="AF23">
        <v>0</v>
      </c>
      <c r="AG23">
        <f>IF(AE23*$H$13&gt;=AI23,1.0,(AI23/(AI23-AE23*$H$13)))</f>
        <v>0</v>
      </c>
      <c r="AH23">
        <f>(AG23-1)*100</f>
        <v>0</v>
      </c>
      <c r="AI23">
        <f>MAX(0,($B$13+$C$13*CI23)/(1+$D$13*CI23)*CB23/(CD23+273)*$E$13)</f>
        <v>0</v>
      </c>
      <c r="AJ23" t="s">
        <v>269</v>
      </c>
      <c r="AK23" t="s">
        <v>269</v>
      </c>
      <c r="AL23">
        <v>0</v>
      </c>
      <c r="AM23">
        <v>0</v>
      </c>
      <c r="AN23">
        <f>1-AL23/AM23</f>
        <v>0</v>
      </c>
      <c r="AO23">
        <v>0</v>
      </c>
      <c r="AP23" t="s">
        <v>269</v>
      </c>
      <c r="AQ23" t="s">
        <v>269</v>
      </c>
      <c r="AR23">
        <v>0</v>
      </c>
      <c r="AS23">
        <v>0</v>
      </c>
      <c r="AT23">
        <f>1-AR23/AS23</f>
        <v>0</v>
      </c>
      <c r="AU23">
        <v>0.5</v>
      </c>
      <c r="AV23">
        <f>BM23</f>
        <v>0</v>
      </c>
      <c r="AW23">
        <f>J23</f>
        <v>0</v>
      </c>
      <c r="AX23">
        <f>AT23*AU23*AV23</f>
        <v>0</v>
      </c>
      <c r="AY23">
        <f>(AW23-AO23)/AV23</f>
        <v>0</v>
      </c>
      <c r="AZ23">
        <f>(AM23-AS23)/AS23</f>
        <v>0</v>
      </c>
      <c r="BA23">
        <f>AL23/(AN23+AL23/AS23)</f>
        <v>0</v>
      </c>
      <c r="BB23" t="s">
        <v>269</v>
      </c>
      <c r="BC23">
        <v>0</v>
      </c>
      <c r="BD23">
        <f>IF(BC23&lt;&gt;0, BC23, BA23)</f>
        <v>0</v>
      </c>
      <c r="BE23">
        <f>1-BD23/AS23</f>
        <v>0</v>
      </c>
      <c r="BF23">
        <f>(AS23-AR23)/(AS23-BD23)</f>
        <v>0</v>
      </c>
      <c r="BG23">
        <f>(AM23-AS23)/(AM23-BD23)</f>
        <v>0</v>
      </c>
      <c r="BH23">
        <f>(AS23-AR23)/(AS23-AL23)</f>
        <v>0</v>
      </c>
      <c r="BI23">
        <f>(AM23-AS23)/(AM23-AL23)</f>
        <v>0</v>
      </c>
      <c r="BJ23">
        <f>(BF23*BD23/AR23)</f>
        <v>0</v>
      </c>
      <c r="BK23">
        <f>(1-BJ23)</f>
        <v>0</v>
      </c>
      <c r="BL23">
        <f>$B$11*CJ23+$C$11*CK23+$F$11*CL23*(1-CO23)</f>
        <v>0</v>
      </c>
      <c r="BM23">
        <f>BL23*BN23</f>
        <v>0</v>
      </c>
      <c r="BN23">
        <f>($B$11*$D$9+$C$11*$D$9+$F$11*((CY23+CQ23)/MAX(CY23+CQ23+CZ23, 0.1)*$I$9+CZ23/MAX(CY23+CQ23+CZ23, 0.1)*$J$9))/($B$11+$C$11+$F$11)</f>
        <v>0</v>
      </c>
      <c r="BO23">
        <f>($B$11*$K$9+$C$11*$K$9+$F$11*((CY23+CQ23)/MAX(CY23+CQ23+CZ23, 0.1)*$P$9+CZ23/MAX(CY23+CQ23+CZ23, 0.1)*$Q$9))/($B$11+$C$11+$F$11)</f>
        <v>0</v>
      </c>
      <c r="BP23">
        <v>6</v>
      </c>
      <c r="BQ23">
        <v>0.5</v>
      </c>
      <c r="BR23" t="s">
        <v>270</v>
      </c>
      <c r="BS23">
        <v>2</v>
      </c>
      <c r="BT23">
        <v>1618589326.5</v>
      </c>
      <c r="BU23">
        <v>393.804</v>
      </c>
      <c r="BV23">
        <v>399.965</v>
      </c>
      <c r="BW23">
        <v>9.3161</v>
      </c>
      <c r="BX23">
        <v>6.6171</v>
      </c>
      <c r="BY23">
        <v>393.411</v>
      </c>
      <c r="BZ23">
        <v>9.39506</v>
      </c>
      <c r="CA23">
        <v>999.974</v>
      </c>
      <c r="CB23">
        <v>98.2391</v>
      </c>
      <c r="CC23">
        <v>0.100062</v>
      </c>
      <c r="CD23">
        <v>29.8048</v>
      </c>
      <c r="CE23">
        <v>28.4004</v>
      </c>
      <c r="CF23">
        <v>999.9</v>
      </c>
      <c r="CG23">
        <v>0</v>
      </c>
      <c r="CH23">
        <v>0</v>
      </c>
      <c r="CI23">
        <v>9982.5</v>
      </c>
      <c r="CJ23">
        <v>0</v>
      </c>
      <c r="CK23">
        <v>4.72533</v>
      </c>
      <c r="CL23">
        <v>300.03</v>
      </c>
      <c r="CM23">
        <v>0.900032</v>
      </c>
      <c r="CN23">
        <v>0.0999681</v>
      </c>
      <c r="CO23">
        <v>0</v>
      </c>
      <c r="CP23">
        <v>2.1348</v>
      </c>
      <c r="CQ23">
        <v>0</v>
      </c>
      <c r="CR23">
        <v>3043.62</v>
      </c>
      <c r="CS23">
        <v>2522.97</v>
      </c>
      <c r="CT23">
        <v>41.625</v>
      </c>
      <c r="CU23">
        <v>44.875</v>
      </c>
      <c r="CV23">
        <v>43.812</v>
      </c>
      <c r="CW23">
        <v>43.562</v>
      </c>
      <c r="CX23">
        <v>42.312</v>
      </c>
      <c r="CY23">
        <v>270.04</v>
      </c>
      <c r="CZ23">
        <v>29.99</v>
      </c>
      <c r="DA23">
        <v>0</v>
      </c>
      <c r="DB23">
        <v>1618506964.2</v>
      </c>
      <c r="DC23">
        <v>0</v>
      </c>
      <c r="DD23">
        <v>2.334616</v>
      </c>
      <c r="DE23">
        <v>0.0869384572781217</v>
      </c>
      <c r="DF23">
        <v>-50.3307693047419</v>
      </c>
      <c r="DG23">
        <v>3048.834</v>
      </c>
      <c r="DH23">
        <v>15</v>
      </c>
      <c r="DI23">
        <v>1618587380.1</v>
      </c>
      <c r="DJ23" t="s">
        <v>271</v>
      </c>
      <c r="DK23">
        <v>1618587380.1</v>
      </c>
      <c r="DL23">
        <v>1618587377.1</v>
      </c>
      <c r="DM23">
        <v>6</v>
      </c>
      <c r="DN23">
        <v>-0.137</v>
      </c>
      <c r="DO23">
        <v>-0.001</v>
      </c>
      <c r="DP23">
        <v>0.392</v>
      </c>
      <c r="DQ23">
        <v>-0.079</v>
      </c>
      <c r="DR23">
        <v>400</v>
      </c>
      <c r="DS23">
        <v>3</v>
      </c>
      <c r="DT23">
        <v>0.21</v>
      </c>
      <c r="DU23">
        <v>0.05</v>
      </c>
      <c r="DV23">
        <v>100</v>
      </c>
      <c r="DW23">
        <v>100</v>
      </c>
      <c r="DX23">
        <v>0.393</v>
      </c>
      <c r="DY23">
        <v>-0.079</v>
      </c>
      <c r="DZ23">
        <v>0.39205000000004</v>
      </c>
      <c r="EA23">
        <v>0</v>
      </c>
      <c r="EB23">
        <v>0</v>
      </c>
      <c r="EC23">
        <v>0</v>
      </c>
      <c r="ED23">
        <v>-0.0789615000000001</v>
      </c>
      <c r="EE23">
        <v>0</v>
      </c>
      <c r="EF23">
        <v>0</v>
      </c>
      <c r="EG23">
        <v>0</v>
      </c>
      <c r="EH23">
        <v>-1</v>
      </c>
      <c r="EI23">
        <v>-1</v>
      </c>
      <c r="EJ23">
        <v>-1</v>
      </c>
      <c r="EK23">
        <v>-1</v>
      </c>
      <c r="EL23">
        <v>32.4</v>
      </c>
      <c r="EM23">
        <v>32.5</v>
      </c>
      <c r="EN23">
        <v>18</v>
      </c>
      <c r="EO23">
        <v>1076.54</v>
      </c>
      <c r="EP23">
        <v>786.853</v>
      </c>
      <c r="EQ23">
        <v>27.9997</v>
      </c>
      <c r="ER23">
        <v>28.9915</v>
      </c>
      <c r="ES23">
        <v>30.0001</v>
      </c>
      <c r="ET23">
        <v>28.7813</v>
      </c>
      <c r="EU23">
        <v>28.7473</v>
      </c>
      <c r="EV23">
        <v>30.2674</v>
      </c>
      <c r="EW23">
        <v>100</v>
      </c>
      <c r="EX23">
        <v>0</v>
      </c>
      <c r="EY23">
        <v>28</v>
      </c>
      <c r="EZ23">
        <v>400</v>
      </c>
      <c r="FA23">
        <v>0</v>
      </c>
      <c r="FB23">
        <v>99.3926</v>
      </c>
      <c r="FC23">
        <v>99.4181</v>
      </c>
    </row>
    <row r="24" spans="1:159">
      <c r="A24">
        <v>8</v>
      </c>
      <c r="B24">
        <v>1618589364.5</v>
      </c>
      <c r="C24">
        <v>261.5</v>
      </c>
      <c r="D24" t="s">
        <v>284</v>
      </c>
      <c r="E24" t="s">
        <v>285</v>
      </c>
      <c r="F24">
        <v>0</v>
      </c>
      <c r="G24">
        <v>1618589364.5</v>
      </c>
      <c r="H24">
        <f>(I24)/1000</f>
        <v>0</v>
      </c>
      <c r="I24">
        <f>1000*CA24*AG24*(BW24-BX24)/(100*BP24*(1000-AG24*BW24))</f>
        <v>0</v>
      </c>
      <c r="J24">
        <f>CA24*AG24*(BV24-BU24*(1000-AG24*BX24)/(1000-AG24*BW24))/(100*BP24)</f>
        <v>0</v>
      </c>
      <c r="K24">
        <f>BU24 - IF(AG24&gt;1, J24*BP24*100.0/(AI24*CI24), 0)</f>
        <v>0</v>
      </c>
      <c r="L24">
        <f>((R24-H24/2)*K24-J24)/(R24+H24/2)</f>
        <v>0</v>
      </c>
      <c r="M24">
        <f>L24*(CB24+CC24)/1000.0</f>
        <v>0</v>
      </c>
      <c r="N24">
        <f>(BU24 - IF(AG24&gt;1, J24*BP24*100.0/(AI24*CI24), 0))*(CB24+CC24)/1000.0</f>
        <v>0</v>
      </c>
      <c r="O24">
        <f>2.0/((1/Q24-1/P24)+SIGN(Q24)*SQRT((1/Q24-1/P24)*(1/Q24-1/P24) + 4*BQ24/((BQ24+1)*(BQ24+1))*(2*1/Q24*1/P24-1/P24*1/P24)))</f>
        <v>0</v>
      </c>
      <c r="P24">
        <f>IF(LEFT(BR24,1)&lt;&gt;"0",IF(LEFT(BR24,1)="1",3.0,BS24),$D$5+$E$5*(CI24*CB24/($K$5*1000))+$F$5*(CI24*CB24/($K$5*1000))*MAX(MIN(BP24,$J$5),$I$5)*MAX(MIN(BP24,$J$5),$I$5)+$G$5*MAX(MIN(BP24,$J$5),$I$5)*(CI24*CB24/($K$5*1000))+$H$5*(CI24*CB24/($K$5*1000))*(CI24*CB24/($K$5*1000)))</f>
        <v>0</v>
      </c>
      <c r="Q24">
        <f>H24*(1000-(1000*0.61365*exp(17.502*U24/(240.97+U24))/(CB24+CC24)+BW24)/2)/(1000*0.61365*exp(17.502*U24/(240.97+U24))/(CB24+CC24)-BW24)</f>
        <v>0</v>
      </c>
      <c r="R24">
        <f>1/((BQ24+1)/(O24/1.6)+1/(P24/1.37)) + BQ24/((BQ24+1)/(O24/1.6) + BQ24/(P24/1.37))</f>
        <v>0</v>
      </c>
      <c r="S24">
        <f>(BL24*BO24)</f>
        <v>0</v>
      </c>
      <c r="T24">
        <f>(CD24+(S24+2*0.95*5.67E-8*(((CD24+$B$7)+273)^4-(CD24+273)^4)-44100*H24)/(1.84*29.3*P24+8*0.95*5.67E-8*(CD24+273)^3))</f>
        <v>0</v>
      </c>
      <c r="U24">
        <f>($C$7*CE24+$D$7*CF24+$E$7*T24)</f>
        <v>0</v>
      </c>
      <c r="V24">
        <f>0.61365*exp(17.502*U24/(240.97+U24))</f>
        <v>0</v>
      </c>
      <c r="W24">
        <f>(X24/Y24*100)</f>
        <v>0</v>
      </c>
      <c r="X24">
        <f>BW24*(CB24+CC24)/1000</f>
        <v>0</v>
      </c>
      <c r="Y24">
        <f>0.61365*exp(17.502*CD24/(240.97+CD24))</f>
        <v>0</v>
      </c>
      <c r="Z24">
        <f>(V24-BW24*(CB24+CC24)/1000)</f>
        <v>0</v>
      </c>
      <c r="AA24">
        <f>(-H24*44100)</f>
        <v>0</v>
      </c>
      <c r="AB24">
        <f>2*29.3*P24*0.92*(CD24-U24)</f>
        <v>0</v>
      </c>
      <c r="AC24">
        <f>2*0.95*5.67E-8*(((CD24+$B$7)+273)^4-(U24+273)^4)</f>
        <v>0</v>
      </c>
      <c r="AD24">
        <f>S24+AC24+AA24+AB24</f>
        <v>0</v>
      </c>
      <c r="AE24">
        <v>3</v>
      </c>
      <c r="AF24">
        <v>0</v>
      </c>
      <c r="AG24">
        <f>IF(AE24*$H$13&gt;=AI24,1.0,(AI24/(AI24-AE24*$H$13)))</f>
        <v>0</v>
      </c>
      <c r="AH24">
        <f>(AG24-1)*100</f>
        <v>0</v>
      </c>
      <c r="AI24">
        <f>MAX(0,($B$13+$C$13*CI24)/(1+$D$13*CI24)*CB24/(CD24+273)*$E$13)</f>
        <v>0</v>
      </c>
      <c r="AJ24" t="s">
        <v>269</v>
      </c>
      <c r="AK24" t="s">
        <v>269</v>
      </c>
      <c r="AL24">
        <v>0</v>
      </c>
      <c r="AM24">
        <v>0</v>
      </c>
      <c r="AN24">
        <f>1-AL24/AM24</f>
        <v>0</v>
      </c>
      <c r="AO24">
        <v>0</v>
      </c>
      <c r="AP24" t="s">
        <v>269</v>
      </c>
      <c r="AQ24" t="s">
        <v>269</v>
      </c>
      <c r="AR24">
        <v>0</v>
      </c>
      <c r="AS24">
        <v>0</v>
      </c>
      <c r="AT24">
        <f>1-AR24/AS24</f>
        <v>0</v>
      </c>
      <c r="AU24">
        <v>0.5</v>
      </c>
      <c r="AV24">
        <f>BM24</f>
        <v>0</v>
      </c>
      <c r="AW24">
        <f>J24</f>
        <v>0</v>
      </c>
      <c r="AX24">
        <f>AT24*AU24*AV24</f>
        <v>0</v>
      </c>
      <c r="AY24">
        <f>(AW24-AO24)/AV24</f>
        <v>0</v>
      </c>
      <c r="AZ24">
        <f>(AM24-AS24)/AS24</f>
        <v>0</v>
      </c>
      <c r="BA24">
        <f>AL24/(AN24+AL24/AS24)</f>
        <v>0</v>
      </c>
      <c r="BB24" t="s">
        <v>269</v>
      </c>
      <c r="BC24">
        <v>0</v>
      </c>
      <c r="BD24">
        <f>IF(BC24&lt;&gt;0, BC24, BA24)</f>
        <v>0</v>
      </c>
      <c r="BE24">
        <f>1-BD24/AS24</f>
        <v>0</v>
      </c>
      <c r="BF24">
        <f>(AS24-AR24)/(AS24-BD24)</f>
        <v>0</v>
      </c>
      <c r="BG24">
        <f>(AM24-AS24)/(AM24-BD24)</f>
        <v>0</v>
      </c>
      <c r="BH24">
        <f>(AS24-AR24)/(AS24-AL24)</f>
        <v>0</v>
      </c>
      <c r="BI24">
        <f>(AM24-AS24)/(AM24-AL24)</f>
        <v>0</v>
      </c>
      <c r="BJ24">
        <f>(BF24*BD24/AR24)</f>
        <v>0</v>
      </c>
      <c r="BK24">
        <f>(1-BJ24)</f>
        <v>0</v>
      </c>
      <c r="BL24">
        <f>$B$11*CJ24+$C$11*CK24+$F$11*CL24*(1-CO24)</f>
        <v>0</v>
      </c>
      <c r="BM24">
        <f>BL24*BN24</f>
        <v>0</v>
      </c>
      <c r="BN24">
        <f>($B$11*$D$9+$C$11*$D$9+$F$11*((CY24+CQ24)/MAX(CY24+CQ24+CZ24, 0.1)*$I$9+CZ24/MAX(CY24+CQ24+CZ24, 0.1)*$J$9))/($B$11+$C$11+$F$11)</f>
        <v>0</v>
      </c>
      <c r="BO24">
        <f>($B$11*$K$9+$C$11*$K$9+$F$11*((CY24+CQ24)/MAX(CY24+CQ24+CZ24, 0.1)*$P$9+CZ24/MAX(CY24+CQ24+CZ24, 0.1)*$Q$9))/($B$11+$C$11+$F$11)</f>
        <v>0</v>
      </c>
      <c r="BP24">
        <v>6</v>
      </c>
      <c r="BQ24">
        <v>0.5</v>
      </c>
      <c r="BR24" t="s">
        <v>270</v>
      </c>
      <c r="BS24">
        <v>2</v>
      </c>
      <c r="BT24">
        <v>1618589364.5</v>
      </c>
      <c r="BU24">
        <v>395.347</v>
      </c>
      <c r="BV24">
        <v>400.003</v>
      </c>
      <c r="BW24">
        <v>9.32868</v>
      </c>
      <c r="BX24">
        <v>6.69359</v>
      </c>
      <c r="BY24">
        <v>394.955</v>
      </c>
      <c r="BZ24">
        <v>9.40764</v>
      </c>
      <c r="CA24">
        <v>1000</v>
      </c>
      <c r="CB24">
        <v>98.2399</v>
      </c>
      <c r="CC24">
        <v>0.100081</v>
      </c>
      <c r="CD24">
        <v>29.724</v>
      </c>
      <c r="CE24">
        <v>28.2576</v>
      </c>
      <c r="CF24">
        <v>999.9</v>
      </c>
      <c r="CG24">
        <v>0</v>
      </c>
      <c r="CH24">
        <v>0</v>
      </c>
      <c r="CI24">
        <v>9990</v>
      </c>
      <c r="CJ24">
        <v>0</v>
      </c>
      <c r="CK24">
        <v>4.7401</v>
      </c>
      <c r="CL24">
        <v>199.805</v>
      </c>
      <c r="CM24">
        <v>0.899982</v>
      </c>
      <c r="CN24">
        <v>0.100018</v>
      </c>
      <c r="CO24">
        <v>0</v>
      </c>
      <c r="CP24">
        <v>2.3179</v>
      </c>
      <c r="CQ24">
        <v>0</v>
      </c>
      <c r="CR24">
        <v>1978.31</v>
      </c>
      <c r="CS24">
        <v>1680.15</v>
      </c>
      <c r="CT24">
        <v>41.312</v>
      </c>
      <c r="CU24">
        <v>44.75</v>
      </c>
      <c r="CV24">
        <v>43.625</v>
      </c>
      <c r="CW24">
        <v>43.5</v>
      </c>
      <c r="CX24">
        <v>42</v>
      </c>
      <c r="CY24">
        <v>179.82</v>
      </c>
      <c r="CZ24">
        <v>19.98</v>
      </c>
      <c r="DA24">
        <v>0</v>
      </c>
      <c r="DB24">
        <v>1618507002</v>
      </c>
      <c r="DC24">
        <v>0</v>
      </c>
      <c r="DD24">
        <v>2.28969615384615</v>
      </c>
      <c r="DE24">
        <v>1.07991453375392</v>
      </c>
      <c r="DF24">
        <v>-97.8482050676944</v>
      </c>
      <c r="DG24">
        <v>1991.55769230769</v>
      </c>
      <c r="DH24">
        <v>15</v>
      </c>
      <c r="DI24">
        <v>1618587380.1</v>
      </c>
      <c r="DJ24" t="s">
        <v>271</v>
      </c>
      <c r="DK24">
        <v>1618587380.1</v>
      </c>
      <c r="DL24">
        <v>1618587377.1</v>
      </c>
      <c r="DM24">
        <v>6</v>
      </c>
      <c r="DN24">
        <v>-0.137</v>
      </c>
      <c r="DO24">
        <v>-0.001</v>
      </c>
      <c r="DP24">
        <v>0.392</v>
      </c>
      <c r="DQ24">
        <v>-0.079</v>
      </c>
      <c r="DR24">
        <v>400</v>
      </c>
      <c r="DS24">
        <v>3</v>
      </c>
      <c r="DT24">
        <v>0.21</v>
      </c>
      <c r="DU24">
        <v>0.05</v>
      </c>
      <c r="DV24">
        <v>100</v>
      </c>
      <c r="DW24">
        <v>100</v>
      </c>
      <c r="DX24">
        <v>0.392</v>
      </c>
      <c r="DY24">
        <v>-0.079</v>
      </c>
      <c r="DZ24">
        <v>0.39205000000004</v>
      </c>
      <c r="EA24">
        <v>0</v>
      </c>
      <c r="EB24">
        <v>0</v>
      </c>
      <c r="EC24">
        <v>0</v>
      </c>
      <c r="ED24">
        <v>-0.0789615000000001</v>
      </c>
      <c r="EE24">
        <v>0</v>
      </c>
      <c r="EF24">
        <v>0</v>
      </c>
      <c r="EG24">
        <v>0</v>
      </c>
      <c r="EH24">
        <v>-1</v>
      </c>
      <c r="EI24">
        <v>-1</v>
      </c>
      <c r="EJ24">
        <v>-1</v>
      </c>
      <c r="EK24">
        <v>-1</v>
      </c>
      <c r="EL24">
        <v>33.1</v>
      </c>
      <c r="EM24">
        <v>33.1</v>
      </c>
      <c r="EN24">
        <v>18</v>
      </c>
      <c r="EO24">
        <v>1077.66</v>
      </c>
      <c r="EP24">
        <v>786.915</v>
      </c>
      <c r="EQ24">
        <v>27.9996</v>
      </c>
      <c r="ER24">
        <v>28.9965</v>
      </c>
      <c r="ES24">
        <v>30.0001</v>
      </c>
      <c r="ET24">
        <v>28.7838</v>
      </c>
      <c r="EU24">
        <v>28.7498</v>
      </c>
      <c r="EV24">
        <v>30.2714</v>
      </c>
      <c r="EW24">
        <v>100</v>
      </c>
      <c r="EX24">
        <v>0</v>
      </c>
      <c r="EY24">
        <v>28</v>
      </c>
      <c r="EZ24">
        <v>400</v>
      </c>
      <c r="FA24">
        <v>0</v>
      </c>
      <c r="FB24">
        <v>99.3915</v>
      </c>
      <c r="FC24">
        <v>99.4158</v>
      </c>
    </row>
    <row r="25" spans="1:159">
      <c r="A25">
        <v>9</v>
      </c>
      <c r="B25">
        <v>1618589409.5</v>
      </c>
      <c r="C25">
        <v>306.5</v>
      </c>
      <c r="D25" t="s">
        <v>286</v>
      </c>
      <c r="E25" t="s">
        <v>287</v>
      </c>
      <c r="F25">
        <v>0</v>
      </c>
      <c r="G25">
        <v>1618589409.5</v>
      </c>
      <c r="H25">
        <f>(I25)/1000</f>
        <v>0</v>
      </c>
      <c r="I25">
        <f>1000*CA25*AG25*(BW25-BX25)/(100*BP25*(1000-AG25*BW25))</f>
        <v>0</v>
      </c>
      <c r="J25">
        <f>CA25*AG25*(BV25-BU25*(1000-AG25*BX25)/(1000-AG25*BW25))/(100*BP25)</f>
        <v>0</v>
      </c>
      <c r="K25">
        <f>BU25 - IF(AG25&gt;1, J25*BP25*100.0/(AI25*CI25), 0)</f>
        <v>0</v>
      </c>
      <c r="L25">
        <f>((R25-H25/2)*K25-J25)/(R25+H25/2)</f>
        <v>0</v>
      </c>
      <c r="M25">
        <f>L25*(CB25+CC25)/1000.0</f>
        <v>0</v>
      </c>
      <c r="N25">
        <f>(BU25 - IF(AG25&gt;1, J25*BP25*100.0/(AI25*CI25), 0))*(CB25+CC25)/1000.0</f>
        <v>0</v>
      </c>
      <c r="O25">
        <f>2.0/((1/Q25-1/P25)+SIGN(Q25)*SQRT((1/Q25-1/P25)*(1/Q25-1/P25) + 4*BQ25/((BQ25+1)*(BQ25+1))*(2*1/Q25*1/P25-1/P25*1/P25)))</f>
        <v>0</v>
      </c>
      <c r="P25">
        <f>IF(LEFT(BR25,1)&lt;&gt;"0",IF(LEFT(BR25,1)="1",3.0,BS25),$D$5+$E$5*(CI25*CB25/($K$5*1000))+$F$5*(CI25*CB25/($K$5*1000))*MAX(MIN(BP25,$J$5),$I$5)*MAX(MIN(BP25,$J$5),$I$5)+$G$5*MAX(MIN(BP25,$J$5),$I$5)*(CI25*CB25/($K$5*1000))+$H$5*(CI25*CB25/($K$5*1000))*(CI25*CB25/($K$5*1000)))</f>
        <v>0</v>
      </c>
      <c r="Q25">
        <f>H25*(1000-(1000*0.61365*exp(17.502*U25/(240.97+U25))/(CB25+CC25)+BW25)/2)/(1000*0.61365*exp(17.502*U25/(240.97+U25))/(CB25+CC25)-BW25)</f>
        <v>0</v>
      </c>
      <c r="R25">
        <f>1/((BQ25+1)/(O25/1.6)+1/(P25/1.37)) + BQ25/((BQ25+1)/(O25/1.6) + BQ25/(P25/1.37))</f>
        <v>0</v>
      </c>
      <c r="S25">
        <f>(BL25*BO25)</f>
        <v>0</v>
      </c>
      <c r="T25">
        <f>(CD25+(S25+2*0.95*5.67E-8*(((CD25+$B$7)+273)^4-(CD25+273)^4)-44100*H25)/(1.84*29.3*P25+8*0.95*5.67E-8*(CD25+273)^3))</f>
        <v>0</v>
      </c>
      <c r="U25">
        <f>($C$7*CE25+$D$7*CF25+$E$7*T25)</f>
        <v>0</v>
      </c>
      <c r="V25">
        <f>0.61365*exp(17.502*U25/(240.97+U25))</f>
        <v>0</v>
      </c>
      <c r="W25">
        <f>(X25/Y25*100)</f>
        <v>0</v>
      </c>
      <c r="X25">
        <f>BW25*(CB25+CC25)/1000</f>
        <v>0</v>
      </c>
      <c r="Y25">
        <f>0.61365*exp(17.502*CD25/(240.97+CD25))</f>
        <v>0</v>
      </c>
      <c r="Z25">
        <f>(V25-BW25*(CB25+CC25)/1000)</f>
        <v>0</v>
      </c>
      <c r="AA25">
        <f>(-H25*44100)</f>
        <v>0</v>
      </c>
      <c r="AB25">
        <f>2*29.3*P25*0.92*(CD25-U25)</f>
        <v>0</v>
      </c>
      <c r="AC25">
        <f>2*0.95*5.67E-8*(((CD25+$B$7)+273)^4-(U25+273)^4)</f>
        <v>0</v>
      </c>
      <c r="AD25">
        <f>S25+AC25+AA25+AB25</f>
        <v>0</v>
      </c>
      <c r="AE25">
        <v>5</v>
      </c>
      <c r="AF25">
        <v>1</v>
      </c>
      <c r="AG25">
        <f>IF(AE25*$H$13&gt;=AI25,1.0,(AI25/(AI25-AE25*$H$13)))</f>
        <v>0</v>
      </c>
      <c r="AH25">
        <f>(AG25-1)*100</f>
        <v>0</v>
      </c>
      <c r="AI25">
        <f>MAX(0,($B$13+$C$13*CI25)/(1+$D$13*CI25)*CB25/(CD25+273)*$E$13)</f>
        <v>0</v>
      </c>
      <c r="AJ25" t="s">
        <v>269</v>
      </c>
      <c r="AK25" t="s">
        <v>269</v>
      </c>
      <c r="AL25">
        <v>0</v>
      </c>
      <c r="AM25">
        <v>0</v>
      </c>
      <c r="AN25">
        <f>1-AL25/AM25</f>
        <v>0</v>
      </c>
      <c r="AO25">
        <v>0</v>
      </c>
      <c r="AP25" t="s">
        <v>269</v>
      </c>
      <c r="AQ25" t="s">
        <v>269</v>
      </c>
      <c r="AR25">
        <v>0</v>
      </c>
      <c r="AS25">
        <v>0</v>
      </c>
      <c r="AT25">
        <f>1-AR25/AS25</f>
        <v>0</v>
      </c>
      <c r="AU25">
        <v>0.5</v>
      </c>
      <c r="AV25">
        <f>BM25</f>
        <v>0</v>
      </c>
      <c r="AW25">
        <f>J25</f>
        <v>0</v>
      </c>
      <c r="AX25">
        <f>AT25*AU25*AV25</f>
        <v>0</v>
      </c>
      <c r="AY25">
        <f>(AW25-AO25)/AV25</f>
        <v>0</v>
      </c>
      <c r="AZ25">
        <f>(AM25-AS25)/AS25</f>
        <v>0</v>
      </c>
      <c r="BA25">
        <f>AL25/(AN25+AL25/AS25)</f>
        <v>0</v>
      </c>
      <c r="BB25" t="s">
        <v>269</v>
      </c>
      <c r="BC25">
        <v>0</v>
      </c>
      <c r="BD25">
        <f>IF(BC25&lt;&gt;0, BC25, BA25)</f>
        <v>0</v>
      </c>
      <c r="BE25">
        <f>1-BD25/AS25</f>
        <v>0</v>
      </c>
      <c r="BF25">
        <f>(AS25-AR25)/(AS25-BD25)</f>
        <v>0</v>
      </c>
      <c r="BG25">
        <f>(AM25-AS25)/(AM25-BD25)</f>
        <v>0</v>
      </c>
      <c r="BH25">
        <f>(AS25-AR25)/(AS25-AL25)</f>
        <v>0</v>
      </c>
      <c r="BI25">
        <f>(AM25-AS25)/(AM25-AL25)</f>
        <v>0</v>
      </c>
      <c r="BJ25">
        <f>(BF25*BD25/AR25)</f>
        <v>0</v>
      </c>
      <c r="BK25">
        <f>(1-BJ25)</f>
        <v>0</v>
      </c>
      <c r="BL25">
        <f>$B$11*CJ25+$C$11*CK25+$F$11*CL25*(1-CO25)</f>
        <v>0</v>
      </c>
      <c r="BM25">
        <f>BL25*BN25</f>
        <v>0</v>
      </c>
      <c r="BN25">
        <f>($B$11*$D$9+$C$11*$D$9+$F$11*((CY25+CQ25)/MAX(CY25+CQ25+CZ25, 0.1)*$I$9+CZ25/MAX(CY25+CQ25+CZ25, 0.1)*$J$9))/($B$11+$C$11+$F$11)</f>
        <v>0</v>
      </c>
      <c r="BO25">
        <f>($B$11*$K$9+$C$11*$K$9+$F$11*((CY25+CQ25)/MAX(CY25+CQ25+CZ25, 0.1)*$P$9+CZ25/MAX(CY25+CQ25+CZ25, 0.1)*$Q$9))/($B$11+$C$11+$F$11)</f>
        <v>0</v>
      </c>
      <c r="BP25">
        <v>6</v>
      </c>
      <c r="BQ25">
        <v>0.5</v>
      </c>
      <c r="BR25" t="s">
        <v>270</v>
      </c>
      <c r="BS25">
        <v>2</v>
      </c>
      <c r="BT25">
        <v>1618589409.5</v>
      </c>
      <c r="BU25">
        <v>397.642</v>
      </c>
      <c r="BV25">
        <v>399.991</v>
      </c>
      <c r="BW25">
        <v>9.33136</v>
      </c>
      <c r="BX25">
        <v>6.76773</v>
      </c>
      <c r="BY25">
        <v>397.25</v>
      </c>
      <c r="BZ25">
        <v>9.41032</v>
      </c>
      <c r="CA25">
        <v>999.998</v>
      </c>
      <c r="CB25">
        <v>98.2407</v>
      </c>
      <c r="CC25">
        <v>0.0999666</v>
      </c>
      <c r="CD25">
        <v>29.6318</v>
      </c>
      <c r="CE25">
        <v>28.1025</v>
      </c>
      <c r="CF25">
        <v>999.9</v>
      </c>
      <c r="CG25">
        <v>0</v>
      </c>
      <c r="CH25">
        <v>0</v>
      </c>
      <c r="CI25">
        <v>10001.2</v>
      </c>
      <c r="CJ25">
        <v>0</v>
      </c>
      <c r="CK25">
        <v>4.72533</v>
      </c>
      <c r="CL25">
        <v>99.9166</v>
      </c>
      <c r="CM25">
        <v>0.899849</v>
      </c>
      <c r="CN25">
        <v>0.100151</v>
      </c>
      <c r="CO25">
        <v>0</v>
      </c>
      <c r="CP25">
        <v>2.2203</v>
      </c>
      <c r="CQ25">
        <v>0</v>
      </c>
      <c r="CR25">
        <v>962.932</v>
      </c>
      <c r="CS25">
        <v>840.16</v>
      </c>
      <c r="CT25">
        <v>40.875</v>
      </c>
      <c r="CU25">
        <v>44.625</v>
      </c>
      <c r="CV25">
        <v>43.312</v>
      </c>
      <c r="CW25">
        <v>43.375</v>
      </c>
      <c r="CX25">
        <v>41.75</v>
      </c>
      <c r="CY25">
        <v>89.91</v>
      </c>
      <c r="CZ25">
        <v>10.01</v>
      </c>
      <c r="DA25">
        <v>0</v>
      </c>
      <c r="DB25">
        <v>1618507047</v>
      </c>
      <c r="DC25">
        <v>0</v>
      </c>
      <c r="DD25">
        <v>2.340684</v>
      </c>
      <c r="DE25">
        <v>0.121853845455543</v>
      </c>
      <c r="DF25">
        <v>-41.479384519774</v>
      </c>
      <c r="DG25">
        <v>968.01132</v>
      </c>
      <c r="DH25">
        <v>15</v>
      </c>
      <c r="DI25">
        <v>1618587380.1</v>
      </c>
      <c r="DJ25" t="s">
        <v>271</v>
      </c>
      <c r="DK25">
        <v>1618587380.1</v>
      </c>
      <c r="DL25">
        <v>1618587377.1</v>
      </c>
      <c r="DM25">
        <v>6</v>
      </c>
      <c r="DN25">
        <v>-0.137</v>
      </c>
      <c r="DO25">
        <v>-0.001</v>
      </c>
      <c r="DP25">
        <v>0.392</v>
      </c>
      <c r="DQ25">
        <v>-0.079</v>
      </c>
      <c r="DR25">
        <v>400</v>
      </c>
      <c r="DS25">
        <v>3</v>
      </c>
      <c r="DT25">
        <v>0.21</v>
      </c>
      <c r="DU25">
        <v>0.05</v>
      </c>
      <c r="DV25">
        <v>100</v>
      </c>
      <c r="DW25">
        <v>100</v>
      </c>
      <c r="DX25">
        <v>0.392</v>
      </c>
      <c r="DY25">
        <v>-0.079</v>
      </c>
      <c r="DZ25">
        <v>0.39205000000004</v>
      </c>
      <c r="EA25">
        <v>0</v>
      </c>
      <c r="EB25">
        <v>0</v>
      </c>
      <c r="EC25">
        <v>0</v>
      </c>
      <c r="ED25">
        <v>-0.0789615000000001</v>
      </c>
      <c r="EE25">
        <v>0</v>
      </c>
      <c r="EF25">
        <v>0</v>
      </c>
      <c r="EG25">
        <v>0</v>
      </c>
      <c r="EH25">
        <v>-1</v>
      </c>
      <c r="EI25">
        <v>-1</v>
      </c>
      <c r="EJ25">
        <v>-1</v>
      </c>
      <c r="EK25">
        <v>-1</v>
      </c>
      <c r="EL25">
        <v>33.8</v>
      </c>
      <c r="EM25">
        <v>33.9</v>
      </c>
      <c r="EN25">
        <v>18</v>
      </c>
      <c r="EO25">
        <v>1075.02</v>
      </c>
      <c r="EP25">
        <v>787.243</v>
      </c>
      <c r="EQ25">
        <v>27.9995</v>
      </c>
      <c r="ER25">
        <v>28.999</v>
      </c>
      <c r="ES25">
        <v>30.0001</v>
      </c>
      <c r="ET25">
        <v>28.7881</v>
      </c>
      <c r="EU25">
        <v>28.7527</v>
      </c>
      <c r="EV25">
        <v>30.2768</v>
      </c>
      <c r="EW25">
        <v>100</v>
      </c>
      <c r="EX25">
        <v>0</v>
      </c>
      <c r="EY25">
        <v>28</v>
      </c>
      <c r="EZ25">
        <v>400</v>
      </c>
      <c r="FA25">
        <v>0</v>
      </c>
      <c r="FB25">
        <v>99.3919</v>
      </c>
      <c r="FC25">
        <v>99.4137</v>
      </c>
    </row>
    <row r="26" spans="1:159">
      <c r="A26">
        <v>10</v>
      </c>
      <c r="B26">
        <v>1618589476.5</v>
      </c>
      <c r="C26">
        <v>373.5</v>
      </c>
      <c r="D26" t="s">
        <v>288</v>
      </c>
      <c r="E26" t="s">
        <v>289</v>
      </c>
      <c r="F26">
        <v>0</v>
      </c>
      <c r="G26">
        <v>1618589476.5</v>
      </c>
      <c r="H26">
        <f>(I26)/1000</f>
        <v>0</v>
      </c>
      <c r="I26">
        <f>1000*CA26*AG26*(BW26-BX26)/(100*BP26*(1000-AG26*BW26))</f>
        <v>0</v>
      </c>
      <c r="J26">
        <f>CA26*AG26*(BV26-BU26*(1000-AG26*BX26)/(1000-AG26*BW26))/(100*BP26)</f>
        <v>0</v>
      </c>
      <c r="K26">
        <f>BU26 - IF(AG26&gt;1, J26*BP26*100.0/(AI26*CI26), 0)</f>
        <v>0</v>
      </c>
      <c r="L26">
        <f>((R26-H26/2)*K26-J26)/(R26+H26/2)</f>
        <v>0</v>
      </c>
      <c r="M26">
        <f>L26*(CB26+CC26)/1000.0</f>
        <v>0</v>
      </c>
      <c r="N26">
        <f>(BU26 - IF(AG26&gt;1, J26*BP26*100.0/(AI26*CI26), 0))*(CB26+CC26)/1000.0</f>
        <v>0</v>
      </c>
      <c r="O26">
        <f>2.0/((1/Q26-1/P26)+SIGN(Q26)*SQRT((1/Q26-1/P26)*(1/Q26-1/P26) + 4*BQ26/((BQ26+1)*(BQ26+1))*(2*1/Q26*1/P26-1/P26*1/P26)))</f>
        <v>0</v>
      </c>
      <c r="P26">
        <f>IF(LEFT(BR26,1)&lt;&gt;"0",IF(LEFT(BR26,1)="1",3.0,BS26),$D$5+$E$5*(CI26*CB26/($K$5*1000))+$F$5*(CI26*CB26/($K$5*1000))*MAX(MIN(BP26,$J$5),$I$5)*MAX(MIN(BP26,$J$5),$I$5)+$G$5*MAX(MIN(BP26,$J$5),$I$5)*(CI26*CB26/($K$5*1000))+$H$5*(CI26*CB26/($K$5*1000))*(CI26*CB26/($K$5*1000)))</f>
        <v>0</v>
      </c>
      <c r="Q26">
        <f>H26*(1000-(1000*0.61365*exp(17.502*U26/(240.97+U26))/(CB26+CC26)+BW26)/2)/(1000*0.61365*exp(17.502*U26/(240.97+U26))/(CB26+CC26)-BW26)</f>
        <v>0</v>
      </c>
      <c r="R26">
        <f>1/((BQ26+1)/(O26/1.6)+1/(P26/1.37)) + BQ26/((BQ26+1)/(O26/1.6) + BQ26/(P26/1.37))</f>
        <v>0</v>
      </c>
      <c r="S26">
        <f>(BL26*BO26)</f>
        <v>0</v>
      </c>
      <c r="T26">
        <f>(CD26+(S26+2*0.95*5.67E-8*(((CD26+$B$7)+273)^4-(CD26+273)^4)-44100*H26)/(1.84*29.3*P26+8*0.95*5.67E-8*(CD26+273)^3))</f>
        <v>0</v>
      </c>
      <c r="U26">
        <f>($C$7*CE26+$D$7*CF26+$E$7*T26)</f>
        <v>0</v>
      </c>
      <c r="V26">
        <f>0.61365*exp(17.502*U26/(240.97+U26))</f>
        <v>0</v>
      </c>
      <c r="W26">
        <f>(X26/Y26*100)</f>
        <v>0</v>
      </c>
      <c r="X26">
        <f>BW26*(CB26+CC26)/1000</f>
        <v>0</v>
      </c>
      <c r="Y26">
        <f>0.61365*exp(17.502*CD26/(240.97+CD26))</f>
        <v>0</v>
      </c>
      <c r="Z26">
        <f>(V26-BW26*(CB26+CC26)/1000)</f>
        <v>0</v>
      </c>
      <c r="AA26">
        <f>(-H26*44100)</f>
        <v>0</v>
      </c>
      <c r="AB26">
        <f>2*29.3*P26*0.92*(CD26-U26)</f>
        <v>0</v>
      </c>
      <c r="AC26">
        <f>2*0.95*5.67E-8*(((CD26+$B$7)+273)^4-(U26+273)^4)</f>
        <v>0</v>
      </c>
      <c r="AD26">
        <f>S26+AC26+AA26+AB26</f>
        <v>0</v>
      </c>
      <c r="AE26">
        <v>5</v>
      </c>
      <c r="AF26">
        <v>0</v>
      </c>
      <c r="AG26">
        <f>IF(AE26*$H$13&gt;=AI26,1.0,(AI26/(AI26-AE26*$H$13)))</f>
        <v>0</v>
      </c>
      <c r="AH26">
        <f>(AG26-1)*100</f>
        <v>0</v>
      </c>
      <c r="AI26">
        <f>MAX(0,($B$13+$C$13*CI26)/(1+$D$13*CI26)*CB26/(CD26+273)*$E$13)</f>
        <v>0</v>
      </c>
      <c r="AJ26" t="s">
        <v>269</v>
      </c>
      <c r="AK26" t="s">
        <v>269</v>
      </c>
      <c r="AL26">
        <v>0</v>
      </c>
      <c r="AM26">
        <v>0</v>
      </c>
      <c r="AN26">
        <f>1-AL26/AM26</f>
        <v>0</v>
      </c>
      <c r="AO26">
        <v>0</v>
      </c>
      <c r="AP26" t="s">
        <v>269</v>
      </c>
      <c r="AQ26" t="s">
        <v>269</v>
      </c>
      <c r="AR26">
        <v>0</v>
      </c>
      <c r="AS26">
        <v>0</v>
      </c>
      <c r="AT26">
        <f>1-AR26/AS26</f>
        <v>0</v>
      </c>
      <c r="AU26">
        <v>0.5</v>
      </c>
      <c r="AV26">
        <f>BM26</f>
        <v>0</v>
      </c>
      <c r="AW26">
        <f>J26</f>
        <v>0</v>
      </c>
      <c r="AX26">
        <f>AT26*AU26*AV26</f>
        <v>0</v>
      </c>
      <c r="AY26">
        <f>(AW26-AO26)/AV26</f>
        <v>0</v>
      </c>
      <c r="AZ26">
        <f>(AM26-AS26)/AS26</f>
        <v>0</v>
      </c>
      <c r="BA26">
        <f>AL26/(AN26+AL26/AS26)</f>
        <v>0</v>
      </c>
      <c r="BB26" t="s">
        <v>269</v>
      </c>
      <c r="BC26">
        <v>0</v>
      </c>
      <c r="BD26">
        <f>IF(BC26&lt;&gt;0, BC26, BA26)</f>
        <v>0</v>
      </c>
      <c r="BE26">
        <f>1-BD26/AS26</f>
        <v>0</v>
      </c>
      <c r="BF26">
        <f>(AS26-AR26)/(AS26-BD26)</f>
        <v>0</v>
      </c>
      <c r="BG26">
        <f>(AM26-AS26)/(AM26-BD26)</f>
        <v>0</v>
      </c>
      <c r="BH26">
        <f>(AS26-AR26)/(AS26-AL26)</f>
        <v>0</v>
      </c>
      <c r="BI26">
        <f>(AM26-AS26)/(AM26-AL26)</f>
        <v>0</v>
      </c>
      <c r="BJ26">
        <f>(BF26*BD26/AR26)</f>
        <v>0</v>
      </c>
      <c r="BK26">
        <f>(1-BJ26)</f>
        <v>0</v>
      </c>
      <c r="BL26">
        <f>$B$11*CJ26+$C$11*CK26+$F$11*CL26*(1-CO26)</f>
        <v>0</v>
      </c>
      <c r="BM26">
        <f>BL26*BN26</f>
        <v>0</v>
      </c>
      <c r="BN26">
        <f>($B$11*$D$9+$C$11*$D$9+$F$11*((CY26+CQ26)/MAX(CY26+CQ26+CZ26, 0.1)*$I$9+CZ26/MAX(CY26+CQ26+CZ26, 0.1)*$J$9))/($B$11+$C$11+$F$11)</f>
        <v>0</v>
      </c>
      <c r="BO26">
        <f>($B$11*$K$9+$C$11*$K$9+$F$11*((CY26+CQ26)/MAX(CY26+CQ26+CZ26, 0.1)*$P$9+CZ26/MAX(CY26+CQ26+CZ26, 0.1)*$Q$9))/($B$11+$C$11+$F$11)</f>
        <v>0</v>
      </c>
      <c r="BP26">
        <v>6</v>
      </c>
      <c r="BQ26">
        <v>0.5</v>
      </c>
      <c r="BR26" t="s">
        <v>270</v>
      </c>
      <c r="BS26">
        <v>2</v>
      </c>
      <c r="BT26">
        <v>1618589476.5</v>
      </c>
      <c r="BU26">
        <v>399.182</v>
      </c>
      <c r="BV26">
        <v>399.971</v>
      </c>
      <c r="BW26">
        <v>9.33711</v>
      </c>
      <c r="BX26">
        <v>6.88616</v>
      </c>
      <c r="BY26">
        <v>398.79</v>
      </c>
      <c r="BZ26">
        <v>9.41607</v>
      </c>
      <c r="CA26">
        <v>1000.04</v>
      </c>
      <c r="CB26">
        <v>98.2429</v>
      </c>
      <c r="CC26">
        <v>0.100051</v>
      </c>
      <c r="CD26">
        <v>29.5159</v>
      </c>
      <c r="CE26">
        <v>27.9852</v>
      </c>
      <c r="CF26">
        <v>999.9</v>
      </c>
      <c r="CG26">
        <v>0</v>
      </c>
      <c r="CH26">
        <v>0</v>
      </c>
      <c r="CI26">
        <v>9976.25</v>
      </c>
      <c r="CJ26">
        <v>0</v>
      </c>
      <c r="CK26">
        <v>4.72533</v>
      </c>
      <c r="CL26">
        <v>49.8871</v>
      </c>
      <c r="CM26">
        <v>0.899849</v>
      </c>
      <c r="CN26">
        <v>0.100151</v>
      </c>
      <c r="CO26">
        <v>0</v>
      </c>
      <c r="CP26">
        <v>2.4797</v>
      </c>
      <c r="CQ26">
        <v>0</v>
      </c>
      <c r="CR26">
        <v>482.35</v>
      </c>
      <c r="CS26">
        <v>419.481</v>
      </c>
      <c r="CT26">
        <v>40.375</v>
      </c>
      <c r="CU26">
        <v>44.375</v>
      </c>
      <c r="CV26">
        <v>42.937</v>
      </c>
      <c r="CW26">
        <v>43.187</v>
      </c>
      <c r="CX26">
        <v>41.312</v>
      </c>
      <c r="CY26">
        <v>44.89</v>
      </c>
      <c r="CZ26">
        <v>5</v>
      </c>
      <c r="DA26">
        <v>0</v>
      </c>
      <c r="DB26">
        <v>1618507114.2</v>
      </c>
      <c r="DC26">
        <v>0</v>
      </c>
      <c r="DD26">
        <v>2.381304</v>
      </c>
      <c r="DE26">
        <v>0.109976921390267</v>
      </c>
      <c r="DF26">
        <v>-5.5683076642717</v>
      </c>
      <c r="DG26">
        <v>484.31788</v>
      </c>
      <c r="DH26">
        <v>15</v>
      </c>
      <c r="DI26">
        <v>1618587380.1</v>
      </c>
      <c r="DJ26" t="s">
        <v>271</v>
      </c>
      <c r="DK26">
        <v>1618587380.1</v>
      </c>
      <c r="DL26">
        <v>1618587377.1</v>
      </c>
      <c r="DM26">
        <v>6</v>
      </c>
      <c r="DN26">
        <v>-0.137</v>
      </c>
      <c r="DO26">
        <v>-0.001</v>
      </c>
      <c r="DP26">
        <v>0.392</v>
      </c>
      <c r="DQ26">
        <v>-0.079</v>
      </c>
      <c r="DR26">
        <v>400</v>
      </c>
      <c r="DS26">
        <v>3</v>
      </c>
      <c r="DT26">
        <v>0.21</v>
      </c>
      <c r="DU26">
        <v>0.05</v>
      </c>
      <c r="DV26">
        <v>100</v>
      </c>
      <c r="DW26">
        <v>100</v>
      </c>
      <c r="DX26">
        <v>0.392</v>
      </c>
      <c r="DY26">
        <v>-0.079</v>
      </c>
      <c r="DZ26">
        <v>0.39205000000004</v>
      </c>
      <c r="EA26">
        <v>0</v>
      </c>
      <c r="EB26">
        <v>0</v>
      </c>
      <c r="EC26">
        <v>0</v>
      </c>
      <c r="ED26">
        <v>-0.0789615000000001</v>
      </c>
      <c r="EE26">
        <v>0</v>
      </c>
      <c r="EF26">
        <v>0</v>
      </c>
      <c r="EG26">
        <v>0</v>
      </c>
      <c r="EH26">
        <v>-1</v>
      </c>
      <c r="EI26">
        <v>-1</v>
      </c>
      <c r="EJ26">
        <v>-1</v>
      </c>
      <c r="EK26">
        <v>-1</v>
      </c>
      <c r="EL26">
        <v>34.9</v>
      </c>
      <c r="EM26">
        <v>35</v>
      </c>
      <c r="EN26">
        <v>18</v>
      </c>
      <c r="EO26">
        <v>1075.68</v>
      </c>
      <c r="EP26">
        <v>787.492</v>
      </c>
      <c r="EQ26">
        <v>27.9996</v>
      </c>
      <c r="ER26">
        <v>29.0014</v>
      </c>
      <c r="ES26">
        <v>30</v>
      </c>
      <c r="ET26">
        <v>28.7912</v>
      </c>
      <c r="EU26">
        <v>28.7572</v>
      </c>
      <c r="EV26">
        <v>30.283</v>
      </c>
      <c r="EW26">
        <v>100</v>
      </c>
      <c r="EX26">
        <v>0</v>
      </c>
      <c r="EY26">
        <v>28</v>
      </c>
      <c r="EZ26">
        <v>400</v>
      </c>
      <c r="FA26">
        <v>0</v>
      </c>
      <c r="FB26">
        <v>99.3912</v>
      </c>
      <c r="FC26">
        <v>99.4122</v>
      </c>
    </row>
    <row r="27" spans="1:159">
      <c r="A27">
        <v>11</v>
      </c>
      <c r="B27">
        <v>1618589540.5</v>
      </c>
      <c r="C27">
        <v>437.5</v>
      </c>
      <c r="D27" t="s">
        <v>290</v>
      </c>
      <c r="E27" t="s">
        <v>291</v>
      </c>
      <c r="F27">
        <v>0</v>
      </c>
      <c r="G27">
        <v>1618589540.5</v>
      </c>
      <c r="H27">
        <f>(I27)/1000</f>
        <v>0</v>
      </c>
      <c r="I27">
        <f>1000*CA27*AG27*(BW27-BX27)/(100*BP27*(1000-AG27*BW27))</f>
        <v>0</v>
      </c>
      <c r="J27">
        <f>CA27*AG27*(BV27-BU27*(1000-AG27*BX27)/(1000-AG27*BW27))/(100*BP27)</f>
        <v>0</v>
      </c>
      <c r="K27">
        <f>BU27 - IF(AG27&gt;1, J27*BP27*100.0/(AI27*CI27), 0)</f>
        <v>0</v>
      </c>
      <c r="L27">
        <f>((R27-H27/2)*K27-J27)/(R27+H27/2)</f>
        <v>0</v>
      </c>
      <c r="M27">
        <f>L27*(CB27+CC27)/1000.0</f>
        <v>0</v>
      </c>
      <c r="N27">
        <f>(BU27 - IF(AG27&gt;1, J27*BP27*100.0/(AI27*CI27), 0))*(CB27+CC27)/1000.0</f>
        <v>0</v>
      </c>
      <c r="O27">
        <f>2.0/((1/Q27-1/P27)+SIGN(Q27)*SQRT((1/Q27-1/P27)*(1/Q27-1/P27) + 4*BQ27/((BQ27+1)*(BQ27+1))*(2*1/Q27*1/P27-1/P27*1/P27)))</f>
        <v>0</v>
      </c>
      <c r="P27">
        <f>IF(LEFT(BR27,1)&lt;&gt;"0",IF(LEFT(BR27,1)="1",3.0,BS27),$D$5+$E$5*(CI27*CB27/($K$5*1000))+$F$5*(CI27*CB27/($K$5*1000))*MAX(MIN(BP27,$J$5),$I$5)*MAX(MIN(BP27,$J$5),$I$5)+$G$5*MAX(MIN(BP27,$J$5),$I$5)*(CI27*CB27/($K$5*1000))+$H$5*(CI27*CB27/($K$5*1000))*(CI27*CB27/($K$5*1000)))</f>
        <v>0</v>
      </c>
      <c r="Q27">
        <f>H27*(1000-(1000*0.61365*exp(17.502*U27/(240.97+U27))/(CB27+CC27)+BW27)/2)/(1000*0.61365*exp(17.502*U27/(240.97+U27))/(CB27+CC27)-BW27)</f>
        <v>0</v>
      </c>
      <c r="R27">
        <f>1/((BQ27+1)/(O27/1.6)+1/(P27/1.37)) + BQ27/((BQ27+1)/(O27/1.6) + BQ27/(P27/1.37))</f>
        <v>0</v>
      </c>
      <c r="S27">
        <f>(BL27*BO27)</f>
        <v>0</v>
      </c>
      <c r="T27">
        <f>(CD27+(S27+2*0.95*5.67E-8*(((CD27+$B$7)+273)^4-(CD27+273)^4)-44100*H27)/(1.84*29.3*P27+8*0.95*5.67E-8*(CD27+273)^3))</f>
        <v>0</v>
      </c>
      <c r="U27">
        <f>($C$7*CE27+$D$7*CF27+$E$7*T27)</f>
        <v>0</v>
      </c>
      <c r="V27">
        <f>0.61365*exp(17.502*U27/(240.97+U27))</f>
        <v>0</v>
      </c>
      <c r="W27">
        <f>(X27/Y27*100)</f>
        <v>0</v>
      </c>
      <c r="X27">
        <f>BW27*(CB27+CC27)/1000</f>
        <v>0</v>
      </c>
      <c r="Y27">
        <f>0.61365*exp(17.502*CD27/(240.97+CD27))</f>
        <v>0</v>
      </c>
      <c r="Z27">
        <f>(V27-BW27*(CB27+CC27)/1000)</f>
        <v>0</v>
      </c>
      <c r="AA27">
        <f>(-H27*44100)</f>
        <v>0</v>
      </c>
      <c r="AB27">
        <f>2*29.3*P27*0.92*(CD27-U27)</f>
        <v>0</v>
      </c>
      <c r="AC27">
        <f>2*0.95*5.67E-8*(((CD27+$B$7)+273)^4-(U27+273)^4)</f>
        <v>0</v>
      </c>
      <c r="AD27">
        <f>S27+AC27+AA27+AB27</f>
        <v>0</v>
      </c>
      <c r="AE27">
        <v>4</v>
      </c>
      <c r="AF27">
        <v>0</v>
      </c>
      <c r="AG27">
        <f>IF(AE27*$H$13&gt;=AI27,1.0,(AI27/(AI27-AE27*$H$13)))</f>
        <v>0</v>
      </c>
      <c r="AH27">
        <f>(AG27-1)*100</f>
        <v>0</v>
      </c>
      <c r="AI27">
        <f>MAX(0,($B$13+$C$13*CI27)/(1+$D$13*CI27)*CB27/(CD27+273)*$E$13)</f>
        <v>0</v>
      </c>
      <c r="AJ27" t="s">
        <v>269</v>
      </c>
      <c r="AK27" t="s">
        <v>269</v>
      </c>
      <c r="AL27">
        <v>0</v>
      </c>
      <c r="AM27">
        <v>0</v>
      </c>
      <c r="AN27">
        <f>1-AL27/AM27</f>
        <v>0</v>
      </c>
      <c r="AO27">
        <v>0</v>
      </c>
      <c r="AP27" t="s">
        <v>269</v>
      </c>
      <c r="AQ27" t="s">
        <v>269</v>
      </c>
      <c r="AR27">
        <v>0</v>
      </c>
      <c r="AS27">
        <v>0</v>
      </c>
      <c r="AT27">
        <f>1-AR27/AS27</f>
        <v>0</v>
      </c>
      <c r="AU27">
        <v>0.5</v>
      </c>
      <c r="AV27">
        <f>BM27</f>
        <v>0</v>
      </c>
      <c r="AW27">
        <f>J27</f>
        <v>0</v>
      </c>
      <c r="AX27">
        <f>AT27*AU27*AV27</f>
        <v>0</v>
      </c>
      <c r="AY27">
        <f>(AW27-AO27)/AV27</f>
        <v>0</v>
      </c>
      <c r="AZ27">
        <f>(AM27-AS27)/AS27</f>
        <v>0</v>
      </c>
      <c r="BA27">
        <f>AL27/(AN27+AL27/AS27)</f>
        <v>0</v>
      </c>
      <c r="BB27" t="s">
        <v>269</v>
      </c>
      <c r="BC27">
        <v>0</v>
      </c>
      <c r="BD27">
        <f>IF(BC27&lt;&gt;0, BC27, BA27)</f>
        <v>0</v>
      </c>
      <c r="BE27">
        <f>1-BD27/AS27</f>
        <v>0</v>
      </c>
      <c r="BF27">
        <f>(AS27-AR27)/(AS27-BD27)</f>
        <v>0</v>
      </c>
      <c r="BG27">
        <f>(AM27-AS27)/(AM27-BD27)</f>
        <v>0</v>
      </c>
      <c r="BH27">
        <f>(AS27-AR27)/(AS27-AL27)</f>
        <v>0</v>
      </c>
      <c r="BI27">
        <f>(AM27-AS27)/(AM27-AL27)</f>
        <v>0</v>
      </c>
      <c r="BJ27">
        <f>(BF27*BD27/AR27)</f>
        <v>0</v>
      </c>
      <c r="BK27">
        <f>(1-BJ27)</f>
        <v>0</v>
      </c>
      <c r="BL27">
        <f>$B$11*CJ27+$C$11*CK27+$F$11*CL27*(1-CO27)</f>
        <v>0</v>
      </c>
      <c r="BM27">
        <f>BL27*BN27</f>
        <v>0</v>
      </c>
      <c r="BN27">
        <f>($B$11*$D$9+$C$11*$D$9+$F$11*((CY27+CQ27)/MAX(CY27+CQ27+CZ27, 0.1)*$I$9+CZ27/MAX(CY27+CQ27+CZ27, 0.1)*$J$9))/($B$11+$C$11+$F$11)</f>
        <v>0</v>
      </c>
      <c r="BO27">
        <f>($B$11*$K$9+$C$11*$K$9+$F$11*((CY27+CQ27)/MAX(CY27+CQ27+CZ27, 0.1)*$P$9+CZ27/MAX(CY27+CQ27+CZ27, 0.1)*$Q$9))/($B$11+$C$11+$F$11)</f>
        <v>0</v>
      </c>
      <c r="BP27">
        <v>6</v>
      </c>
      <c r="BQ27">
        <v>0.5</v>
      </c>
      <c r="BR27" t="s">
        <v>270</v>
      </c>
      <c r="BS27">
        <v>2</v>
      </c>
      <c r="BT27">
        <v>1618589540.5</v>
      </c>
      <c r="BU27">
        <v>400.02</v>
      </c>
      <c r="BV27">
        <v>399.967</v>
      </c>
      <c r="BW27">
        <v>9.34159</v>
      </c>
      <c r="BX27">
        <v>7.00976</v>
      </c>
      <c r="BY27">
        <v>399.628</v>
      </c>
      <c r="BZ27">
        <v>9.42055</v>
      </c>
      <c r="CA27">
        <v>1000.06</v>
      </c>
      <c r="CB27">
        <v>98.2409</v>
      </c>
      <c r="CC27">
        <v>0.100075</v>
      </c>
      <c r="CD27">
        <v>29.4259</v>
      </c>
      <c r="CE27">
        <v>27.9291</v>
      </c>
      <c r="CF27">
        <v>999.9</v>
      </c>
      <c r="CG27">
        <v>0</v>
      </c>
      <c r="CH27">
        <v>0</v>
      </c>
      <c r="CI27">
        <v>10003.8</v>
      </c>
      <c r="CJ27">
        <v>0</v>
      </c>
      <c r="CK27">
        <v>4.66627</v>
      </c>
      <c r="CL27">
        <v>24.9147</v>
      </c>
      <c r="CM27">
        <v>0.899903</v>
      </c>
      <c r="CN27">
        <v>0.100097</v>
      </c>
      <c r="CO27">
        <v>0</v>
      </c>
      <c r="CP27">
        <v>2.5654</v>
      </c>
      <c r="CQ27">
        <v>0</v>
      </c>
      <c r="CR27">
        <v>254.028</v>
      </c>
      <c r="CS27">
        <v>209.501</v>
      </c>
      <c r="CT27">
        <v>39.937</v>
      </c>
      <c r="CU27">
        <v>44.125</v>
      </c>
      <c r="CV27">
        <v>42.5</v>
      </c>
      <c r="CW27">
        <v>42.937</v>
      </c>
      <c r="CX27">
        <v>40.875</v>
      </c>
      <c r="CY27">
        <v>22.42</v>
      </c>
      <c r="CZ27">
        <v>2.49</v>
      </c>
      <c r="DA27">
        <v>0</v>
      </c>
      <c r="DB27">
        <v>1618507177.8</v>
      </c>
      <c r="DC27">
        <v>0</v>
      </c>
      <c r="DD27">
        <v>2.367016</v>
      </c>
      <c r="DE27">
        <v>0.368123069890107</v>
      </c>
      <c r="DF27">
        <v>-6.13346156563327</v>
      </c>
      <c r="DG27">
        <v>255.64236</v>
      </c>
      <c r="DH27">
        <v>15</v>
      </c>
      <c r="DI27">
        <v>1618587380.1</v>
      </c>
      <c r="DJ27" t="s">
        <v>271</v>
      </c>
      <c r="DK27">
        <v>1618587380.1</v>
      </c>
      <c r="DL27">
        <v>1618587377.1</v>
      </c>
      <c r="DM27">
        <v>6</v>
      </c>
      <c r="DN27">
        <v>-0.137</v>
      </c>
      <c r="DO27">
        <v>-0.001</v>
      </c>
      <c r="DP27">
        <v>0.392</v>
      </c>
      <c r="DQ27">
        <v>-0.079</v>
      </c>
      <c r="DR27">
        <v>400</v>
      </c>
      <c r="DS27">
        <v>3</v>
      </c>
      <c r="DT27">
        <v>0.21</v>
      </c>
      <c r="DU27">
        <v>0.05</v>
      </c>
      <c r="DV27">
        <v>100</v>
      </c>
      <c r="DW27">
        <v>100</v>
      </c>
      <c r="DX27">
        <v>0.392</v>
      </c>
      <c r="DY27">
        <v>-0.079</v>
      </c>
      <c r="DZ27">
        <v>0.39205000000004</v>
      </c>
      <c r="EA27">
        <v>0</v>
      </c>
      <c r="EB27">
        <v>0</v>
      </c>
      <c r="EC27">
        <v>0</v>
      </c>
      <c r="ED27">
        <v>-0.0789615000000001</v>
      </c>
      <c r="EE27">
        <v>0</v>
      </c>
      <c r="EF27">
        <v>0</v>
      </c>
      <c r="EG27">
        <v>0</v>
      </c>
      <c r="EH27">
        <v>-1</v>
      </c>
      <c r="EI27">
        <v>-1</v>
      </c>
      <c r="EJ27">
        <v>-1</v>
      </c>
      <c r="EK27">
        <v>-1</v>
      </c>
      <c r="EL27">
        <v>36</v>
      </c>
      <c r="EM27">
        <v>36.1</v>
      </c>
      <c r="EN27">
        <v>18</v>
      </c>
      <c r="EO27">
        <v>1076.13</v>
      </c>
      <c r="EP27">
        <v>787.502</v>
      </c>
      <c r="EQ27">
        <v>27.9997</v>
      </c>
      <c r="ER27">
        <v>29.0014</v>
      </c>
      <c r="ES27">
        <v>30.0001</v>
      </c>
      <c r="ET27">
        <v>28.7936</v>
      </c>
      <c r="EU27">
        <v>28.7596</v>
      </c>
      <c r="EV27">
        <v>30.2891</v>
      </c>
      <c r="EW27">
        <v>100</v>
      </c>
      <c r="EX27">
        <v>0</v>
      </c>
      <c r="EY27">
        <v>28</v>
      </c>
      <c r="EZ27">
        <v>400</v>
      </c>
      <c r="FA27">
        <v>0</v>
      </c>
      <c r="FB27">
        <v>99.3924</v>
      </c>
      <c r="FC27">
        <v>99.4083</v>
      </c>
    </row>
    <row r="28" spans="1:159">
      <c r="A28">
        <v>12</v>
      </c>
      <c r="B28">
        <v>1618589630.5</v>
      </c>
      <c r="C28">
        <v>527.5</v>
      </c>
      <c r="D28" t="s">
        <v>292</v>
      </c>
      <c r="E28" t="s">
        <v>293</v>
      </c>
      <c r="F28">
        <v>0</v>
      </c>
      <c r="G28">
        <v>1618589630.5</v>
      </c>
      <c r="H28">
        <f>(I28)/1000</f>
        <v>0</v>
      </c>
      <c r="I28">
        <f>1000*CA28*AG28*(BW28-BX28)/(100*BP28*(1000-AG28*BW28))</f>
        <v>0</v>
      </c>
      <c r="J28">
        <f>CA28*AG28*(BV28-BU28*(1000-AG28*BX28)/(1000-AG28*BW28))/(100*BP28)</f>
        <v>0</v>
      </c>
      <c r="K28">
        <f>BU28 - IF(AG28&gt;1, J28*BP28*100.0/(AI28*CI28), 0)</f>
        <v>0</v>
      </c>
      <c r="L28">
        <f>((R28-H28/2)*K28-J28)/(R28+H28/2)</f>
        <v>0</v>
      </c>
      <c r="M28">
        <f>L28*(CB28+CC28)/1000.0</f>
        <v>0</v>
      </c>
      <c r="N28">
        <f>(BU28 - IF(AG28&gt;1, J28*BP28*100.0/(AI28*CI28), 0))*(CB28+CC28)/1000.0</f>
        <v>0</v>
      </c>
      <c r="O28">
        <f>2.0/((1/Q28-1/P28)+SIGN(Q28)*SQRT((1/Q28-1/P28)*(1/Q28-1/P28) + 4*BQ28/((BQ28+1)*(BQ28+1))*(2*1/Q28*1/P28-1/P28*1/P28)))</f>
        <v>0</v>
      </c>
      <c r="P28">
        <f>IF(LEFT(BR28,1)&lt;&gt;"0",IF(LEFT(BR28,1)="1",3.0,BS28),$D$5+$E$5*(CI28*CB28/($K$5*1000))+$F$5*(CI28*CB28/($K$5*1000))*MAX(MIN(BP28,$J$5),$I$5)*MAX(MIN(BP28,$J$5),$I$5)+$G$5*MAX(MIN(BP28,$J$5),$I$5)*(CI28*CB28/($K$5*1000))+$H$5*(CI28*CB28/($K$5*1000))*(CI28*CB28/($K$5*1000)))</f>
        <v>0</v>
      </c>
      <c r="Q28">
        <f>H28*(1000-(1000*0.61365*exp(17.502*U28/(240.97+U28))/(CB28+CC28)+BW28)/2)/(1000*0.61365*exp(17.502*U28/(240.97+U28))/(CB28+CC28)-BW28)</f>
        <v>0</v>
      </c>
      <c r="R28">
        <f>1/((BQ28+1)/(O28/1.6)+1/(P28/1.37)) + BQ28/((BQ28+1)/(O28/1.6) + BQ28/(P28/1.37))</f>
        <v>0</v>
      </c>
      <c r="S28">
        <f>(BL28*BO28)</f>
        <v>0</v>
      </c>
      <c r="T28">
        <f>(CD28+(S28+2*0.95*5.67E-8*(((CD28+$B$7)+273)^4-(CD28+273)^4)-44100*H28)/(1.84*29.3*P28+8*0.95*5.67E-8*(CD28+273)^3))</f>
        <v>0</v>
      </c>
      <c r="U28">
        <f>($C$7*CE28+$D$7*CF28+$E$7*T28)</f>
        <v>0</v>
      </c>
      <c r="V28">
        <f>0.61365*exp(17.502*U28/(240.97+U28))</f>
        <v>0</v>
      </c>
      <c r="W28">
        <f>(X28/Y28*100)</f>
        <v>0</v>
      </c>
      <c r="X28">
        <f>BW28*(CB28+CC28)/1000</f>
        <v>0</v>
      </c>
      <c r="Y28">
        <f>0.61365*exp(17.502*CD28/(240.97+CD28))</f>
        <v>0</v>
      </c>
      <c r="Z28">
        <f>(V28-BW28*(CB28+CC28)/1000)</f>
        <v>0</v>
      </c>
      <c r="AA28">
        <f>(-H28*44100)</f>
        <v>0</v>
      </c>
      <c r="AB28">
        <f>2*29.3*P28*0.92*(CD28-U28)</f>
        <v>0</v>
      </c>
      <c r="AC28">
        <f>2*0.95*5.67E-8*(((CD28+$B$7)+273)^4-(U28+273)^4)</f>
        <v>0</v>
      </c>
      <c r="AD28">
        <f>S28+AC28+AA28+AB28</f>
        <v>0</v>
      </c>
      <c r="AE28">
        <v>5</v>
      </c>
      <c r="AF28">
        <v>1</v>
      </c>
      <c r="AG28">
        <f>IF(AE28*$H$13&gt;=AI28,1.0,(AI28/(AI28-AE28*$H$13)))</f>
        <v>0</v>
      </c>
      <c r="AH28">
        <f>(AG28-1)*100</f>
        <v>0</v>
      </c>
      <c r="AI28">
        <f>MAX(0,($B$13+$C$13*CI28)/(1+$D$13*CI28)*CB28/(CD28+273)*$E$13)</f>
        <v>0</v>
      </c>
      <c r="AJ28" t="s">
        <v>269</v>
      </c>
      <c r="AK28" t="s">
        <v>269</v>
      </c>
      <c r="AL28">
        <v>0</v>
      </c>
      <c r="AM28">
        <v>0</v>
      </c>
      <c r="AN28">
        <f>1-AL28/AM28</f>
        <v>0</v>
      </c>
      <c r="AO28">
        <v>0</v>
      </c>
      <c r="AP28" t="s">
        <v>269</v>
      </c>
      <c r="AQ28" t="s">
        <v>269</v>
      </c>
      <c r="AR28">
        <v>0</v>
      </c>
      <c r="AS28">
        <v>0</v>
      </c>
      <c r="AT28">
        <f>1-AR28/AS28</f>
        <v>0</v>
      </c>
      <c r="AU28">
        <v>0.5</v>
      </c>
      <c r="AV28">
        <f>BM28</f>
        <v>0</v>
      </c>
      <c r="AW28">
        <f>J28</f>
        <v>0</v>
      </c>
      <c r="AX28">
        <f>AT28*AU28*AV28</f>
        <v>0</v>
      </c>
      <c r="AY28">
        <f>(AW28-AO28)/AV28</f>
        <v>0</v>
      </c>
      <c r="AZ28">
        <f>(AM28-AS28)/AS28</f>
        <v>0</v>
      </c>
      <c r="BA28">
        <f>AL28/(AN28+AL28/AS28)</f>
        <v>0</v>
      </c>
      <c r="BB28" t="s">
        <v>269</v>
      </c>
      <c r="BC28">
        <v>0</v>
      </c>
      <c r="BD28">
        <f>IF(BC28&lt;&gt;0, BC28, BA28)</f>
        <v>0</v>
      </c>
      <c r="BE28">
        <f>1-BD28/AS28</f>
        <v>0</v>
      </c>
      <c r="BF28">
        <f>(AS28-AR28)/(AS28-BD28)</f>
        <v>0</v>
      </c>
      <c r="BG28">
        <f>(AM28-AS28)/(AM28-BD28)</f>
        <v>0</v>
      </c>
      <c r="BH28">
        <f>(AS28-AR28)/(AS28-AL28)</f>
        <v>0</v>
      </c>
      <c r="BI28">
        <f>(AM28-AS28)/(AM28-AL28)</f>
        <v>0</v>
      </c>
      <c r="BJ28">
        <f>(BF28*BD28/AR28)</f>
        <v>0</v>
      </c>
      <c r="BK28">
        <f>(1-BJ28)</f>
        <v>0</v>
      </c>
      <c r="BL28">
        <f>$B$11*CJ28+$C$11*CK28+$F$11*CL28*(1-CO28)</f>
        <v>0</v>
      </c>
      <c r="BM28">
        <f>BL28*BN28</f>
        <v>0</v>
      </c>
      <c r="BN28">
        <f>($B$11*$D$9+$C$11*$D$9+$F$11*((CY28+CQ28)/MAX(CY28+CQ28+CZ28, 0.1)*$I$9+CZ28/MAX(CY28+CQ28+CZ28, 0.1)*$J$9))/($B$11+$C$11+$F$11)</f>
        <v>0</v>
      </c>
      <c r="BO28">
        <f>($B$11*$K$9+$C$11*$K$9+$F$11*((CY28+CQ28)/MAX(CY28+CQ28+CZ28, 0.1)*$P$9+CZ28/MAX(CY28+CQ28+CZ28, 0.1)*$Q$9))/($B$11+$C$11+$F$11)</f>
        <v>0</v>
      </c>
      <c r="BP28">
        <v>6</v>
      </c>
      <c r="BQ28">
        <v>0.5</v>
      </c>
      <c r="BR28" t="s">
        <v>270</v>
      </c>
      <c r="BS28">
        <v>2</v>
      </c>
      <c r="BT28">
        <v>1618589630.5</v>
      </c>
      <c r="BU28">
        <v>400.686</v>
      </c>
      <c r="BV28">
        <v>399.977</v>
      </c>
      <c r="BW28">
        <v>9.32874</v>
      </c>
      <c r="BX28">
        <v>7.20018</v>
      </c>
      <c r="BY28">
        <v>400.293</v>
      </c>
      <c r="BZ28">
        <v>9.4077</v>
      </c>
      <c r="CA28">
        <v>999.955</v>
      </c>
      <c r="CB28">
        <v>98.2424</v>
      </c>
      <c r="CC28">
        <v>0.100079</v>
      </c>
      <c r="CD28">
        <v>29.3206</v>
      </c>
      <c r="CE28">
        <v>27.8941</v>
      </c>
      <c r="CF28">
        <v>999.9</v>
      </c>
      <c r="CG28">
        <v>0</v>
      </c>
      <c r="CH28">
        <v>0</v>
      </c>
      <c r="CI28">
        <v>10023.8</v>
      </c>
      <c r="CJ28">
        <v>0</v>
      </c>
      <c r="CK28">
        <v>4.66627</v>
      </c>
      <c r="CL28">
        <v>9.80985</v>
      </c>
      <c r="CM28">
        <v>0.900057</v>
      </c>
      <c r="CN28">
        <v>0.0999432</v>
      </c>
      <c r="CO28">
        <v>0</v>
      </c>
      <c r="CP28">
        <v>2.3175</v>
      </c>
      <c r="CQ28">
        <v>0</v>
      </c>
      <c r="CR28">
        <v>119.352</v>
      </c>
      <c r="CS28">
        <v>82.4922</v>
      </c>
      <c r="CT28">
        <v>39.375</v>
      </c>
      <c r="CU28">
        <v>43.75</v>
      </c>
      <c r="CV28">
        <v>42</v>
      </c>
      <c r="CW28">
        <v>42.625</v>
      </c>
      <c r="CX28">
        <v>40.437</v>
      </c>
      <c r="CY28">
        <v>8.83</v>
      </c>
      <c r="CZ28">
        <v>0.98</v>
      </c>
      <c r="DA28">
        <v>0</v>
      </c>
      <c r="DB28">
        <v>1618507267.8</v>
      </c>
      <c r="DC28">
        <v>0</v>
      </c>
      <c r="DD28">
        <v>2.354332</v>
      </c>
      <c r="DE28">
        <v>-0.361492302805006</v>
      </c>
      <c r="DF28">
        <v>-3.62607695174225</v>
      </c>
      <c r="DG28">
        <v>121.36988</v>
      </c>
      <c r="DH28">
        <v>15</v>
      </c>
      <c r="DI28">
        <v>1618587380.1</v>
      </c>
      <c r="DJ28" t="s">
        <v>271</v>
      </c>
      <c r="DK28">
        <v>1618587380.1</v>
      </c>
      <c r="DL28">
        <v>1618587377.1</v>
      </c>
      <c r="DM28">
        <v>6</v>
      </c>
      <c r="DN28">
        <v>-0.137</v>
      </c>
      <c r="DO28">
        <v>-0.001</v>
      </c>
      <c r="DP28">
        <v>0.392</v>
      </c>
      <c r="DQ28">
        <v>-0.079</v>
      </c>
      <c r="DR28">
        <v>400</v>
      </c>
      <c r="DS28">
        <v>3</v>
      </c>
      <c r="DT28">
        <v>0.21</v>
      </c>
      <c r="DU28">
        <v>0.05</v>
      </c>
      <c r="DV28">
        <v>100</v>
      </c>
      <c r="DW28">
        <v>100</v>
      </c>
      <c r="DX28">
        <v>0.393</v>
      </c>
      <c r="DY28">
        <v>-0.079</v>
      </c>
      <c r="DZ28">
        <v>0.39205000000004</v>
      </c>
      <c r="EA28">
        <v>0</v>
      </c>
      <c r="EB28">
        <v>0</v>
      </c>
      <c r="EC28">
        <v>0</v>
      </c>
      <c r="ED28">
        <v>-0.0789615000000001</v>
      </c>
      <c r="EE28">
        <v>0</v>
      </c>
      <c r="EF28">
        <v>0</v>
      </c>
      <c r="EG28">
        <v>0</v>
      </c>
      <c r="EH28">
        <v>-1</v>
      </c>
      <c r="EI28">
        <v>-1</v>
      </c>
      <c r="EJ28">
        <v>-1</v>
      </c>
      <c r="EK28">
        <v>-1</v>
      </c>
      <c r="EL28">
        <v>37.5</v>
      </c>
      <c r="EM28">
        <v>37.6</v>
      </c>
      <c r="EN28">
        <v>18</v>
      </c>
      <c r="EO28">
        <v>1074.9</v>
      </c>
      <c r="EP28">
        <v>787.842</v>
      </c>
      <c r="EQ28">
        <v>27.9998</v>
      </c>
      <c r="ER28">
        <v>28.999</v>
      </c>
      <c r="ES28">
        <v>30.0001</v>
      </c>
      <c r="ET28">
        <v>28.7936</v>
      </c>
      <c r="EU28">
        <v>28.7596</v>
      </c>
      <c r="EV28">
        <v>30.2958</v>
      </c>
      <c r="EW28">
        <v>100</v>
      </c>
      <c r="EX28">
        <v>0</v>
      </c>
      <c r="EY28">
        <v>28</v>
      </c>
      <c r="EZ28">
        <v>400</v>
      </c>
      <c r="FA28">
        <v>0</v>
      </c>
      <c r="FB28">
        <v>99.3914</v>
      </c>
      <c r="FC28">
        <v>99.4067</v>
      </c>
    </row>
    <row r="29" spans="1:159">
      <c r="A29">
        <v>13</v>
      </c>
      <c r="B29">
        <v>1618589682.5</v>
      </c>
      <c r="C29">
        <v>579.5</v>
      </c>
      <c r="D29" t="s">
        <v>294</v>
      </c>
      <c r="E29" t="s">
        <v>295</v>
      </c>
      <c r="F29">
        <v>0</v>
      </c>
      <c r="G29">
        <v>1618589682.5</v>
      </c>
      <c r="H29">
        <f>(I29)/1000</f>
        <v>0</v>
      </c>
      <c r="I29">
        <f>1000*CA29*AG29*(BW29-BX29)/(100*BP29*(1000-AG29*BW29))</f>
        <v>0</v>
      </c>
      <c r="J29">
        <f>CA29*AG29*(BV29-BU29*(1000-AG29*BX29)/(1000-AG29*BW29))/(100*BP29)</f>
        <v>0</v>
      </c>
      <c r="K29">
        <f>BU29 - IF(AG29&gt;1, J29*BP29*100.0/(AI29*CI29), 0)</f>
        <v>0</v>
      </c>
      <c r="L29">
        <f>((R29-H29/2)*K29-J29)/(R29+H29/2)</f>
        <v>0</v>
      </c>
      <c r="M29">
        <f>L29*(CB29+CC29)/1000.0</f>
        <v>0</v>
      </c>
      <c r="N29">
        <f>(BU29 - IF(AG29&gt;1, J29*BP29*100.0/(AI29*CI29), 0))*(CB29+CC29)/1000.0</f>
        <v>0</v>
      </c>
      <c r="O29">
        <f>2.0/((1/Q29-1/P29)+SIGN(Q29)*SQRT((1/Q29-1/P29)*(1/Q29-1/P29) + 4*BQ29/((BQ29+1)*(BQ29+1))*(2*1/Q29*1/P29-1/P29*1/P29)))</f>
        <v>0</v>
      </c>
      <c r="P29">
        <f>IF(LEFT(BR29,1)&lt;&gt;"0",IF(LEFT(BR29,1)="1",3.0,BS29),$D$5+$E$5*(CI29*CB29/($K$5*1000))+$F$5*(CI29*CB29/($K$5*1000))*MAX(MIN(BP29,$J$5),$I$5)*MAX(MIN(BP29,$J$5),$I$5)+$G$5*MAX(MIN(BP29,$J$5),$I$5)*(CI29*CB29/($K$5*1000))+$H$5*(CI29*CB29/($K$5*1000))*(CI29*CB29/($K$5*1000)))</f>
        <v>0</v>
      </c>
      <c r="Q29">
        <f>H29*(1000-(1000*0.61365*exp(17.502*U29/(240.97+U29))/(CB29+CC29)+BW29)/2)/(1000*0.61365*exp(17.502*U29/(240.97+U29))/(CB29+CC29)-BW29)</f>
        <v>0</v>
      </c>
      <c r="R29">
        <f>1/((BQ29+1)/(O29/1.6)+1/(P29/1.37)) + BQ29/((BQ29+1)/(O29/1.6) + BQ29/(P29/1.37))</f>
        <v>0</v>
      </c>
      <c r="S29">
        <f>(BL29*BO29)</f>
        <v>0</v>
      </c>
      <c r="T29">
        <f>(CD29+(S29+2*0.95*5.67E-8*(((CD29+$B$7)+273)^4-(CD29+273)^4)-44100*H29)/(1.84*29.3*P29+8*0.95*5.67E-8*(CD29+273)^3))</f>
        <v>0</v>
      </c>
      <c r="U29">
        <f>($C$7*CE29+$D$7*CF29+$E$7*T29)</f>
        <v>0</v>
      </c>
      <c r="V29">
        <f>0.61365*exp(17.502*U29/(240.97+U29))</f>
        <v>0</v>
      </c>
      <c r="W29">
        <f>(X29/Y29*100)</f>
        <v>0</v>
      </c>
      <c r="X29">
        <f>BW29*(CB29+CC29)/1000</f>
        <v>0</v>
      </c>
      <c r="Y29">
        <f>0.61365*exp(17.502*CD29/(240.97+CD29))</f>
        <v>0</v>
      </c>
      <c r="Z29">
        <f>(V29-BW29*(CB29+CC29)/1000)</f>
        <v>0</v>
      </c>
      <c r="AA29">
        <f>(-H29*44100)</f>
        <v>0</v>
      </c>
      <c r="AB29">
        <f>2*29.3*P29*0.92*(CD29-U29)</f>
        <v>0</v>
      </c>
      <c r="AC29">
        <f>2*0.95*5.67E-8*(((CD29+$B$7)+273)^4-(U29+273)^4)</f>
        <v>0</v>
      </c>
      <c r="AD29">
        <f>S29+AC29+AA29+AB29</f>
        <v>0</v>
      </c>
      <c r="AE29">
        <v>5</v>
      </c>
      <c r="AF29">
        <v>0</v>
      </c>
      <c r="AG29">
        <f>IF(AE29*$H$13&gt;=AI29,1.0,(AI29/(AI29-AE29*$H$13)))</f>
        <v>0</v>
      </c>
      <c r="AH29">
        <f>(AG29-1)*100</f>
        <v>0</v>
      </c>
      <c r="AI29">
        <f>MAX(0,($B$13+$C$13*CI29)/(1+$D$13*CI29)*CB29/(CD29+273)*$E$13)</f>
        <v>0</v>
      </c>
      <c r="AJ29" t="s">
        <v>269</v>
      </c>
      <c r="AK29" t="s">
        <v>269</v>
      </c>
      <c r="AL29">
        <v>0</v>
      </c>
      <c r="AM29">
        <v>0</v>
      </c>
      <c r="AN29">
        <f>1-AL29/AM29</f>
        <v>0</v>
      </c>
      <c r="AO29">
        <v>0</v>
      </c>
      <c r="AP29" t="s">
        <v>269</v>
      </c>
      <c r="AQ29" t="s">
        <v>269</v>
      </c>
      <c r="AR29">
        <v>0</v>
      </c>
      <c r="AS29">
        <v>0</v>
      </c>
      <c r="AT29">
        <f>1-AR29/AS29</f>
        <v>0</v>
      </c>
      <c r="AU29">
        <v>0.5</v>
      </c>
      <c r="AV29">
        <f>BM29</f>
        <v>0</v>
      </c>
      <c r="AW29">
        <f>J29</f>
        <v>0</v>
      </c>
      <c r="AX29">
        <f>AT29*AU29*AV29</f>
        <v>0</v>
      </c>
      <c r="AY29">
        <f>(AW29-AO29)/AV29</f>
        <v>0</v>
      </c>
      <c r="AZ29">
        <f>(AM29-AS29)/AS29</f>
        <v>0</v>
      </c>
      <c r="BA29">
        <f>AL29/(AN29+AL29/AS29)</f>
        <v>0</v>
      </c>
      <c r="BB29" t="s">
        <v>269</v>
      </c>
      <c r="BC29">
        <v>0</v>
      </c>
      <c r="BD29">
        <f>IF(BC29&lt;&gt;0, BC29, BA29)</f>
        <v>0</v>
      </c>
      <c r="BE29">
        <f>1-BD29/AS29</f>
        <v>0</v>
      </c>
      <c r="BF29">
        <f>(AS29-AR29)/(AS29-BD29)</f>
        <v>0</v>
      </c>
      <c r="BG29">
        <f>(AM29-AS29)/(AM29-BD29)</f>
        <v>0</v>
      </c>
      <c r="BH29">
        <f>(AS29-AR29)/(AS29-AL29)</f>
        <v>0</v>
      </c>
      <c r="BI29">
        <f>(AM29-AS29)/(AM29-AL29)</f>
        <v>0</v>
      </c>
      <c r="BJ29">
        <f>(BF29*BD29/AR29)</f>
        <v>0</v>
      </c>
      <c r="BK29">
        <f>(1-BJ29)</f>
        <v>0</v>
      </c>
      <c r="BL29">
        <f>$B$11*CJ29+$C$11*CK29+$F$11*CL29*(1-CO29)</f>
        <v>0</v>
      </c>
      <c r="BM29">
        <f>BL29*BN29</f>
        <v>0</v>
      </c>
      <c r="BN29">
        <f>($B$11*$D$9+$C$11*$D$9+$F$11*((CY29+CQ29)/MAX(CY29+CQ29+CZ29, 0.1)*$I$9+CZ29/MAX(CY29+CQ29+CZ29, 0.1)*$J$9))/($B$11+$C$11+$F$11)</f>
        <v>0</v>
      </c>
      <c r="BO29">
        <f>($B$11*$K$9+$C$11*$K$9+$F$11*((CY29+CQ29)/MAX(CY29+CQ29+CZ29, 0.1)*$P$9+CZ29/MAX(CY29+CQ29+CZ29, 0.1)*$Q$9))/($B$11+$C$11+$F$11)</f>
        <v>0</v>
      </c>
      <c r="BP29">
        <v>6</v>
      </c>
      <c r="BQ29">
        <v>0.5</v>
      </c>
      <c r="BR29" t="s">
        <v>270</v>
      </c>
      <c r="BS29">
        <v>2</v>
      </c>
      <c r="BT29">
        <v>1618589682.5</v>
      </c>
      <c r="BU29">
        <v>401.065</v>
      </c>
      <c r="BV29">
        <v>399.961</v>
      </c>
      <c r="BW29">
        <v>9.30311</v>
      </c>
      <c r="BX29">
        <v>7.30844</v>
      </c>
      <c r="BY29">
        <v>400.672</v>
      </c>
      <c r="BZ29">
        <v>9.38207</v>
      </c>
      <c r="CA29">
        <v>1000.05</v>
      </c>
      <c r="CB29">
        <v>98.2409</v>
      </c>
      <c r="CC29">
        <v>0.0999427</v>
      </c>
      <c r="CD29">
        <v>29.2757</v>
      </c>
      <c r="CE29">
        <v>27.9004</v>
      </c>
      <c r="CF29">
        <v>999.9</v>
      </c>
      <c r="CG29">
        <v>0</v>
      </c>
      <c r="CH29">
        <v>0</v>
      </c>
      <c r="CI29">
        <v>9982.5</v>
      </c>
      <c r="CJ29">
        <v>0</v>
      </c>
      <c r="CK29">
        <v>4.66627</v>
      </c>
      <c r="CL29">
        <v>0</v>
      </c>
      <c r="CM29">
        <v>0</v>
      </c>
      <c r="CN29">
        <v>0</v>
      </c>
      <c r="CO29">
        <v>0</v>
      </c>
      <c r="CP29">
        <v>4.13</v>
      </c>
      <c r="CQ29">
        <v>0</v>
      </c>
      <c r="CR29">
        <v>31.75</v>
      </c>
      <c r="CS29">
        <v>1.95</v>
      </c>
      <c r="CT29">
        <v>39.125</v>
      </c>
      <c r="CU29">
        <v>43.5</v>
      </c>
      <c r="CV29">
        <v>41.687</v>
      </c>
      <c r="CW29">
        <v>42.437</v>
      </c>
      <c r="CX29">
        <v>40.125</v>
      </c>
      <c r="CY29">
        <v>0</v>
      </c>
      <c r="CZ29">
        <v>0</v>
      </c>
      <c r="DA29">
        <v>0</v>
      </c>
      <c r="DB29">
        <v>1618507320</v>
      </c>
      <c r="DC29">
        <v>0</v>
      </c>
      <c r="DD29">
        <v>3.35884615384615</v>
      </c>
      <c r="DE29">
        <v>-1.51623918224606</v>
      </c>
      <c r="DF29">
        <v>-6.46666679961941</v>
      </c>
      <c r="DG29">
        <v>34.8542307692308</v>
      </c>
      <c r="DH29">
        <v>15</v>
      </c>
      <c r="DI29">
        <v>1618587380.1</v>
      </c>
      <c r="DJ29" t="s">
        <v>271</v>
      </c>
      <c r="DK29">
        <v>1618587380.1</v>
      </c>
      <c r="DL29">
        <v>1618587377.1</v>
      </c>
      <c r="DM29">
        <v>6</v>
      </c>
      <c r="DN29">
        <v>-0.137</v>
      </c>
      <c r="DO29">
        <v>-0.001</v>
      </c>
      <c r="DP29">
        <v>0.392</v>
      </c>
      <c r="DQ29">
        <v>-0.079</v>
      </c>
      <c r="DR29">
        <v>400</v>
      </c>
      <c r="DS29">
        <v>3</v>
      </c>
      <c r="DT29">
        <v>0.21</v>
      </c>
      <c r="DU29">
        <v>0.05</v>
      </c>
      <c r="DV29">
        <v>100</v>
      </c>
      <c r="DW29">
        <v>100</v>
      </c>
      <c r="DX29">
        <v>0.393</v>
      </c>
      <c r="DY29">
        <v>-0.079</v>
      </c>
      <c r="DZ29">
        <v>0.39205000000004</v>
      </c>
      <c r="EA29">
        <v>0</v>
      </c>
      <c r="EB29">
        <v>0</v>
      </c>
      <c r="EC29">
        <v>0</v>
      </c>
      <c r="ED29">
        <v>-0.0789615000000001</v>
      </c>
      <c r="EE29">
        <v>0</v>
      </c>
      <c r="EF29">
        <v>0</v>
      </c>
      <c r="EG29">
        <v>0</v>
      </c>
      <c r="EH29">
        <v>-1</v>
      </c>
      <c r="EI29">
        <v>-1</v>
      </c>
      <c r="EJ29">
        <v>-1</v>
      </c>
      <c r="EK29">
        <v>-1</v>
      </c>
      <c r="EL29">
        <v>38.4</v>
      </c>
      <c r="EM29">
        <v>38.4</v>
      </c>
      <c r="EN29">
        <v>18</v>
      </c>
      <c r="EO29">
        <v>1075.44</v>
      </c>
      <c r="EP29">
        <v>787.816</v>
      </c>
      <c r="EQ29">
        <v>27.9998</v>
      </c>
      <c r="ER29">
        <v>28.9965</v>
      </c>
      <c r="ES29">
        <v>30.0001</v>
      </c>
      <c r="ET29">
        <v>28.7936</v>
      </c>
      <c r="EU29">
        <v>28.7596</v>
      </c>
      <c r="EV29">
        <v>30.3018</v>
      </c>
      <c r="EW29">
        <v>100</v>
      </c>
      <c r="EX29">
        <v>0</v>
      </c>
      <c r="EY29">
        <v>28</v>
      </c>
      <c r="EZ29">
        <v>400</v>
      </c>
      <c r="FA29">
        <v>0</v>
      </c>
      <c r="FB29">
        <v>99.3922</v>
      </c>
      <c r="FC29">
        <v>99.4082</v>
      </c>
    </row>
    <row r="30" spans="1:159">
      <c r="A30">
        <v>14</v>
      </c>
      <c r="B30">
        <v>1618589802.6</v>
      </c>
      <c r="C30">
        <v>699.599999904633</v>
      </c>
      <c r="D30" t="s">
        <v>296</v>
      </c>
      <c r="E30" t="s">
        <v>297</v>
      </c>
      <c r="F30">
        <v>0</v>
      </c>
      <c r="G30">
        <v>1618589802.6</v>
      </c>
      <c r="H30">
        <f>(I30)/1000</f>
        <v>0</v>
      </c>
      <c r="I30">
        <f>1000*CA30*AG30*(BW30-BX30)/(100*BP30*(1000-AG30*BW30))</f>
        <v>0</v>
      </c>
      <c r="J30">
        <f>CA30*AG30*(BV30-BU30*(1000-AG30*BX30)/(1000-AG30*BW30))/(100*BP30)</f>
        <v>0</v>
      </c>
      <c r="K30">
        <f>BU30 - IF(AG30&gt;1, J30*BP30*100.0/(AI30*CI30), 0)</f>
        <v>0</v>
      </c>
      <c r="L30">
        <f>((R30-H30/2)*K30-J30)/(R30+H30/2)</f>
        <v>0</v>
      </c>
      <c r="M30">
        <f>L30*(CB30+CC30)/1000.0</f>
        <v>0</v>
      </c>
      <c r="N30">
        <f>(BU30 - IF(AG30&gt;1, J30*BP30*100.0/(AI30*CI30), 0))*(CB30+CC30)/1000.0</f>
        <v>0</v>
      </c>
      <c r="O30">
        <f>2.0/((1/Q30-1/P30)+SIGN(Q30)*SQRT((1/Q30-1/P30)*(1/Q30-1/P30) + 4*BQ30/((BQ30+1)*(BQ30+1))*(2*1/Q30*1/P30-1/P30*1/P30)))</f>
        <v>0</v>
      </c>
      <c r="P30">
        <f>IF(LEFT(BR30,1)&lt;&gt;"0",IF(LEFT(BR30,1)="1",3.0,BS30),$D$5+$E$5*(CI30*CB30/($K$5*1000))+$F$5*(CI30*CB30/($K$5*1000))*MAX(MIN(BP30,$J$5),$I$5)*MAX(MIN(BP30,$J$5),$I$5)+$G$5*MAX(MIN(BP30,$J$5),$I$5)*(CI30*CB30/($K$5*1000))+$H$5*(CI30*CB30/($K$5*1000))*(CI30*CB30/($K$5*1000)))</f>
        <v>0</v>
      </c>
      <c r="Q30">
        <f>H30*(1000-(1000*0.61365*exp(17.502*U30/(240.97+U30))/(CB30+CC30)+BW30)/2)/(1000*0.61365*exp(17.502*U30/(240.97+U30))/(CB30+CC30)-BW30)</f>
        <v>0</v>
      </c>
      <c r="R30">
        <f>1/((BQ30+1)/(O30/1.6)+1/(P30/1.37)) + BQ30/((BQ30+1)/(O30/1.6) + BQ30/(P30/1.37))</f>
        <v>0</v>
      </c>
      <c r="S30">
        <f>(BL30*BO30)</f>
        <v>0</v>
      </c>
      <c r="T30">
        <f>(CD30+(S30+2*0.95*5.67E-8*(((CD30+$B$7)+273)^4-(CD30+273)^4)-44100*H30)/(1.84*29.3*P30+8*0.95*5.67E-8*(CD30+273)^3))</f>
        <v>0</v>
      </c>
      <c r="U30">
        <f>($C$7*CE30+$D$7*CF30+$E$7*T30)</f>
        <v>0</v>
      </c>
      <c r="V30">
        <f>0.61365*exp(17.502*U30/(240.97+U30))</f>
        <v>0</v>
      </c>
      <c r="W30">
        <f>(X30/Y30*100)</f>
        <v>0</v>
      </c>
      <c r="X30">
        <f>BW30*(CB30+CC30)/1000</f>
        <v>0</v>
      </c>
      <c r="Y30">
        <f>0.61365*exp(17.502*CD30/(240.97+CD30))</f>
        <v>0</v>
      </c>
      <c r="Z30">
        <f>(V30-BW30*(CB30+CC30)/1000)</f>
        <v>0</v>
      </c>
      <c r="AA30">
        <f>(-H30*44100)</f>
        <v>0</v>
      </c>
      <c r="AB30">
        <f>2*29.3*P30*0.92*(CD30-U30)</f>
        <v>0</v>
      </c>
      <c r="AC30">
        <f>2*0.95*5.67E-8*(((CD30+$B$7)+273)^4-(U30+273)^4)</f>
        <v>0</v>
      </c>
      <c r="AD30">
        <f>S30+AC30+AA30+AB30</f>
        <v>0</v>
      </c>
      <c r="AE30">
        <v>4</v>
      </c>
      <c r="AF30">
        <v>0</v>
      </c>
      <c r="AG30">
        <f>IF(AE30*$H$13&gt;=AI30,1.0,(AI30/(AI30-AE30*$H$13)))</f>
        <v>0</v>
      </c>
      <c r="AH30">
        <f>(AG30-1)*100</f>
        <v>0</v>
      </c>
      <c r="AI30">
        <f>MAX(0,($B$13+$C$13*CI30)/(1+$D$13*CI30)*CB30/(CD30+273)*$E$13)</f>
        <v>0</v>
      </c>
      <c r="AJ30" t="s">
        <v>269</v>
      </c>
      <c r="AK30" t="s">
        <v>269</v>
      </c>
      <c r="AL30">
        <v>0</v>
      </c>
      <c r="AM30">
        <v>0</v>
      </c>
      <c r="AN30">
        <f>1-AL30/AM30</f>
        <v>0</v>
      </c>
      <c r="AO30">
        <v>0</v>
      </c>
      <c r="AP30" t="s">
        <v>269</v>
      </c>
      <c r="AQ30" t="s">
        <v>269</v>
      </c>
      <c r="AR30">
        <v>0</v>
      </c>
      <c r="AS30">
        <v>0</v>
      </c>
      <c r="AT30">
        <f>1-AR30/AS30</f>
        <v>0</v>
      </c>
      <c r="AU30">
        <v>0.5</v>
      </c>
      <c r="AV30">
        <f>BM30</f>
        <v>0</v>
      </c>
      <c r="AW30">
        <f>J30</f>
        <v>0</v>
      </c>
      <c r="AX30">
        <f>AT30*AU30*AV30</f>
        <v>0</v>
      </c>
      <c r="AY30">
        <f>(AW30-AO30)/AV30</f>
        <v>0</v>
      </c>
      <c r="AZ30">
        <f>(AM30-AS30)/AS30</f>
        <v>0</v>
      </c>
      <c r="BA30">
        <f>AL30/(AN30+AL30/AS30)</f>
        <v>0</v>
      </c>
      <c r="BB30" t="s">
        <v>269</v>
      </c>
      <c r="BC30">
        <v>0</v>
      </c>
      <c r="BD30">
        <f>IF(BC30&lt;&gt;0, BC30, BA30)</f>
        <v>0</v>
      </c>
      <c r="BE30">
        <f>1-BD30/AS30</f>
        <v>0</v>
      </c>
      <c r="BF30">
        <f>(AS30-AR30)/(AS30-BD30)</f>
        <v>0</v>
      </c>
      <c r="BG30">
        <f>(AM30-AS30)/(AM30-BD30)</f>
        <v>0</v>
      </c>
      <c r="BH30">
        <f>(AS30-AR30)/(AS30-AL30)</f>
        <v>0</v>
      </c>
      <c r="BI30">
        <f>(AM30-AS30)/(AM30-AL30)</f>
        <v>0</v>
      </c>
      <c r="BJ30">
        <f>(BF30*BD30/AR30)</f>
        <v>0</v>
      </c>
      <c r="BK30">
        <f>(1-BJ30)</f>
        <v>0</v>
      </c>
      <c r="BL30">
        <f>$B$11*CJ30+$C$11*CK30+$F$11*CL30*(1-CO30)</f>
        <v>0</v>
      </c>
      <c r="BM30">
        <f>BL30*BN30</f>
        <v>0</v>
      </c>
      <c r="BN30">
        <f>($B$11*$D$9+$C$11*$D$9+$F$11*((CY30+CQ30)/MAX(CY30+CQ30+CZ30, 0.1)*$I$9+CZ30/MAX(CY30+CQ30+CZ30, 0.1)*$J$9))/($B$11+$C$11+$F$11)</f>
        <v>0</v>
      </c>
      <c r="BO30">
        <f>($B$11*$K$9+$C$11*$K$9+$F$11*((CY30+CQ30)/MAX(CY30+CQ30+CZ30, 0.1)*$P$9+CZ30/MAX(CY30+CQ30+CZ30, 0.1)*$Q$9))/($B$11+$C$11+$F$11)</f>
        <v>0</v>
      </c>
      <c r="BP30">
        <v>6</v>
      </c>
      <c r="BQ30">
        <v>0.5</v>
      </c>
      <c r="BR30" t="s">
        <v>270</v>
      </c>
      <c r="BS30">
        <v>2</v>
      </c>
      <c r="BT30">
        <v>1618589802.6</v>
      </c>
      <c r="BU30">
        <v>401.361</v>
      </c>
      <c r="BV30">
        <v>400.005</v>
      </c>
      <c r="BW30">
        <v>9.21306</v>
      </c>
      <c r="BX30">
        <v>7.53979</v>
      </c>
      <c r="BY30">
        <v>400.968</v>
      </c>
      <c r="BZ30">
        <v>9.29202</v>
      </c>
      <c r="CA30">
        <v>1000.07</v>
      </c>
      <c r="CB30">
        <v>98.2423</v>
      </c>
      <c r="CC30">
        <v>0.0999481</v>
      </c>
      <c r="CD30">
        <v>29.1999</v>
      </c>
      <c r="CE30">
        <v>27.9766</v>
      </c>
      <c r="CF30">
        <v>999.9</v>
      </c>
      <c r="CG30">
        <v>0</v>
      </c>
      <c r="CH30">
        <v>0</v>
      </c>
      <c r="CI30">
        <v>10050</v>
      </c>
      <c r="CJ30">
        <v>0</v>
      </c>
      <c r="CK30">
        <v>4.54813</v>
      </c>
      <c r="CL30">
        <v>0</v>
      </c>
      <c r="CM30">
        <v>0</v>
      </c>
      <c r="CN30">
        <v>0</v>
      </c>
      <c r="CO30">
        <v>0</v>
      </c>
      <c r="CP30">
        <v>1</v>
      </c>
      <c r="CQ30">
        <v>0</v>
      </c>
      <c r="CR30">
        <v>28.73</v>
      </c>
      <c r="CS30">
        <v>2.04</v>
      </c>
      <c r="CT30">
        <v>38.562</v>
      </c>
      <c r="CU30">
        <v>43.062</v>
      </c>
      <c r="CV30">
        <v>41.125</v>
      </c>
      <c r="CW30">
        <v>42</v>
      </c>
      <c r="CX30">
        <v>39.625</v>
      </c>
      <c r="CY30">
        <v>0</v>
      </c>
      <c r="CZ30">
        <v>0</v>
      </c>
      <c r="DA30">
        <v>0</v>
      </c>
      <c r="DB30">
        <v>1618507440</v>
      </c>
      <c r="DC30">
        <v>0</v>
      </c>
      <c r="DD30">
        <v>2.92</v>
      </c>
      <c r="DE30">
        <v>0.312478645269072</v>
      </c>
      <c r="DF30">
        <v>2.20068373720699</v>
      </c>
      <c r="DG30">
        <v>29.3880769230769</v>
      </c>
      <c r="DH30">
        <v>15</v>
      </c>
      <c r="DI30">
        <v>1618587380.1</v>
      </c>
      <c r="DJ30" t="s">
        <v>271</v>
      </c>
      <c r="DK30">
        <v>1618587380.1</v>
      </c>
      <c r="DL30">
        <v>1618587377.1</v>
      </c>
      <c r="DM30">
        <v>6</v>
      </c>
      <c r="DN30">
        <v>-0.137</v>
      </c>
      <c r="DO30">
        <v>-0.001</v>
      </c>
      <c r="DP30">
        <v>0.392</v>
      </c>
      <c r="DQ30">
        <v>-0.079</v>
      </c>
      <c r="DR30">
        <v>400</v>
      </c>
      <c r="DS30">
        <v>3</v>
      </c>
      <c r="DT30">
        <v>0.21</v>
      </c>
      <c r="DU30">
        <v>0.05</v>
      </c>
      <c r="DV30">
        <v>100</v>
      </c>
      <c r="DW30">
        <v>100</v>
      </c>
      <c r="DX30">
        <v>0.393</v>
      </c>
      <c r="DY30">
        <v>-0.079</v>
      </c>
      <c r="DZ30">
        <v>0.39205000000004</v>
      </c>
      <c r="EA30">
        <v>0</v>
      </c>
      <c r="EB30">
        <v>0</v>
      </c>
      <c r="EC30">
        <v>0</v>
      </c>
      <c r="ED30">
        <v>-0.0789615000000001</v>
      </c>
      <c r="EE30">
        <v>0</v>
      </c>
      <c r="EF30">
        <v>0</v>
      </c>
      <c r="EG30">
        <v>0</v>
      </c>
      <c r="EH30">
        <v>-1</v>
      </c>
      <c r="EI30">
        <v>-1</v>
      </c>
      <c r="EJ30">
        <v>-1</v>
      </c>
      <c r="EK30">
        <v>-1</v>
      </c>
      <c r="EL30">
        <v>40.4</v>
      </c>
      <c r="EM30">
        <v>40.4</v>
      </c>
      <c r="EN30">
        <v>18</v>
      </c>
      <c r="EO30">
        <v>1076.56</v>
      </c>
      <c r="EP30">
        <v>788.567</v>
      </c>
      <c r="EQ30">
        <v>28</v>
      </c>
      <c r="ER30">
        <v>28.9965</v>
      </c>
      <c r="ES30">
        <v>30.0002</v>
      </c>
      <c r="ET30">
        <v>28.7961</v>
      </c>
      <c r="EU30">
        <v>28.7645</v>
      </c>
      <c r="EV30">
        <v>30.3092</v>
      </c>
      <c r="EW30">
        <v>100</v>
      </c>
      <c r="EX30">
        <v>0</v>
      </c>
      <c r="EY30">
        <v>28</v>
      </c>
      <c r="EZ30">
        <v>400</v>
      </c>
      <c r="FA30">
        <v>0</v>
      </c>
      <c r="FB30">
        <v>99.3912</v>
      </c>
      <c r="FC30">
        <v>99.402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2021-08-25T10:09:58Z</dcterms:created>
  <dcterms:modified xsi:type="dcterms:W3CDTF">2021-08-25T10:09:58Z</dcterms:modified>
</cp:coreProperties>
</file>