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versitysystemnh-my.sharepoint.com/personal/jhc33_usnh_edu/Documents/TEAL/HarvardForest/Light Response Curves/2021_HF-field-season/"/>
    </mc:Choice>
  </mc:AlternateContent>
  <xr:revisionPtr revIDLastSave="1" documentId="11_ACE07100939B5187890DF389054183951948A703" xr6:coauthVersionLast="47" xr6:coauthVersionMax="47" xr10:uidLastSave="{362A9933-9B94-4BCA-B711-8161922B9CF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30" i="1" l="1"/>
  <c r="S30" i="1" s="1"/>
  <c r="BN30" i="1"/>
  <c r="BL30" i="1"/>
  <c r="BM30" i="1" s="1"/>
  <c r="AV30" i="1" s="1"/>
  <c r="AX30" i="1" s="1"/>
  <c r="BI30" i="1"/>
  <c r="BH30" i="1"/>
  <c r="BA30" i="1"/>
  <c r="BD30" i="1" s="1"/>
  <c r="AZ30" i="1"/>
  <c r="AT30" i="1"/>
  <c r="AN30" i="1"/>
  <c r="AI30" i="1"/>
  <c r="AG30" i="1" s="1"/>
  <c r="Y30" i="1"/>
  <c r="X30" i="1"/>
  <c r="P30" i="1"/>
  <c r="I30" i="1"/>
  <c r="H30" i="1" s="1"/>
  <c r="AA30" i="1" s="1"/>
  <c r="BO29" i="1"/>
  <c r="BN29" i="1"/>
  <c r="BM29" i="1"/>
  <c r="AV29" i="1" s="1"/>
  <c r="AX29" i="1" s="1"/>
  <c r="BL29" i="1"/>
  <c r="BI29" i="1"/>
  <c r="BH29" i="1"/>
  <c r="AZ29" i="1"/>
  <c r="AT29" i="1"/>
  <c r="AN29" i="1"/>
  <c r="BA29" i="1" s="1"/>
  <c r="BD29" i="1" s="1"/>
  <c r="AI29" i="1"/>
  <c r="AG29" i="1"/>
  <c r="Y29" i="1"/>
  <c r="X29" i="1"/>
  <c r="W29" i="1"/>
  <c r="S29" i="1"/>
  <c r="P29" i="1"/>
  <c r="N29" i="1"/>
  <c r="BO28" i="1"/>
  <c r="BN28" i="1"/>
  <c r="BL28" i="1"/>
  <c r="BI28" i="1"/>
  <c r="BH28" i="1"/>
  <c r="BA28" i="1"/>
  <c r="BD28" i="1" s="1"/>
  <c r="BE28" i="1" s="1"/>
  <c r="AZ28" i="1"/>
  <c r="AT28" i="1"/>
  <c r="AN28" i="1"/>
  <c r="AI28" i="1"/>
  <c r="AG28" i="1" s="1"/>
  <c r="AH28" i="1"/>
  <c r="Y28" i="1"/>
  <c r="X28" i="1"/>
  <c r="P28" i="1"/>
  <c r="I28" i="1"/>
  <c r="H28" i="1"/>
  <c r="AA28" i="1" s="1"/>
  <c r="BO27" i="1"/>
  <c r="BN27" i="1"/>
  <c r="BL27" i="1"/>
  <c r="BM27" i="1" s="1"/>
  <c r="AV27" i="1" s="1"/>
  <c r="BI27" i="1"/>
  <c r="BH27" i="1"/>
  <c r="AZ27" i="1"/>
  <c r="AT27" i="1"/>
  <c r="AX27" i="1" s="1"/>
  <c r="AN27" i="1"/>
  <c r="BA27" i="1" s="1"/>
  <c r="BD27" i="1" s="1"/>
  <c r="AI27" i="1"/>
  <c r="AG27" i="1"/>
  <c r="Y27" i="1"/>
  <c r="X27" i="1"/>
  <c r="W27" i="1"/>
  <c r="S27" i="1"/>
  <c r="P27" i="1"/>
  <c r="N27" i="1"/>
  <c r="K27" i="1"/>
  <c r="J27" i="1"/>
  <c r="AW27" i="1" s="1"/>
  <c r="BO26" i="1"/>
  <c r="BN26" i="1"/>
  <c r="BL26" i="1"/>
  <c r="BM26" i="1" s="1"/>
  <c r="AV26" i="1" s="1"/>
  <c r="AX26" i="1" s="1"/>
  <c r="BI26" i="1"/>
  <c r="BH26" i="1"/>
  <c r="BA26" i="1"/>
  <c r="BD26" i="1" s="1"/>
  <c r="AZ26" i="1"/>
  <c r="AT26" i="1"/>
  <c r="AN26" i="1"/>
  <c r="AI26" i="1"/>
  <c r="AG26" i="1" s="1"/>
  <c r="Y26" i="1"/>
  <c r="X26" i="1"/>
  <c r="P26" i="1"/>
  <c r="I26" i="1"/>
  <c r="H26" i="1" s="1"/>
  <c r="AA26" i="1" s="1"/>
  <c r="BO25" i="1"/>
  <c r="BN25" i="1"/>
  <c r="BM25" i="1"/>
  <c r="AV25" i="1" s="1"/>
  <c r="AX25" i="1" s="1"/>
  <c r="BL25" i="1"/>
  <c r="BI25" i="1"/>
  <c r="BH25" i="1"/>
  <c r="AZ25" i="1"/>
  <c r="AT25" i="1"/>
  <c r="AN25" i="1"/>
  <c r="BA25" i="1" s="1"/>
  <c r="BD25" i="1" s="1"/>
  <c r="AI25" i="1"/>
  <c r="AG25" i="1"/>
  <c r="Y25" i="1"/>
  <c r="X25" i="1"/>
  <c r="W25" i="1"/>
  <c r="S25" i="1"/>
  <c r="P25" i="1"/>
  <c r="N25" i="1"/>
  <c r="BO24" i="1"/>
  <c r="BN24" i="1"/>
  <c r="BL24" i="1"/>
  <c r="BI24" i="1"/>
  <c r="BH24" i="1"/>
  <c r="BA24" i="1"/>
  <c r="BD24" i="1" s="1"/>
  <c r="BE24" i="1" s="1"/>
  <c r="AZ24" i="1"/>
  <c r="AT24" i="1"/>
  <c r="AN24" i="1"/>
  <c r="AI24" i="1"/>
  <c r="AG24" i="1" s="1"/>
  <c r="AH24" i="1"/>
  <c r="Y24" i="1"/>
  <c r="X24" i="1"/>
  <c r="P24" i="1"/>
  <c r="I24" i="1"/>
  <c r="H24" i="1"/>
  <c r="AA24" i="1" s="1"/>
  <c r="BO23" i="1"/>
  <c r="BN23" i="1"/>
  <c r="BL23" i="1"/>
  <c r="BM23" i="1" s="1"/>
  <c r="AV23" i="1" s="1"/>
  <c r="BJ23" i="1"/>
  <c r="BK23" i="1" s="1"/>
  <c r="BI23" i="1"/>
  <c r="BH23" i="1"/>
  <c r="BF23" i="1"/>
  <c r="BE23" i="1"/>
  <c r="AZ23" i="1"/>
  <c r="AT23" i="1"/>
  <c r="AN23" i="1"/>
  <c r="BA23" i="1" s="1"/>
  <c r="BD23" i="1" s="1"/>
  <c r="BG23" i="1" s="1"/>
  <c r="AI23" i="1"/>
  <c r="AG23" i="1"/>
  <c r="Y23" i="1"/>
  <c r="X23" i="1"/>
  <c r="W23" i="1" s="1"/>
  <c r="S23" i="1"/>
  <c r="P23" i="1"/>
  <c r="K23" i="1"/>
  <c r="J23" i="1"/>
  <c r="AW23" i="1" s="1"/>
  <c r="AY23" i="1" s="1"/>
  <c r="BO22" i="1"/>
  <c r="BN22" i="1"/>
  <c r="BL22" i="1"/>
  <c r="BI22" i="1"/>
  <c r="BH22" i="1"/>
  <c r="BA22" i="1"/>
  <c r="BD22" i="1" s="1"/>
  <c r="AZ22" i="1"/>
  <c r="AT22" i="1"/>
  <c r="AN22" i="1"/>
  <c r="AI22" i="1"/>
  <c r="AG22" i="1" s="1"/>
  <c r="K22" i="1" s="1"/>
  <c r="Y22" i="1"/>
  <c r="X22" i="1"/>
  <c r="P22" i="1"/>
  <c r="BO21" i="1"/>
  <c r="BN21" i="1"/>
  <c r="BM21" i="1"/>
  <c r="BL21" i="1"/>
  <c r="BI21" i="1"/>
  <c r="BH21" i="1"/>
  <c r="BD21" i="1"/>
  <c r="BE21" i="1" s="1"/>
  <c r="AZ21" i="1"/>
  <c r="AV21" i="1"/>
  <c r="AT21" i="1"/>
  <c r="AX21" i="1" s="1"/>
  <c r="AN21" i="1"/>
  <c r="BA21" i="1" s="1"/>
  <c r="AI21" i="1"/>
  <c r="AG21" i="1"/>
  <c r="Y21" i="1"/>
  <c r="W21" i="1" s="1"/>
  <c r="X21" i="1"/>
  <c r="S21" i="1"/>
  <c r="P21" i="1"/>
  <c r="I21" i="1"/>
  <c r="H21" i="1" s="1"/>
  <c r="BO20" i="1"/>
  <c r="BN20" i="1"/>
  <c r="BM20" i="1"/>
  <c r="AV20" i="1" s="1"/>
  <c r="AX20" i="1" s="1"/>
  <c r="BL20" i="1"/>
  <c r="BI20" i="1"/>
  <c r="BH20" i="1"/>
  <c r="BA20" i="1"/>
  <c r="BD20" i="1" s="1"/>
  <c r="AZ20" i="1"/>
  <c r="AT20" i="1"/>
  <c r="AN20" i="1"/>
  <c r="AI20" i="1"/>
  <c r="AG20" i="1"/>
  <c r="Y20" i="1"/>
  <c r="X20" i="1"/>
  <c r="W20" i="1"/>
  <c r="S20" i="1"/>
  <c r="P20" i="1"/>
  <c r="BO19" i="1"/>
  <c r="S19" i="1" s="1"/>
  <c r="BN19" i="1"/>
  <c r="BM19" i="1"/>
  <c r="BL19" i="1"/>
  <c r="BI19" i="1"/>
  <c r="BH19" i="1"/>
  <c r="BG19" i="1"/>
  <c r="BA19" i="1"/>
  <c r="BD19" i="1" s="1"/>
  <c r="BF19" i="1" s="1"/>
  <c r="BJ19" i="1" s="1"/>
  <c r="BK19" i="1" s="1"/>
  <c r="AZ19" i="1"/>
  <c r="AV19" i="1"/>
  <c r="AT19" i="1"/>
  <c r="AX19" i="1" s="1"/>
  <c r="AN19" i="1"/>
  <c r="AI19" i="1"/>
  <c r="AG19" i="1"/>
  <c r="Y19" i="1"/>
  <c r="W19" i="1" s="1"/>
  <c r="X19" i="1"/>
  <c r="P19" i="1"/>
  <c r="BO18" i="1"/>
  <c r="BN18" i="1"/>
  <c r="BM18" i="1"/>
  <c r="AV18" i="1" s="1"/>
  <c r="AX18" i="1" s="1"/>
  <c r="BL18" i="1"/>
  <c r="BI18" i="1"/>
  <c r="BH18" i="1"/>
  <c r="BA18" i="1"/>
  <c r="BD18" i="1" s="1"/>
  <c r="AZ18" i="1"/>
  <c r="AT18" i="1"/>
  <c r="AN18" i="1"/>
  <c r="AI18" i="1"/>
  <c r="AG18" i="1"/>
  <c r="Y18" i="1"/>
  <c r="X18" i="1"/>
  <c r="W18" i="1"/>
  <c r="S18" i="1"/>
  <c r="P18" i="1"/>
  <c r="BO17" i="1"/>
  <c r="S17" i="1" s="1"/>
  <c r="BN17" i="1"/>
  <c r="BM17" i="1"/>
  <c r="BL17" i="1"/>
  <c r="BI17" i="1"/>
  <c r="BH17" i="1"/>
  <c r="BG17" i="1"/>
  <c r="BA17" i="1"/>
  <c r="BD17" i="1" s="1"/>
  <c r="BF17" i="1" s="1"/>
  <c r="BJ17" i="1" s="1"/>
  <c r="BK17" i="1" s="1"/>
  <c r="AZ17" i="1"/>
  <c r="AV17" i="1"/>
  <c r="AT17" i="1"/>
  <c r="AX17" i="1" s="1"/>
  <c r="AN17" i="1"/>
  <c r="AI17" i="1"/>
  <c r="AG17" i="1"/>
  <c r="Y17" i="1"/>
  <c r="W17" i="1" s="1"/>
  <c r="X17" i="1"/>
  <c r="P17" i="1"/>
  <c r="BF18" i="1" l="1"/>
  <c r="BJ18" i="1" s="1"/>
  <c r="BK18" i="1" s="1"/>
  <c r="BG18" i="1"/>
  <c r="BE18" i="1"/>
  <c r="N19" i="1"/>
  <c r="J19" i="1"/>
  <c r="AW19" i="1" s="1"/>
  <c r="AY19" i="1" s="1"/>
  <c r="AH19" i="1"/>
  <c r="K19" i="1"/>
  <c r="AH20" i="1"/>
  <c r="K20" i="1"/>
  <c r="J20" i="1"/>
  <c r="AW20" i="1" s="1"/>
  <c r="AY20" i="1" s="1"/>
  <c r="N20" i="1"/>
  <c r="I20" i="1"/>
  <c r="H20" i="1" s="1"/>
  <c r="BG27" i="1"/>
  <c r="BF27" i="1"/>
  <c r="BJ27" i="1" s="1"/>
  <c r="BK27" i="1" s="1"/>
  <c r="BE27" i="1"/>
  <c r="K17" i="1"/>
  <c r="N17" i="1"/>
  <c r="J17" i="1"/>
  <c r="AW17" i="1" s="1"/>
  <c r="AY17" i="1" s="1"/>
  <c r="I17" i="1"/>
  <c r="H17" i="1" s="1"/>
  <c r="AH17" i="1"/>
  <c r="AH18" i="1"/>
  <c r="K18" i="1"/>
  <c r="J18" i="1"/>
  <c r="AW18" i="1" s="1"/>
  <c r="AY18" i="1" s="1"/>
  <c r="I18" i="1"/>
  <c r="H18" i="1" s="1"/>
  <c r="N18" i="1"/>
  <c r="Q21" i="1"/>
  <c r="O21" i="1" s="1"/>
  <c r="R21" i="1" s="1"/>
  <c r="L21" i="1" s="1"/>
  <c r="M21" i="1" s="1"/>
  <c r="AA21" i="1"/>
  <c r="T21" i="1"/>
  <c r="U21" i="1" s="1"/>
  <c r="AX23" i="1"/>
  <c r="T17" i="1"/>
  <c r="U17" i="1" s="1"/>
  <c r="AB17" i="1" s="1"/>
  <c r="I19" i="1"/>
  <c r="H19" i="1" s="1"/>
  <c r="BF20" i="1"/>
  <c r="BJ20" i="1" s="1"/>
  <c r="BK20" i="1" s="1"/>
  <c r="BG20" i="1"/>
  <c r="BE20" i="1"/>
  <c r="AB21" i="1"/>
  <c r="BE22" i="1"/>
  <c r="BF22" i="1"/>
  <c r="BJ22" i="1" s="1"/>
  <c r="BK22" i="1" s="1"/>
  <c r="BG22" i="1"/>
  <c r="N21" i="1"/>
  <c r="J21" i="1"/>
  <c r="AW21" i="1" s="1"/>
  <c r="AY21" i="1" s="1"/>
  <c r="BM22" i="1"/>
  <c r="AV22" i="1" s="1"/>
  <c r="AX22" i="1" s="1"/>
  <c r="S22" i="1"/>
  <c r="BE26" i="1"/>
  <c r="BF26" i="1"/>
  <c r="BJ26" i="1" s="1"/>
  <c r="BK26" i="1" s="1"/>
  <c r="AY27" i="1"/>
  <c r="AH21" i="1"/>
  <c r="I22" i="1"/>
  <c r="H22" i="1" s="1"/>
  <c r="BG21" i="1"/>
  <c r="BF21" i="1"/>
  <c r="BJ21" i="1" s="1"/>
  <c r="BK21" i="1" s="1"/>
  <c r="N22" i="1"/>
  <c r="BG25" i="1"/>
  <c r="BF25" i="1"/>
  <c r="BJ25" i="1" s="1"/>
  <c r="BK25" i="1" s="1"/>
  <c r="BG29" i="1"/>
  <c r="BF29" i="1"/>
  <c r="BJ29" i="1" s="1"/>
  <c r="BK29" i="1" s="1"/>
  <c r="BE30" i="1"/>
  <c r="BF30" i="1"/>
  <c r="BJ30" i="1" s="1"/>
  <c r="BK30" i="1" s="1"/>
  <c r="K21" i="1"/>
  <c r="I23" i="1"/>
  <c r="H23" i="1" s="1"/>
  <c r="AH23" i="1"/>
  <c r="BE25" i="1"/>
  <c r="BG26" i="1"/>
  <c r="BE29" i="1"/>
  <c r="T30" i="1"/>
  <c r="U30" i="1" s="1"/>
  <c r="BG30" i="1"/>
  <c r="BE17" i="1"/>
  <c r="BE19" i="1"/>
  <c r="J22" i="1"/>
  <c r="AW22" i="1" s="1"/>
  <c r="AY22" i="1" s="1"/>
  <c r="N23" i="1"/>
  <c r="BF24" i="1"/>
  <c r="BJ24" i="1" s="1"/>
  <c r="BK24" i="1" s="1"/>
  <c r="I25" i="1"/>
  <c r="H25" i="1" s="1"/>
  <c r="T25" i="1" s="1"/>
  <c r="U25" i="1" s="1"/>
  <c r="AH25" i="1"/>
  <c r="K25" i="1"/>
  <c r="BF28" i="1"/>
  <c r="BJ28" i="1" s="1"/>
  <c r="BK28" i="1" s="1"/>
  <c r="I29" i="1"/>
  <c r="H29" i="1" s="1"/>
  <c r="AH29" i="1"/>
  <c r="K29" i="1"/>
  <c r="AH22" i="1"/>
  <c r="W24" i="1"/>
  <c r="K24" i="1"/>
  <c r="N24" i="1"/>
  <c r="J24" i="1"/>
  <c r="AW24" i="1" s="1"/>
  <c r="BG24" i="1"/>
  <c r="J25" i="1"/>
  <c r="AW25" i="1" s="1"/>
  <c r="AY25" i="1" s="1"/>
  <c r="K26" i="1"/>
  <c r="N26" i="1"/>
  <c r="J26" i="1"/>
  <c r="AW26" i="1" s="1"/>
  <c r="AY26" i="1" s="1"/>
  <c r="AH26" i="1"/>
  <c r="I27" i="1"/>
  <c r="H27" i="1" s="1"/>
  <c r="AH27" i="1"/>
  <c r="W28" i="1"/>
  <c r="K28" i="1"/>
  <c r="N28" i="1"/>
  <c r="J28" i="1"/>
  <c r="AW28" i="1" s="1"/>
  <c r="BG28" i="1"/>
  <c r="J29" i="1"/>
  <c r="AW29" i="1" s="1"/>
  <c r="AY29" i="1" s="1"/>
  <c r="T29" i="1"/>
  <c r="U29" i="1" s="1"/>
  <c r="AB29" i="1" s="1"/>
  <c r="N30" i="1"/>
  <c r="J30" i="1"/>
  <c r="AW30" i="1" s="1"/>
  <c r="AY30" i="1" s="1"/>
  <c r="AH30" i="1"/>
  <c r="W22" i="1"/>
  <c r="BM24" i="1"/>
  <c r="AV24" i="1" s="1"/>
  <c r="AX24" i="1" s="1"/>
  <c r="W26" i="1"/>
  <c r="BM28" i="1"/>
  <c r="AV28" i="1" s="1"/>
  <c r="AX28" i="1" s="1"/>
  <c r="W30" i="1"/>
  <c r="S24" i="1"/>
  <c r="S26" i="1"/>
  <c r="S28" i="1"/>
  <c r="AC25" i="1" l="1"/>
  <c r="V25" i="1"/>
  <c r="Z25" i="1" s="1"/>
  <c r="AB25" i="1"/>
  <c r="T28" i="1"/>
  <c r="U28" i="1" s="1"/>
  <c r="K30" i="1"/>
  <c r="AY24" i="1"/>
  <c r="Q29" i="1"/>
  <c r="O29" i="1" s="1"/>
  <c r="R29" i="1" s="1"/>
  <c r="L29" i="1" s="1"/>
  <c r="M29" i="1" s="1"/>
  <c r="AA29" i="1"/>
  <c r="V30" i="1"/>
  <c r="Z30" i="1" s="1"/>
  <c r="AC30" i="1"/>
  <c r="AB30" i="1"/>
  <c r="AA23" i="1"/>
  <c r="Q30" i="1"/>
  <c r="O30" i="1" s="1"/>
  <c r="R30" i="1" s="1"/>
  <c r="L30" i="1" s="1"/>
  <c r="M30" i="1" s="1"/>
  <c r="T22" i="1"/>
  <c r="U22" i="1" s="1"/>
  <c r="V21" i="1"/>
  <c r="Z21" i="1" s="1"/>
  <c r="AC21" i="1"/>
  <c r="AD21" i="1" s="1"/>
  <c r="AA18" i="1"/>
  <c r="T26" i="1"/>
  <c r="U26" i="1" s="1"/>
  <c r="AY28" i="1"/>
  <c r="T18" i="1"/>
  <c r="U18" i="1" s="1"/>
  <c r="AA22" i="1"/>
  <c r="Q19" i="1"/>
  <c r="O19" i="1" s="1"/>
  <c r="R19" i="1" s="1"/>
  <c r="L19" i="1" s="1"/>
  <c r="M19" i="1" s="1"/>
  <c r="AA19" i="1"/>
  <c r="T19" i="1"/>
  <c r="U19" i="1" s="1"/>
  <c r="Q17" i="1"/>
  <c r="O17" i="1" s="1"/>
  <c r="R17" i="1" s="1"/>
  <c r="L17" i="1" s="1"/>
  <c r="M17" i="1" s="1"/>
  <c r="AA17" i="1"/>
  <c r="AA20" i="1"/>
  <c r="T24" i="1"/>
  <c r="U24" i="1" s="1"/>
  <c r="AC29" i="1"/>
  <c r="AD29" i="1" s="1"/>
  <c r="V29" i="1"/>
  <c r="Z29" i="1" s="1"/>
  <c r="Q27" i="1"/>
  <c r="O27" i="1" s="1"/>
  <c r="R27" i="1" s="1"/>
  <c r="L27" i="1" s="1"/>
  <c r="M27" i="1" s="1"/>
  <c r="AA27" i="1"/>
  <c r="Q25" i="1"/>
  <c r="O25" i="1" s="1"/>
  <c r="R25" i="1" s="1"/>
  <c r="L25" i="1" s="1"/>
  <c r="M25" i="1" s="1"/>
  <c r="AA25" i="1"/>
  <c r="V17" i="1"/>
  <c r="Z17" i="1" s="1"/>
  <c r="AC17" i="1"/>
  <c r="AD17" i="1" s="1"/>
  <c r="T20" i="1"/>
  <c r="U20" i="1" s="1"/>
  <c r="Q20" i="1" s="1"/>
  <c r="O20" i="1" s="1"/>
  <c r="R20" i="1" s="1"/>
  <c r="L20" i="1" s="1"/>
  <c r="M20" i="1" s="1"/>
  <c r="T27" i="1"/>
  <c r="U27" i="1" s="1"/>
  <c r="T23" i="1"/>
  <c r="U23" i="1" s="1"/>
  <c r="V24" i="1" l="1"/>
  <c r="Z24" i="1" s="1"/>
  <c r="AC24" i="1"/>
  <c r="AB24" i="1"/>
  <c r="Q24" i="1"/>
  <c r="O24" i="1" s="1"/>
  <c r="R24" i="1" s="1"/>
  <c r="L24" i="1" s="1"/>
  <c r="M24" i="1" s="1"/>
  <c r="V26" i="1"/>
  <c r="Z26" i="1" s="1"/>
  <c r="AC26" i="1"/>
  <c r="AB26" i="1"/>
  <c r="Q26" i="1"/>
  <c r="O26" i="1" s="1"/>
  <c r="R26" i="1" s="1"/>
  <c r="L26" i="1" s="1"/>
  <c r="M26" i="1" s="1"/>
  <c r="AD30" i="1"/>
  <c r="AC27" i="1"/>
  <c r="V27" i="1"/>
  <c r="Z27" i="1" s="1"/>
  <c r="AB27" i="1"/>
  <c r="V19" i="1"/>
  <c r="Z19" i="1" s="1"/>
  <c r="AC19" i="1"/>
  <c r="AB19" i="1"/>
  <c r="AC22" i="1"/>
  <c r="AD22" i="1" s="1"/>
  <c r="V22" i="1"/>
  <c r="Z22" i="1" s="1"/>
  <c r="AB22" i="1"/>
  <c r="AC23" i="1"/>
  <c r="AD23" i="1" s="1"/>
  <c r="V23" i="1"/>
  <c r="Z23" i="1" s="1"/>
  <c r="AB23" i="1"/>
  <c r="Q22" i="1"/>
  <c r="O22" i="1" s="1"/>
  <c r="R22" i="1" s="1"/>
  <c r="L22" i="1" s="1"/>
  <c r="M22" i="1" s="1"/>
  <c r="AC20" i="1"/>
  <c r="AD20" i="1" s="1"/>
  <c r="V20" i="1"/>
  <c r="Z20" i="1" s="1"/>
  <c r="AB20" i="1"/>
  <c r="AC18" i="1"/>
  <c r="V18" i="1"/>
  <c r="Z18" i="1" s="1"/>
  <c r="AB18" i="1"/>
  <c r="Q18" i="1"/>
  <c r="O18" i="1" s="1"/>
  <c r="R18" i="1" s="1"/>
  <c r="L18" i="1" s="1"/>
  <c r="M18" i="1" s="1"/>
  <c r="Q23" i="1"/>
  <c r="O23" i="1" s="1"/>
  <c r="R23" i="1" s="1"/>
  <c r="L23" i="1" s="1"/>
  <c r="M23" i="1" s="1"/>
  <c r="V28" i="1"/>
  <c r="Z28" i="1" s="1"/>
  <c r="AC28" i="1"/>
  <c r="AD28" i="1" s="1"/>
  <c r="AB28" i="1"/>
  <c r="Q28" i="1"/>
  <c r="O28" i="1" s="1"/>
  <c r="R28" i="1" s="1"/>
  <c r="L28" i="1" s="1"/>
  <c r="M28" i="1" s="1"/>
  <c r="AD25" i="1"/>
  <c r="AD19" i="1" l="1"/>
  <c r="AD27" i="1"/>
  <c r="AD26" i="1"/>
  <c r="AD24" i="1"/>
  <c r="AD18" i="1"/>
</calcChain>
</file>

<file path=xl/sharedStrings.xml><?xml version="1.0" encoding="utf-8"?>
<sst xmlns="http://schemas.openxmlformats.org/spreadsheetml/2006/main" count="639" uniqueCount="298">
  <si>
    <t>File opened</t>
  </si>
  <si>
    <t>2021-08-27 08:45:31</t>
  </si>
  <si>
    <t>Console s/n</t>
  </si>
  <si>
    <t>68C-901157</t>
  </si>
  <si>
    <t>Console ver</t>
  </si>
  <si>
    <t>Bluestem v.1.5.02</t>
  </si>
  <si>
    <t>Scripts ver</t>
  </si>
  <si>
    <t>2021.03  1.5.02, Feb 2021</t>
  </si>
  <si>
    <t>Head s/n</t>
  </si>
  <si>
    <t>68H-581157</t>
  </si>
  <si>
    <t>Head ver</t>
  </si>
  <si>
    <t>1.4.5</t>
  </si>
  <si>
    <t>Head cal</t>
  </si>
  <si>
    <t>{"co2bspan1": "1.00053", "h2oaspan2": "0", "flowmeterzero": "1.01173", "flowazero": "0.285", "h2oaspan1": "1.01047", "co2bspan2": "-0.0317408", "co2bspan2a": "0.275129", "h2oazero": "1.04477", "co2aspan2b": "0.274756", "co2bspan2b": "0.272873", "h2obspanconc2": "0", "h2obspan2b": "0.0704777", "h2oaspanconc1": "12.91", "h2oaspan2b": "0.0708857", "tazero": "0.00994492", "chamberpressurezero": "2.68375", "co2azero": "0.892549", "h2oaspanconc2": "0", "co2aspan2a": "0.276959", "co2aspan1": "1.00057", "flowbzero": "0.3", "h2obspan2": "0", "h2oaspan2a": "0.0701509", "co2aspanconc1": "2470", "oxygen": "21", "h2obspan2a": "0.0702032", "ssa_ref": "31086.7", "h2obspanconc1": "12.91", "ssb_ref": "35393.5", "co2bzero": "0.942209", "co2aspan2": "-0.0307679", "h2obspan1": "1.00391", "co2bspanconc1": "2470", "h2obzero": "1.07605", "co2aspanconc2": "293.8", "co2bspanconc2": "293.8", "tbzero": "0.135433"}</t>
  </si>
  <si>
    <t>Chamber type</t>
  </si>
  <si>
    <t>6800-01</t>
  </si>
  <si>
    <t>Chamber s/n</t>
  </si>
  <si>
    <t>MPF-551144</t>
  </si>
  <si>
    <t>Chamber rev</t>
  </si>
  <si>
    <t>0</t>
  </si>
  <si>
    <t>Chamber cal</t>
  </si>
  <si>
    <t>Fluorometer</t>
  </si>
  <si>
    <t>Flr. Version</t>
  </si>
  <si>
    <t>08:45:31</t>
  </si>
  <si>
    <t>Stability Definition:	ΔCO2 (Meas2): Slp&lt;0.1 Per=20	ΔH2O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</si>
  <si>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</si>
  <si>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</si>
  <si>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</si>
  <si>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</si>
  <si>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</si>
  <si>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</si>
  <si>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</si>
  <si>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</si>
  <si>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</si>
  <si>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</si>
  <si>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</si>
  <si>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</si>
  <si>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</si>
  <si>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</si>
  <si>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</si>
  <si>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</si>
  <si>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</si>
  <si>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</si>
  <si>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</si>
  <si>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</si>
  <si>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</si>
  <si>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</si>
  <si>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</si>
  <si>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</si>
  <si>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</si>
  <si>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</si>
  <si>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</si>
  <si>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</si>
  <si>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</si>
  <si>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</si>
  <si>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</si>
  <si>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</si>
  <si>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</si>
  <si>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</si>
  <si>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</si>
  <si>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</si>
  <si>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</si>
  <si>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</si>
  <si>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</si>
  <si>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</si>
  <si>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</si>
  <si>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</si>
  <si>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</si>
  <si>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</si>
  <si>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</si>
  <si>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</si>
  <si>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</si>
  <si>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</si>
  <si>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</si>
  <si>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</si>
  <si>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</si>
  <si>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3.1898 80.7838 384.383 631.722 871.534 1081.01 1269.55 1480.59</t>
  </si>
  <si>
    <t>Fs_true</t>
  </si>
  <si>
    <t>0.186082 100.205 402.564 601.137 800.672 1002.6 1200.16 1401.3</t>
  </si>
  <si>
    <t>leak_wt</t>
  </si>
  <si>
    <t>SysObs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</si>
  <si>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</si>
  <si>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</si>
  <si>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</si>
  <si>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</si>
  <si>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</si>
  <si>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</si>
  <si>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</si>
  <si>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</si>
  <si>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</si>
  <si>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</si>
  <si>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</si>
  <si>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</si>
  <si>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</si>
  <si>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</si>
  <si>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</si>
  <si>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</si>
  <si>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</si>
  <si>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</si>
  <si>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</si>
  <si>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</si>
  <si>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</si>
  <si>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</si>
  <si>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</si>
  <si>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</si>
  <si>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</si>
  <si>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</si>
  <si>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</si>
  <si>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</si>
  <si>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</si>
  <si>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</si>
  <si>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</si>
  <si>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</si>
  <si>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</si>
  <si>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</si>
  <si>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</si>
  <si>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</si>
  <si>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</si>
  <si>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</si>
  <si>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</si>
  <si>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</si>
  <si>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</si>
  <si>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</si>
  <si>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</si>
  <si>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</si>
  <si>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</si>
  <si>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</si>
  <si>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</si>
  <si>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</si>
  <si>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</si>
  <si>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</si>
  <si>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</si>
  <si>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</si>
  <si>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</si>
  <si>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</si>
  <si>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</si>
  <si>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</si>
  <si>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</si>
  <si>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</si>
  <si>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</si>
  <si>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</si>
  <si>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</si>
  <si>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</si>
  <si>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</si>
  <si>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</si>
  <si>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</si>
  <si>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</si>
  <si>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</si>
  <si>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</si>
  <si>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</si>
  <si>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</si>
  <si>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</si>
  <si>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</si>
  <si>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</si>
  <si>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</si>
  <si>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</si>
  <si>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</si>
  <si>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</si>
  <si>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</si>
  <si>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</si>
  <si>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</si>
  <si>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</si>
  <si>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</si>
  <si>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</si>
  <si>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</si>
  <si>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</si>
  <si>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</si>
  <si>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</si>
  <si>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</si>
  <si>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</si>
  <si>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</si>
  <si>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</si>
  <si>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</si>
  <si>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</si>
  <si>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</si>
  <si>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</si>
  <si>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</si>
  <si>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</si>
  <si>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</si>
  <si>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</si>
  <si>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</si>
  <si>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</si>
  <si>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</si>
  <si>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</si>
  <si>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</si>
  <si>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</si>
  <si>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</si>
  <si>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</si>
  <si>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</si>
  <si>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</si>
  <si>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</si>
  <si>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</si>
  <si>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</si>
  <si>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</si>
  <si>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</si>
  <si>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</si>
  <si>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</si>
  <si>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</si>
  <si>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</si>
  <si>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</si>
  <si>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</si>
  <si>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</si>
  <si>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</si>
  <si>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</si>
  <si>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</si>
  <si>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</si>
  <si>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</si>
  <si>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</si>
  <si>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</si>
  <si>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</si>
  <si>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</si>
  <si>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</si>
  <si>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</si>
  <si>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</si>
  <si>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</si>
  <si>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</si>
  <si>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</si>
  <si>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</si>
  <si>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</si>
  <si>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</si>
  <si>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</si>
  <si>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</si>
  <si>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</si>
  <si>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</si>
  <si>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</si>
  <si>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</si>
  <si>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</si>
  <si>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</si>
  <si>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</si>
  <si>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</si>
  <si>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</si>
  <si>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</si>
  <si>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</si>
  <si>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</si>
  <si>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</si>
  <si>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</si>
  <si>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</si>
  <si>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</si>
  <si>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</si>
  <si>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</si>
  <si>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</si>
  <si>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</si>
  <si>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</si>
  <si>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</si>
  <si>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</si>
  <si>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</si>
  <si>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</si>
  <si>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</si>
  <si>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</si>
  <si>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</si>
  <si>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</si>
  <si>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</si>
  <si>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</si>
  <si>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</si>
  <si>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</si>
  <si>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</si>
  <si>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</si>
  <si>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</si>
  <si>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</si>
  <si>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</si>
  <si>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</si>
  <si>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</si>
  <si>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</si>
  <si>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</si>
  <si>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</si>
  <si>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</si>
  <si>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</si>
  <si>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20210416 10:52:01</t>
  </si>
  <si>
    <t>10:52:01</t>
  </si>
  <si>
    <t>-</t>
  </si>
  <si>
    <t>0: Broadleaf</t>
  </si>
  <si>
    <t>10:44:17</t>
  </si>
  <si>
    <t>20210416 10:52:44</t>
  </si>
  <si>
    <t>10:52:44</t>
  </si>
  <si>
    <t>20210416 10:53:15</t>
  </si>
  <si>
    <t>10:53:15</t>
  </si>
  <si>
    <t>20210416 10:53:48</t>
  </si>
  <si>
    <t>10:53:48</t>
  </si>
  <si>
    <t>20210416 10:54:22</t>
  </si>
  <si>
    <t>10:54:22</t>
  </si>
  <si>
    <t>20210416 10:54:55</t>
  </si>
  <si>
    <t>10:54:55</t>
  </si>
  <si>
    <t>20210416 10:55:31</t>
  </si>
  <si>
    <t>10:55:31</t>
  </si>
  <si>
    <t>20210416 10:56:08</t>
  </si>
  <si>
    <t>10:56:08</t>
  </si>
  <si>
    <t>20210416 10:56:49</t>
  </si>
  <si>
    <t>10:56:49</t>
  </si>
  <si>
    <t>20210416 10:57:37</t>
  </si>
  <si>
    <t>10:57:37</t>
  </si>
  <si>
    <t>20210416 10:58:30</t>
  </si>
  <si>
    <t>10:58:30</t>
  </si>
  <si>
    <t>20210416 10:59:39</t>
  </si>
  <si>
    <t>10:59:39</t>
  </si>
  <si>
    <t>20210416 11:00:33</t>
  </si>
  <si>
    <t>11:00:33</t>
  </si>
  <si>
    <t>20210416 11:03:03</t>
  </si>
  <si>
    <t>11:03:03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</si>
</sst>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Measurements!$J$17:$J$30</c:f>
              <c:numCache>
                <c:formatCode>General</c:formatCode>
                <c:ptCount val="14"/>
                <c:pt idx="0">
                  <c:v>11.343659498573686</c:v>
                </c:pt>
                <c:pt idx="1">
                  <c:v>11.418625594269159</c:v>
                </c:pt>
                <c:pt idx="2">
                  <c:v>11.412727428118197</c:v>
                </c:pt>
                <c:pt idx="3">
                  <c:v>11.153070764298</c:v>
                </c:pt>
                <c:pt idx="4">
                  <c:v>10.955671653530393</c:v>
                </c:pt>
                <c:pt idx="5">
                  <c:v>10.244295263548834</c:v>
                </c:pt>
                <c:pt idx="6">
                  <c:v>8.3907152791856365</c:v>
                </c:pt>
                <c:pt idx="7">
                  <c:v>6.365076717202677</c:v>
                </c:pt>
                <c:pt idx="8">
                  <c:v>3.0513166081981438</c:v>
                </c:pt>
                <c:pt idx="9">
                  <c:v>0.79370882228980233</c:v>
                </c:pt>
                <c:pt idx="10">
                  <c:v>-0.42341767240375583</c:v>
                </c:pt>
                <c:pt idx="11">
                  <c:v>-1.3181079277158947</c:v>
                </c:pt>
                <c:pt idx="12">
                  <c:v>-1.7054533230038773</c:v>
                </c:pt>
                <c:pt idx="13">
                  <c:v>-2.077772740851564</c:v>
                </c:pt>
              </c:numCache>
            </c:numRef>
          </c:xVal>
          <c:yVal>
            <c:numRef>
              <c:f>Measurements!$CY$17:$CY$30</c:f>
              <c:numCache>
                <c:formatCode>General</c:formatCode>
                <c:ptCount val="14"/>
                <c:pt idx="0">
                  <c:v>1459.58</c:v>
                </c:pt>
                <c:pt idx="1">
                  <c:v>1960.17</c:v>
                </c:pt>
                <c:pt idx="2">
                  <c:v>1459.44</c:v>
                </c:pt>
                <c:pt idx="3">
                  <c:v>960.17</c:v>
                </c:pt>
                <c:pt idx="4">
                  <c:v>710.15</c:v>
                </c:pt>
                <c:pt idx="5">
                  <c:v>459.9</c:v>
                </c:pt>
                <c:pt idx="6">
                  <c:v>270.14999999999998</c:v>
                </c:pt>
                <c:pt idx="7">
                  <c:v>180.16</c:v>
                </c:pt>
                <c:pt idx="8">
                  <c:v>90.21</c:v>
                </c:pt>
                <c:pt idx="9">
                  <c:v>45.2</c:v>
                </c:pt>
                <c:pt idx="10">
                  <c:v>22.48</c:v>
                </c:pt>
                <c:pt idx="11">
                  <c:v>9.1199999999999992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68-4F6A-983E-ABF9AB20A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952216"/>
        <c:axId val="634952936"/>
      </c:scatterChart>
      <c:valAx>
        <c:axId val="63495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52936"/>
        <c:crosses val="autoZero"/>
        <c:crossBetween val="midCat"/>
      </c:valAx>
      <c:valAx>
        <c:axId val="63495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5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104</xdr:col>
      <xdr:colOff>314325</xdr:colOff>
      <xdr:row>12</xdr:row>
      <xdr:rowOff>157162</xdr:rowOff>
    </xdr:from>
    <xdr:to>
      <xdr:col>112</xdr:col>
      <xdr:colOff>9525</xdr:colOff>
      <xdr:row>27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D29F8-B680-7EB7-EE73-A4F18B7A9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C30"/>
  <sheetViews>
    <sheetView tabSelected="1" workbookViewId="0">
      <selection activeCell="J29" sqref="J29:J30"/>
    </sheetView>
  </sheetViews>
  <sheetFormatPr defaultRowHeight="15" x14ac:dyDescent="0.25"/>
  <sheetData>
    <row r="2" spans="1:159" x14ac:dyDescent="0.25">
      <c r="A2" t="s">
        <v>25</v>
      </c>
      <c r="B2" t="s">
        <v>26</v>
      </c>
      <c r="C2" t="s">
        <v>28</v>
      </c>
    </row>
    <row r="3" spans="1:159" x14ac:dyDescent="0.25">
      <c r="B3" t="s">
        <v>27</v>
      </c>
      <c r="C3">
        <v>21</v>
      </c>
    </row>
    <row r="4" spans="1:159" x14ac:dyDescent="0.25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59" x14ac:dyDescent="0.25">
      <c r="B5" t="s">
        <v>15</v>
      </c>
      <c r="D5">
        <v>0.25</v>
      </c>
      <c r="E5">
        <v>0.35860134458027498</v>
      </c>
      <c r="F5">
        <v>-4.0181648938029096E-3</v>
      </c>
      <c r="G5">
        <v>4.5107421038718598E-3</v>
      </c>
      <c r="H5">
        <v>-4.4762007154871301E-3</v>
      </c>
      <c r="I5">
        <v>1</v>
      </c>
      <c r="J5">
        <v>6</v>
      </c>
      <c r="K5">
        <v>96.9</v>
      </c>
    </row>
    <row r="6" spans="1:159" x14ac:dyDescent="0.25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59" x14ac:dyDescent="0.25">
      <c r="B7">
        <v>0</v>
      </c>
      <c r="C7">
        <v>1</v>
      </c>
      <c r="D7">
        <v>0</v>
      </c>
      <c r="E7">
        <v>0</v>
      </c>
    </row>
    <row r="8" spans="1:159" x14ac:dyDescent="0.25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59" x14ac:dyDescent="0.25">
      <c r="B9" t="s">
        <v>47</v>
      </c>
      <c r="C9" t="s">
        <v>49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159" x14ac:dyDescent="0.25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59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59" x14ac:dyDescent="0.25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59" x14ac:dyDescent="0.25">
      <c r="B13">
        <v>-6276</v>
      </c>
      <c r="C13">
        <v>6.6</v>
      </c>
      <c r="D13">
        <v>1.7090000000000001E-5</v>
      </c>
      <c r="E13">
        <v>3.11</v>
      </c>
      <c r="F13" t="s">
        <v>76</v>
      </c>
      <c r="G13" t="s">
        <v>78</v>
      </c>
      <c r="H13">
        <v>2</v>
      </c>
    </row>
    <row r="14" spans="1:159" x14ac:dyDescent="0.25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83</v>
      </c>
      <c r="AK14" t="s">
        <v>83</v>
      </c>
      <c r="AL14" t="s">
        <v>83</v>
      </c>
      <c r="AM14" t="s">
        <v>83</v>
      </c>
      <c r="AN14" t="s">
        <v>83</v>
      </c>
      <c r="AO14" t="s">
        <v>83</v>
      </c>
      <c r="AP14" t="s">
        <v>83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83</v>
      </c>
      <c r="BJ14" t="s">
        <v>83</v>
      </c>
      <c r="BK14" t="s">
        <v>83</v>
      </c>
      <c r="BL14" t="s">
        <v>84</v>
      </c>
      <c r="BM14" t="s">
        <v>84</v>
      </c>
      <c r="BN14" t="s">
        <v>84</v>
      </c>
      <c r="BO14" t="s">
        <v>84</v>
      </c>
      <c r="BP14" t="s">
        <v>85</v>
      </c>
      <c r="BQ14" t="s">
        <v>85</v>
      </c>
      <c r="BR14" t="s">
        <v>85</v>
      </c>
      <c r="BS14" t="s">
        <v>85</v>
      </c>
      <c r="BT14" t="s">
        <v>86</v>
      </c>
      <c r="BU14" t="s">
        <v>86</v>
      </c>
      <c r="BV14" t="s">
        <v>86</v>
      </c>
      <c r="BW14" t="s">
        <v>86</v>
      </c>
      <c r="BX14" t="s">
        <v>86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86</v>
      </c>
      <c r="CJ14" t="s">
        <v>86</v>
      </c>
      <c r="CK14" t="s">
        <v>86</v>
      </c>
      <c r="CL14" t="s">
        <v>87</v>
      </c>
      <c r="CM14" t="s">
        <v>87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87</v>
      </c>
      <c r="DB14" t="s">
        <v>87</v>
      </c>
      <c r="DC14" t="s">
        <v>87</v>
      </c>
      <c r="DD14" t="s">
        <v>88</v>
      </c>
      <c r="DE14" t="s">
        <v>88</v>
      </c>
      <c r="DF14" t="s">
        <v>88</v>
      </c>
      <c r="DG14" t="s">
        <v>88</v>
      </c>
      <c r="DH14" t="s">
        <v>88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  <c r="DU14" t="s">
        <v>89</v>
      </c>
      <c r="DV14" t="s">
        <v>90</v>
      </c>
      <c r="DW14" t="s">
        <v>90</v>
      </c>
      <c r="DX14" t="s">
        <v>90</v>
      </c>
      <c r="DY14" t="s">
        <v>90</v>
      </c>
      <c r="DZ14" t="s">
        <v>90</v>
      </c>
      <c r="EA14" t="s">
        <v>90</v>
      </c>
      <c r="EB14" t="s">
        <v>90</v>
      </c>
      <c r="EC14" t="s">
        <v>90</v>
      </c>
      <c r="ED14" t="s">
        <v>90</v>
      </c>
      <c r="EE14" t="s">
        <v>90</v>
      </c>
      <c r="EF14" t="s">
        <v>90</v>
      </c>
      <c r="EG14" t="s">
        <v>90</v>
      </c>
      <c r="EH14" t="s">
        <v>90</v>
      </c>
      <c r="EI14" t="s">
        <v>90</v>
      </c>
      <c r="EJ14" t="s">
        <v>90</v>
      </c>
      <c r="EK14" t="s">
        <v>90</v>
      </c>
      <c r="EL14" t="s">
        <v>90</v>
      </c>
      <c r="EM14" t="s">
        <v>90</v>
      </c>
      <c r="EN14" t="s">
        <v>91</v>
      </c>
      <c r="EO14" t="s">
        <v>91</v>
      </c>
      <c r="EP14" t="s">
        <v>91</v>
      </c>
      <c r="EQ14" t="s">
        <v>91</v>
      </c>
      <c r="ER14" t="s">
        <v>91</v>
      </c>
      <c r="ES14" t="s">
        <v>91</v>
      </c>
      <c r="ET14" t="s">
        <v>91</v>
      </c>
      <c r="EU14" t="s">
        <v>91</v>
      </c>
      <c r="EV14" t="s">
        <v>91</v>
      </c>
      <c r="EW14" t="s">
        <v>91</v>
      </c>
      <c r="EX14" t="s">
        <v>91</v>
      </c>
      <c r="EY14" t="s">
        <v>91</v>
      </c>
      <c r="EZ14" t="s">
        <v>91</v>
      </c>
      <c r="FA14" t="s">
        <v>91</v>
      </c>
      <c r="FB14" t="s">
        <v>91</v>
      </c>
      <c r="FC14" t="s">
        <v>91</v>
      </c>
    </row>
    <row r="15" spans="1:159" x14ac:dyDescent="0.25">
      <c r="A15" t="s">
        <v>92</v>
      </c>
      <c r="B15" t="s">
        <v>93</v>
      </c>
      <c r="C15" t="s">
        <v>94</v>
      </c>
      <c r="D15" t="s">
        <v>95</v>
      </c>
      <c r="E15" t="s">
        <v>96</v>
      </c>
      <c r="F15" t="s">
        <v>97</v>
      </c>
      <c r="G15" t="s">
        <v>98</v>
      </c>
      <c r="H15" t="s">
        <v>99</v>
      </c>
      <c r="I15" t="s">
        <v>100</v>
      </c>
      <c r="J15" t="s">
        <v>101</v>
      </c>
      <c r="K15" t="s">
        <v>102</v>
      </c>
      <c r="L15" t="s">
        <v>103</v>
      </c>
      <c r="M15" t="s">
        <v>104</v>
      </c>
      <c r="N15" t="s">
        <v>105</v>
      </c>
      <c r="O15" t="s">
        <v>106</v>
      </c>
      <c r="P15" t="s">
        <v>107</v>
      </c>
      <c r="Q15" t="s">
        <v>108</v>
      </c>
      <c r="R15" t="s">
        <v>109</v>
      </c>
      <c r="S15" t="s">
        <v>110</v>
      </c>
      <c r="T15" t="s">
        <v>111</v>
      </c>
      <c r="U15" t="s">
        <v>112</v>
      </c>
      <c r="V15" t="s">
        <v>113</v>
      </c>
      <c r="W15" t="s">
        <v>114</v>
      </c>
      <c r="X15" t="s">
        <v>115</v>
      </c>
      <c r="Y15" t="s">
        <v>116</v>
      </c>
      <c r="Z15" t="s">
        <v>117</v>
      </c>
      <c r="AA15" t="s">
        <v>118</v>
      </c>
      <c r="AB15" t="s">
        <v>119</v>
      </c>
      <c r="AC15" t="s">
        <v>120</v>
      </c>
      <c r="AD15" t="s">
        <v>121</v>
      </c>
      <c r="AE15" t="s">
        <v>82</v>
      </c>
      <c r="AF15" t="s">
        <v>122</v>
      </c>
      <c r="AG15" t="s">
        <v>123</v>
      </c>
      <c r="AH15" t="s">
        <v>124</v>
      </c>
      <c r="AI15" t="s">
        <v>125</v>
      </c>
      <c r="AJ15" t="s">
        <v>126</v>
      </c>
      <c r="AK15" t="s">
        <v>127</v>
      </c>
      <c r="AL15" t="s">
        <v>128</v>
      </c>
      <c r="AM15" t="s">
        <v>129</v>
      </c>
      <c r="AN15" t="s">
        <v>130</v>
      </c>
      <c r="AO15" t="s">
        <v>131</v>
      </c>
      <c r="AP15" t="s">
        <v>132</v>
      </c>
      <c r="AQ15" t="s">
        <v>133</v>
      </c>
      <c r="AR15" t="s">
        <v>134</v>
      </c>
      <c r="AS15" t="s">
        <v>135</v>
      </c>
      <c r="AT15" t="s">
        <v>136</v>
      </c>
      <c r="AU15" t="s">
        <v>137</v>
      </c>
      <c r="AV15" t="s">
        <v>138</v>
      </c>
      <c r="AW15" t="s">
        <v>139</v>
      </c>
      <c r="AX15" t="s">
        <v>140</v>
      </c>
      <c r="AY15" t="s">
        <v>141</v>
      </c>
      <c r="AZ15" t="s">
        <v>142</v>
      </c>
      <c r="BA15" t="s">
        <v>143</v>
      </c>
      <c r="BB15" t="s">
        <v>144</v>
      </c>
      <c r="BC15" t="s">
        <v>145</v>
      </c>
      <c r="BD15" t="s">
        <v>146</v>
      </c>
      <c r="BE15" t="s">
        <v>147</v>
      </c>
      <c r="BF15" t="s">
        <v>148</v>
      </c>
      <c r="BG15" t="s">
        <v>149</v>
      </c>
      <c r="BH15" t="s">
        <v>150</v>
      </c>
      <c r="BI15" t="s">
        <v>151</v>
      </c>
      <c r="BJ15" t="s">
        <v>152</v>
      </c>
      <c r="BK15" t="s">
        <v>153</v>
      </c>
      <c r="BL15" t="s">
        <v>154</v>
      </c>
      <c r="BM15" t="s">
        <v>155</v>
      </c>
      <c r="BN15" t="s">
        <v>156</v>
      </c>
      <c r="BO15" t="s">
        <v>157</v>
      </c>
      <c r="BP15" t="s">
        <v>158</v>
      </c>
      <c r="BQ15" t="s">
        <v>159</v>
      </c>
      <c r="BR15" t="s">
        <v>160</v>
      </c>
      <c r="BS15" t="s">
        <v>161</v>
      </c>
      <c r="BT15" t="s">
        <v>98</v>
      </c>
      <c r="BU15" t="s">
        <v>162</v>
      </c>
      <c r="BV15" t="s">
        <v>163</v>
      </c>
      <c r="BW15" t="s">
        <v>164</v>
      </c>
      <c r="BX15" t="s">
        <v>165</v>
      </c>
      <c r="BY15" t="s">
        <v>166</v>
      </c>
      <c r="BZ15" t="s">
        <v>167</v>
      </c>
      <c r="CA15" t="s">
        <v>168</v>
      </c>
      <c r="CB15" t="s">
        <v>169</v>
      </c>
      <c r="CC15" t="s">
        <v>170</v>
      </c>
      <c r="CD15" t="s">
        <v>171</v>
      </c>
      <c r="CE15" t="s">
        <v>172</v>
      </c>
      <c r="CF15" t="s">
        <v>173</v>
      </c>
      <c r="CG15" t="s">
        <v>174</v>
      </c>
      <c r="CH15" t="s">
        <v>175</v>
      </c>
      <c r="CI15" t="s">
        <v>176</v>
      </c>
      <c r="CJ15" t="s">
        <v>177</v>
      </c>
      <c r="CK15" t="s">
        <v>178</v>
      </c>
      <c r="CL15" t="s">
        <v>179</v>
      </c>
      <c r="CM15" t="s">
        <v>180</v>
      </c>
      <c r="CN15" t="s">
        <v>181</v>
      </c>
      <c r="CO15" t="s">
        <v>182</v>
      </c>
      <c r="CP15" t="s">
        <v>183</v>
      </c>
      <c r="CQ15" t="s">
        <v>184</v>
      </c>
      <c r="CR15" t="s">
        <v>185</v>
      </c>
      <c r="CS15" t="s">
        <v>186</v>
      </c>
      <c r="CT15" t="s">
        <v>187</v>
      </c>
      <c r="CU15" t="s">
        <v>188</v>
      </c>
      <c r="CV15" t="s">
        <v>189</v>
      </c>
      <c r="CW15" t="s">
        <v>190</v>
      </c>
      <c r="CX15" t="s">
        <v>191</v>
      </c>
      <c r="CY15" t="s">
        <v>192</v>
      </c>
      <c r="CZ15" t="s">
        <v>193</v>
      </c>
      <c r="DA15" t="s">
        <v>194</v>
      </c>
      <c r="DB15" t="s">
        <v>195</v>
      </c>
      <c r="DC15" t="s">
        <v>196</v>
      </c>
      <c r="DD15" t="s">
        <v>197</v>
      </c>
      <c r="DE15" t="s">
        <v>198</v>
      </c>
      <c r="DF15" t="s">
        <v>199</v>
      </c>
      <c r="DG15" t="s">
        <v>200</v>
      </c>
      <c r="DH15" t="s">
        <v>201</v>
      </c>
      <c r="DI15" t="s">
        <v>93</v>
      </c>
      <c r="DJ15" t="s">
        <v>96</v>
      </c>
      <c r="DK15" t="s">
        <v>202</v>
      </c>
      <c r="DL15" t="s">
        <v>203</v>
      </c>
      <c r="DM15" t="s">
        <v>204</v>
      </c>
      <c r="DN15" t="s">
        <v>205</v>
      </c>
      <c r="DO15" t="s">
        <v>206</v>
      </c>
      <c r="DP15" t="s">
        <v>207</v>
      </c>
      <c r="DQ15" t="s">
        <v>208</v>
      </c>
      <c r="DR15" t="s">
        <v>209</v>
      </c>
      <c r="DS15" t="s">
        <v>210</v>
      </c>
      <c r="DT15" t="s">
        <v>211</v>
      </c>
      <c r="DU15" t="s">
        <v>212</v>
      </c>
      <c r="DV15" t="s">
        <v>213</v>
      </c>
      <c r="DW15" t="s">
        <v>214</v>
      </c>
      <c r="DX15" t="s">
        <v>215</v>
      </c>
      <c r="DY15" t="s">
        <v>216</v>
      </c>
      <c r="DZ15" t="s">
        <v>217</v>
      </c>
      <c r="EA15" t="s">
        <v>218</v>
      </c>
      <c r="EB15" t="s">
        <v>219</v>
      </c>
      <c r="EC15" t="s">
        <v>220</v>
      </c>
      <c r="ED15" t="s">
        <v>221</v>
      </c>
      <c r="EE15" t="s">
        <v>222</v>
      </c>
      <c r="EF15" t="s">
        <v>223</v>
      </c>
      <c r="EG15" t="s">
        <v>224</v>
      </c>
      <c r="EH15" t="s">
        <v>225</v>
      </c>
      <c r="EI15" t="s">
        <v>226</v>
      </c>
      <c r="EJ15" t="s">
        <v>227</v>
      </c>
      <c r="EK15" t="s">
        <v>228</v>
      </c>
      <c r="EL15" t="s">
        <v>229</v>
      </c>
      <c r="EM15" t="s">
        <v>230</v>
      </c>
      <c r="EN15" t="s">
        <v>231</v>
      </c>
      <c r="EO15" t="s">
        <v>232</v>
      </c>
      <c r="EP15" t="s">
        <v>233</v>
      </c>
      <c r="EQ15" t="s">
        <v>234</v>
      </c>
      <c r="ER15" t="s">
        <v>235</v>
      </c>
      <c r="ES15" t="s">
        <v>236</v>
      </c>
      <c r="ET15" t="s">
        <v>237</v>
      </c>
      <c r="EU15" t="s">
        <v>238</v>
      </c>
      <c r="EV15" t="s">
        <v>239</v>
      </c>
      <c r="EW15" t="s">
        <v>240</v>
      </c>
      <c r="EX15" t="s">
        <v>241</v>
      </c>
      <c r="EY15" t="s">
        <v>242</v>
      </c>
      <c r="EZ15" t="s">
        <v>243</v>
      </c>
      <c r="FA15" t="s">
        <v>244</v>
      </c>
      <c r="FB15" t="s">
        <v>245</v>
      </c>
      <c r="FC15" t="s">
        <v>246</v>
      </c>
    </row>
    <row r="16" spans="1:159" x14ac:dyDescent="0.25">
      <c r="B16" t="s">
        <v>247</v>
      </c>
      <c r="C16" t="s">
        <v>247</v>
      </c>
      <c r="F16" t="s">
        <v>247</v>
      </c>
      <c r="G16" t="s">
        <v>247</v>
      </c>
      <c r="H16" t="s">
        <v>248</v>
      </c>
      <c r="I16" t="s">
        <v>249</v>
      </c>
      <c r="J16" t="s">
        <v>250</v>
      </c>
      <c r="K16" t="s">
        <v>251</v>
      </c>
      <c r="L16" t="s">
        <v>251</v>
      </c>
      <c r="M16" t="s">
        <v>169</v>
      </c>
      <c r="N16" t="s">
        <v>169</v>
      </c>
      <c r="O16" t="s">
        <v>248</v>
      </c>
      <c r="P16" t="s">
        <v>248</v>
      </c>
      <c r="Q16" t="s">
        <v>248</v>
      </c>
      <c r="R16" t="s">
        <v>248</v>
      </c>
      <c r="S16" t="s">
        <v>252</v>
      </c>
      <c r="T16" t="s">
        <v>253</v>
      </c>
      <c r="U16" t="s">
        <v>253</v>
      </c>
      <c r="V16" t="s">
        <v>254</v>
      </c>
      <c r="W16" t="s">
        <v>255</v>
      </c>
      <c r="X16" t="s">
        <v>254</v>
      </c>
      <c r="Y16" t="s">
        <v>254</v>
      </c>
      <c r="Z16" t="s">
        <v>254</v>
      </c>
      <c r="AA16" t="s">
        <v>252</v>
      </c>
      <c r="AB16" t="s">
        <v>252</v>
      </c>
      <c r="AC16" t="s">
        <v>252</v>
      </c>
      <c r="AD16" t="s">
        <v>252</v>
      </c>
      <c r="AE16" t="s">
        <v>256</v>
      </c>
      <c r="AF16" t="s">
        <v>255</v>
      </c>
      <c r="AH16" t="s">
        <v>255</v>
      </c>
      <c r="AI16" t="s">
        <v>256</v>
      </c>
      <c r="AO16" t="s">
        <v>250</v>
      </c>
      <c r="AV16" t="s">
        <v>250</v>
      </c>
      <c r="AW16" t="s">
        <v>250</v>
      </c>
      <c r="AX16" t="s">
        <v>250</v>
      </c>
      <c r="AY16" t="s">
        <v>257</v>
      </c>
      <c r="BL16" t="s">
        <v>250</v>
      </c>
      <c r="BM16" t="s">
        <v>250</v>
      </c>
      <c r="BO16" t="s">
        <v>258</v>
      </c>
      <c r="BP16" t="s">
        <v>259</v>
      </c>
      <c r="BS16" t="s">
        <v>248</v>
      </c>
      <c r="BT16" t="s">
        <v>247</v>
      </c>
      <c r="BU16" t="s">
        <v>251</v>
      </c>
      <c r="BV16" t="s">
        <v>251</v>
      </c>
      <c r="BW16" t="s">
        <v>260</v>
      </c>
      <c r="BX16" t="s">
        <v>260</v>
      </c>
      <c r="BY16" t="s">
        <v>251</v>
      </c>
      <c r="BZ16" t="s">
        <v>260</v>
      </c>
      <c r="CA16" t="s">
        <v>256</v>
      </c>
      <c r="CB16" t="s">
        <v>254</v>
      </c>
      <c r="CC16" t="s">
        <v>254</v>
      </c>
      <c r="CD16" t="s">
        <v>253</v>
      </c>
      <c r="CE16" t="s">
        <v>253</v>
      </c>
      <c r="CF16" t="s">
        <v>253</v>
      </c>
      <c r="CG16" t="s">
        <v>253</v>
      </c>
      <c r="CH16" t="s">
        <v>253</v>
      </c>
      <c r="CI16" t="s">
        <v>261</v>
      </c>
      <c r="CJ16" t="s">
        <v>250</v>
      </c>
      <c r="CK16" t="s">
        <v>250</v>
      </c>
      <c r="CL16" t="s">
        <v>250</v>
      </c>
      <c r="CQ16" t="s">
        <v>250</v>
      </c>
      <c r="CT16" t="s">
        <v>253</v>
      </c>
      <c r="CU16" t="s">
        <v>253</v>
      </c>
      <c r="CV16" t="s">
        <v>253</v>
      </c>
      <c r="CW16" t="s">
        <v>253</v>
      </c>
      <c r="CX16" t="s">
        <v>253</v>
      </c>
      <c r="CY16" t="s">
        <v>250</v>
      </c>
      <c r="CZ16" t="s">
        <v>250</v>
      </c>
      <c r="DA16" t="s">
        <v>250</v>
      </c>
      <c r="DB16" t="s">
        <v>247</v>
      </c>
      <c r="DE16" t="s">
        <v>262</v>
      </c>
      <c r="DF16" t="s">
        <v>262</v>
      </c>
      <c r="DH16" t="s">
        <v>247</v>
      </c>
      <c r="DI16" t="s">
        <v>263</v>
      </c>
      <c r="DK16" t="s">
        <v>247</v>
      </c>
      <c r="DL16" t="s">
        <v>247</v>
      </c>
      <c r="DN16" t="s">
        <v>264</v>
      </c>
      <c r="DO16" t="s">
        <v>265</v>
      </c>
      <c r="DP16" t="s">
        <v>264</v>
      </c>
      <c r="DQ16" t="s">
        <v>265</v>
      </c>
      <c r="DR16" t="s">
        <v>264</v>
      </c>
      <c r="DS16" t="s">
        <v>265</v>
      </c>
      <c r="DT16" t="s">
        <v>255</v>
      </c>
      <c r="DU16" t="s">
        <v>255</v>
      </c>
      <c r="DV16" t="s">
        <v>255</v>
      </c>
      <c r="DW16" t="s">
        <v>255</v>
      </c>
      <c r="DX16" t="s">
        <v>264</v>
      </c>
      <c r="DY16" t="s">
        <v>265</v>
      </c>
      <c r="DZ16" t="s">
        <v>265</v>
      </c>
      <c r="ED16" t="s">
        <v>265</v>
      </c>
      <c r="EH16" t="s">
        <v>251</v>
      </c>
      <c r="EI16" t="s">
        <v>251</v>
      </c>
      <c r="EJ16" t="s">
        <v>260</v>
      </c>
      <c r="EK16" t="s">
        <v>260</v>
      </c>
      <c r="EL16" t="s">
        <v>266</v>
      </c>
      <c r="EM16" t="s">
        <v>266</v>
      </c>
      <c r="EO16" t="s">
        <v>256</v>
      </c>
      <c r="EP16" t="s">
        <v>256</v>
      </c>
      <c r="EQ16" t="s">
        <v>253</v>
      </c>
      <c r="ER16" t="s">
        <v>253</v>
      </c>
      <c r="ES16" t="s">
        <v>253</v>
      </c>
      <c r="ET16" t="s">
        <v>253</v>
      </c>
      <c r="EU16" t="s">
        <v>253</v>
      </c>
      <c r="EV16" t="s">
        <v>255</v>
      </c>
      <c r="EW16" t="s">
        <v>255</v>
      </c>
      <c r="EX16" t="s">
        <v>255</v>
      </c>
      <c r="EY16" t="s">
        <v>253</v>
      </c>
      <c r="EZ16" t="s">
        <v>251</v>
      </c>
      <c r="FA16" t="s">
        <v>260</v>
      </c>
      <c r="FB16" t="s">
        <v>255</v>
      </c>
      <c r="FC16" t="s">
        <v>255</v>
      </c>
    </row>
    <row r="17" spans="1:159" x14ac:dyDescent="0.25">
      <c r="A17">
        <v>1</v>
      </c>
      <c r="B17">
        <v>1618584721.5999999</v>
      </c>
      <c r="C17">
        <v>0</v>
      </c>
      <c r="D17" t="s">
        <v>267</v>
      </c>
      <c r="E17" t="s">
        <v>268</v>
      </c>
      <c r="F17">
        <v>0</v>
      </c>
      <c r="G17">
        <v>1618584721.5999999</v>
      </c>
      <c r="H17">
        <f t="shared" ref="H17:H30" si="0">(I17)/1000</f>
        <v>4.9537778239304988E-3</v>
      </c>
      <c r="I17">
        <f t="shared" ref="I17:I30" si="1">1000*CA17*AG17*(BW17-BX17)/(100*BP17*(1000-AG17*BW17))</f>
        <v>4.9537778239304986</v>
      </c>
      <c r="J17">
        <f t="shared" ref="J17:J30" si="2">CA17*AG17*(BV17-BU17*(1000-AG17*BX17)/(1000-AG17*BW17))/(100*BP17)</f>
        <v>11.343659498573686</v>
      </c>
      <c r="K17">
        <f t="shared" ref="K17:K30" si="3">BU17 - IF(AG17&gt;1, J17*BP17*100/(AI17*CI17), 0)</f>
        <v>392.02499999999998</v>
      </c>
      <c r="L17">
        <f t="shared" ref="L17:L30" si="4">((R17-H17/2)*K17-J17)/(R17+H17/2)</f>
        <v>266.60856316310395</v>
      </c>
      <c r="M17">
        <f t="shared" ref="M17:M30" si="5">L17*(CB17+CC17)/1000</f>
        <v>26.185329737158796</v>
      </c>
      <c r="N17">
        <f t="shared" ref="N17:N30" si="6">(BU17 - IF(AG17&gt;1, J17*BP17*100/(AI17*CI17), 0))*(CB17+CC17)/1000</f>
        <v>38.5032789960675</v>
      </c>
      <c r="O17">
        <f t="shared" ref="O17:O30" si="7">2/((1/Q17-1/P17)+SIGN(Q17)*SQRT((1/Q17-1/P17)*(1/Q17-1/P17) + 4*BQ17/((BQ17+1)*(BQ17+1))*(2*1/Q17*1/P17-1/P17*1/P17)))</f>
        <v>0.17155055793240409</v>
      </c>
      <c r="P17">
        <f t="shared" ref="P17:P30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2.2368588350128538</v>
      </c>
      <c r="Q17">
        <f t="shared" ref="Q17:Q30" si="9">H17*(1000-(1000*0.61365*EXP(17.502*U17/(240.97+U17))/(CB17+CC17)+BW17)/2)/(1000*0.61365*EXP(17.502*U17/(240.97+U17))/(CB17+CC17)-BW17)</f>
        <v>0.1645621674730782</v>
      </c>
      <c r="R17">
        <f t="shared" ref="R17:R30" si="10">1/((BQ17+1)/(O17/1.6)+1/(P17/1.37)) + BQ17/((BQ17+1)/(O17/1.6) + BQ17/(P17/1.37))</f>
        <v>0.10345551185682739</v>
      </c>
      <c r="S17">
        <f t="shared" ref="S17:S30" si="11">(BL17*BO17)</f>
        <v>241.75554299999999</v>
      </c>
      <c r="T17">
        <f t="shared" ref="T17:T30" si="12">(CD17+(S17+2*0.95*0.0000000567*(((CD17+$B$7)+273)^4-(CD17+273)^4)-44100*H17)/(1.84*29.3*P17+8*0.95*0.0000000567*(CD17+273)^3))</f>
        <v>30.485047326605049</v>
      </c>
      <c r="U17">
        <f t="shared" ref="U17:U30" si="13">($C$7*CE17+$D$7*CF17+$E$7*T17)</f>
        <v>29.906600000000001</v>
      </c>
      <c r="V17">
        <f t="shared" ref="V17:V30" si="14">0.61365*EXP(17.502*U17/(240.97+U17))</f>
        <v>4.2376465908240233</v>
      </c>
      <c r="W17">
        <f t="shared" ref="W17:W30" si="15">(X17/Y17*100)</f>
        <v>31.484247835309631</v>
      </c>
      <c r="X17">
        <f t="shared" ref="X17:X30" si="16">BW17*(CB17+CC17)/1000</f>
        <v>1.36539438626473</v>
      </c>
      <c r="Y17">
        <f t="shared" ref="Y17:Y30" si="17">0.61365*EXP(17.502*CD17/(240.97+CD17))</f>
        <v>4.3367540282586585</v>
      </c>
      <c r="Z17">
        <f t="shared" ref="Z17:Z30" si="18">(V17-BW17*(CB17+CC17)/1000)</f>
        <v>2.8722522045592935</v>
      </c>
      <c r="AA17">
        <f t="shared" ref="AA17:AA30" si="19">(-H17*44100)</f>
        <v>-218.46160203533501</v>
      </c>
      <c r="AB17">
        <f t="shared" ref="AB17:AB30" si="20">2*29.3*P17*0.92*(CD17-U17)</f>
        <v>48.575075299122084</v>
      </c>
      <c r="AC17">
        <f t="shared" ref="AC17:AC30" si="21">2*0.95*0.0000000567*(((CD17+$B$7)+273)^4-(U17+273)^4)</f>
        <v>4.8336867432067558</v>
      </c>
      <c r="AD17">
        <f t="shared" ref="AD17:AD30" si="22">S17+AC17+AA17+AB17</f>
        <v>76.702703006993829</v>
      </c>
      <c r="AE17">
        <v>0</v>
      </c>
      <c r="AF17">
        <v>0</v>
      </c>
      <c r="AG17">
        <f t="shared" ref="AG17:AG30" si="23">IF(AE17*$H$13&gt;=AI17,1,(AI17/(AI17-AE17*$H$13)))</f>
        <v>1</v>
      </c>
      <c r="AH17">
        <f t="shared" ref="AH17:AH30" si="24">(AG17-1)*100</f>
        <v>0</v>
      </c>
      <c r="AI17">
        <f t="shared" ref="AI17:AI30" si="25">MAX(0,($B$13+$C$13*CI17)/(1+$D$13*CI17)*CB17/(CD17+273)*$E$13)</f>
        <v>51490.227070891284</v>
      </c>
      <c r="AJ17" t="s">
        <v>269</v>
      </c>
      <c r="AK17" t="s">
        <v>269</v>
      </c>
      <c r="AL17">
        <v>0</v>
      </c>
      <c r="AM17">
        <v>0</v>
      </c>
      <c r="AN17" t="e">
        <f t="shared" ref="AN17:AN30" si="26">1-AL17/AM17</f>
        <v>#DIV/0!</v>
      </c>
      <c r="AO17">
        <v>0</v>
      </c>
      <c r="AP17" t="s">
        <v>269</v>
      </c>
      <c r="AQ17" t="s">
        <v>269</v>
      </c>
      <c r="AR17">
        <v>0</v>
      </c>
      <c r="AS17">
        <v>0</v>
      </c>
      <c r="AT17" t="e">
        <f t="shared" ref="AT17:AT30" si="27">1-AR17/AS17</f>
        <v>#DIV/0!</v>
      </c>
      <c r="AU17">
        <v>0.5</v>
      </c>
      <c r="AV17">
        <f t="shared" ref="AV17:AV30" si="28">BM17</f>
        <v>1261.2735</v>
      </c>
      <c r="AW17">
        <f t="shared" ref="AW17:AW30" si="29">J17</f>
        <v>11.343659498573686</v>
      </c>
      <c r="AX17" t="e">
        <f t="shared" ref="AX17:AX30" si="30">AT17*AU17*AV17</f>
        <v>#DIV/0!</v>
      </c>
      <c r="AY17">
        <f t="shared" ref="AY17:AY30" si="31">(AW17-AO17)/AV17</f>
        <v>8.9938141874650393E-3</v>
      </c>
      <c r="AZ17" t="e">
        <f t="shared" ref="AZ17:AZ30" si="32">(AM17-AS17)/AS17</f>
        <v>#DIV/0!</v>
      </c>
      <c r="BA17" t="e">
        <f t="shared" ref="BA17:BA30" si="33">AL17/(AN17+AL17/AS17)</f>
        <v>#DIV/0!</v>
      </c>
      <c r="BB17" t="s">
        <v>269</v>
      </c>
      <c r="BC17">
        <v>0</v>
      </c>
      <c r="BD17" t="e">
        <f t="shared" ref="BD17:BD30" si="34">IF(BC17&lt;&gt;0, BC17, BA17)</f>
        <v>#DIV/0!</v>
      </c>
      <c r="BE17" t="e">
        <f t="shared" ref="BE17:BE30" si="35">1-BD17/AS17</f>
        <v>#DIV/0!</v>
      </c>
      <c r="BF17" t="e">
        <f t="shared" ref="BF17:BF30" si="36">(AS17-AR17)/(AS17-BD17)</f>
        <v>#DIV/0!</v>
      </c>
      <c r="BG17" t="e">
        <f t="shared" ref="BG17:BG30" si="37">(AM17-AS17)/(AM17-BD17)</f>
        <v>#DIV/0!</v>
      </c>
      <c r="BH17" t="e">
        <f t="shared" ref="BH17:BH30" si="38">(AS17-AR17)/(AS17-AL17)</f>
        <v>#DIV/0!</v>
      </c>
      <c r="BI17" t="e">
        <f t="shared" ref="BI17:BI30" si="39">(AM17-AS17)/(AM17-AL17)</f>
        <v>#DIV/0!</v>
      </c>
      <c r="BJ17" t="e">
        <f t="shared" ref="BJ17:BJ30" si="40">(BF17*BD17/AR17)</f>
        <v>#DIV/0!</v>
      </c>
      <c r="BK17" t="e">
        <f t="shared" ref="BK17:BK30" si="41">(1-BJ17)</f>
        <v>#DIV/0!</v>
      </c>
      <c r="BL17">
        <f t="shared" ref="BL17:BL30" si="42">$B$11*CJ17+$C$11*CK17+$F$11*CL17*(1-CO17)</f>
        <v>1500.07</v>
      </c>
      <c r="BM17">
        <f t="shared" ref="BM17:BM30" si="43">BL17*BN17</f>
        <v>1261.2735</v>
      </c>
      <c r="BN17">
        <f t="shared" ref="BN17:BN30" si="44">($B$11*$D$9+$C$11*$D$9+$F$11*((CY17+CQ17)/MAX(CY17+CQ17+CZ17, 0.1)*$I$9+CZ17/MAX(CY17+CQ17+CZ17, 0.1)*$J$9))/($B$11+$C$11+$F$11)</f>
        <v>0.84080976221109682</v>
      </c>
      <c r="BO17">
        <f t="shared" ref="BO17:BO30" si="45">($B$11*$K$9+$C$11*$K$9+$F$11*((CY17+CQ17)/MAX(CY17+CQ17+CZ17, 0.1)*$P$9+CZ17/MAX(CY17+CQ17+CZ17, 0.1)*$Q$9))/($B$11+$C$11+$F$11)</f>
        <v>0.16116284106741685</v>
      </c>
      <c r="BP17">
        <v>6</v>
      </c>
      <c r="BQ17">
        <v>0.5</v>
      </c>
      <c r="BR17" t="s">
        <v>270</v>
      </c>
      <c r="BS17">
        <v>2</v>
      </c>
      <c r="BT17">
        <v>1618584721.5999999</v>
      </c>
      <c r="BU17">
        <v>392.02499999999998</v>
      </c>
      <c r="BV17">
        <v>399.99599999999998</v>
      </c>
      <c r="BW17">
        <v>13.901899999999999</v>
      </c>
      <c r="BX17">
        <v>10.9711</v>
      </c>
      <c r="BY17">
        <v>392.88200000000001</v>
      </c>
      <c r="BZ17">
        <v>14.0328</v>
      </c>
      <c r="CA17">
        <v>1000.05</v>
      </c>
      <c r="CB17">
        <v>98.116399999999999</v>
      </c>
      <c r="CC17">
        <v>9.9986699999999998E-2</v>
      </c>
      <c r="CD17">
        <v>30.3094</v>
      </c>
      <c r="CE17">
        <v>29.906600000000001</v>
      </c>
      <c r="CF17">
        <v>999.9</v>
      </c>
      <c r="CG17">
        <v>0</v>
      </c>
      <c r="CH17">
        <v>0</v>
      </c>
      <c r="CI17">
        <v>10035.6</v>
      </c>
      <c r="CJ17">
        <v>0</v>
      </c>
      <c r="CK17">
        <v>4.0165300000000004</v>
      </c>
      <c r="CL17">
        <v>1500.07</v>
      </c>
      <c r="CM17">
        <v>0.97300900000000001</v>
      </c>
      <c r="CN17">
        <v>2.6991100000000001E-2</v>
      </c>
      <c r="CO17">
        <v>0</v>
      </c>
      <c r="CP17">
        <v>2.4863</v>
      </c>
      <c r="CQ17">
        <v>0</v>
      </c>
      <c r="CR17">
        <v>15831.1</v>
      </c>
      <c r="CS17">
        <v>12881.8</v>
      </c>
      <c r="CT17">
        <v>42.686999999999998</v>
      </c>
      <c r="CU17">
        <v>44.811999999999998</v>
      </c>
      <c r="CV17">
        <v>43.936999999999998</v>
      </c>
      <c r="CW17">
        <v>43.561999999999998</v>
      </c>
      <c r="CX17">
        <v>42.75</v>
      </c>
      <c r="CY17">
        <v>1459.58</v>
      </c>
      <c r="CZ17">
        <v>40.49</v>
      </c>
      <c r="DA17">
        <v>0</v>
      </c>
      <c r="DB17">
        <v>1618502358.5</v>
      </c>
      <c r="DC17">
        <v>0</v>
      </c>
      <c r="DD17">
        <v>2.4123640000000002</v>
      </c>
      <c r="DE17">
        <v>-0.52722307794210699</v>
      </c>
      <c r="DF17">
        <v>-203.52307661094099</v>
      </c>
      <c r="DG17">
        <v>15854.812</v>
      </c>
      <c r="DH17">
        <v>15</v>
      </c>
      <c r="DI17">
        <v>1618584257.5999999</v>
      </c>
      <c r="DJ17" t="s">
        <v>271</v>
      </c>
      <c r="DK17">
        <v>1618584244.5999999</v>
      </c>
      <c r="DL17">
        <v>1618584257.5999999</v>
      </c>
      <c r="DM17">
        <v>5</v>
      </c>
      <c r="DN17">
        <v>-0.13500000000000001</v>
      </c>
      <c r="DO17">
        <v>4.0000000000000001E-3</v>
      </c>
      <c r="DP17">
        <v>-0.85699999999999998</v>
      </c>
      <c r="DQ17">
        <v>-0.13100000000000001</v>
      </c>
      <c r="DR17">
        <v>400</v>
      </c>
      <c r="DS17">
        <v>10</v>
      </c>
      <c r="DT17">
        <v>0.06</v>
      </c>
      <c r="DU17">
        <v>0.01</v>
      </c>
      <c r="DV17">
        <v>100</v>
      </c>
      <c r="DW17">
        <v>100</v>
      </c>
      <c r="DX17">
        <v>-0.85699999999999998</v>
      </c>
      <c r="DY17">
        <v>-0.13089999999999999</v>
      </c>
      <c r="DZ17">
        <v>-0.85710000000000297</v>
      </c>
      <c r="EA17">
        <v>0</v>
      </c>
      <c r="EB17">
        <v>0</v>
      </c>
      <c r="EC17">
        <v>0</v>
      </c>
      <c r="ED17">
        <v>-0.13090700000000099</v>
      </c>
      <c r="EE17">
        <v>0</v>
      </c>
      <c r="EF17">
        <v>0</v>
      </c>
      <c r="EG17">
        <v>0</v>
      </c>
      <c r="EH17">
        <v>-1</v>
      </c>
      <c r="EI17">
        <v>-1</v>
      </c>
      <c r="EJ17">
        <v>-1</v>
      </c>
      <c r="EK17">
        <v>-1</v>
      </c>
      <c r="EL17">
        <v>8</v>
      </c>
      <c r="EM17">
        <v>7.7</v>
      </c>
      <c r="EN17">
        <v>18</v>
      </c>
      <c r="EO17">
        <v>1080.06</v>
      </c>
      <c r="EP17">
        <v>787.46</v>
      </c>
      <c r="EQ17">
        <v>28.0002</v>
      </c>
      <c r="ER17">
        <v>30.066400000000002</v>
      </c>
      <c r="ES17">
        <v>30.0001</v>
      </c>
      <c r="ET17">
        <v>29.869199999999999</v>
      </c>
      <c r="EU17">
        <v>29.838100000000001</v>
      </c>
      <c r="EV17">
        <v>30.305299999999999</v>
      </c>
      <c r="EW17">
        <v>100</v>
      </c>
      <c r="EX17">
        <v>0</v>
      </c>
      <c r="EY17">
        <v>28</v>
      </c>
      <c r="EZ17">
        <v>400</v>
      </c>
      <c r="FA17">
        <v>0</v>
      </c>
      <c r="FB17">
        <v>99.083299999999994</v>
      </c>
      <c r="FC17">
        <v>99.106499999999997</v>
      </c>
    </row>
    <row r="18" spans="1:159" x14ac:dyDescent="0.25">
      <c r="A18">
        <v>2</v>
      </c>
      <c r="B18">
        <v>1618584764.5999999</v>
      </c>
      <c r="C18">
        <v>43</v>
      </c>
      <c r="D18" t="s">
        <v>272</v>
      </c>
      <c r="E18" t="s">
        <v>273</v>
      </c>
      <c r="F18">
        <v>0</v>
      </c>
      <c r="G18">
        <v>1618584764.5999999</v>
      </c>
      <c r="H18">
        <f t="shared" si="0"/>
        <v>5.2274991151837506E-3</v>
      </c>
      <c r="I18">
        <f t="shared" si="1"/>
        <v>5.2274991151837504</v>
      </c>
      <c r="J18">
        <f t="shared" si="2"/>
        <v>11.418625594269159</v>
      </c>
      <c r="K18">
        <f t="shared" si="3"/>
        <v>391.911</v>
      </c>
      <c r="L18">
        <f t="shared" si="4"/>
        <v>265.41206426037979</v>
      </c>
      <c r="M18">
        <f t="shared" si="5"/>
        <v>26.068056259457382</v>
      </c>
      <c r="N18">
        <f t="shared" si="6"/>
        <v>38.4924401427267</v>
      </c>
      <c r="O18">
        <f t="shared" si="7"/>
        <v>0.17226293747562979</v>
      </c>
      <c r="P18">
        <f t="shared" si="8"/>
        <v>2.223643484490025</v>
      </c>
      <c r="Q18">
        <f t="shared" si="9"/>
        <v>0.16517764919679501</v>
      </c>
      <c r="R18">
        <f t="shared" si="10"/>
        <v>0.1038483318920142</v>
      </c>
      <c r="S18">
        <f t="shared" si="11"/>
        <v>321.547482</v>
      </c>
      <c r="T18">
        <f t="shared" si="12"/>
        <v>31.139314187106841</v>
      </c>
      <c r="U18">
        <f t="shared" si="13"/>
        <v>30.607399999999998</v>
      </c>
      <c r="V18">
        <f t="shared" si="14"/>
        <v>4.4113698412047855</v>
      </c>
      <c r="W18">
        <f t="shared" si="15"/>
        <v>31.907527476360176</v>
      </c>
      <c r="X18">
        <f t="shared" si="16"/>
        <v>1.3948919120693699</v>
      </c>
      <c r="Y18">
        <f t="shared" si="17"/>
        <v>4.371670331092953</v>
      </c>
      <c r="Z18">
        <f t="shared" si="18"/>
        <v>3.0164779291354158</v>
      </c>
      <c r="AA18">
        <f t="shared" si="19"/>
        <v>-230.53271097960339</v>
      </c>
      <c r="AB18">
        <f t="shared" si="20"/>
        <v>-18.94120867066027</v>
      </c>
      <c r="AC18">
        <f t="shared" si="21"/>
        <v>-1.9039334558641554</v>
      </c>
      <c r="AD18">
        <f t="shared" si="22"/>
        <v>70.169628893872186</v>
      </c>
      <c r="AE18">
        <v>0</v>
      </c>
      <c r="AF18">
        <v>0</v>
      </c>
      <c r="AG18">
        <f t="shared" si="23"/>
        <v>1</v>
      </c>
      <c r="AH18">
        <f t="shared" si="24"/>
        <v>0</v>
      </c>
      <c r="AI18">
        <f t="shared" si="25"/>
        <v>51039.583182609989</v>
      </c>
      <c r="AJ18" t="s">
        <v>269</v>
      </c>
      <c r="AK18" t="s">
        <v>269</v>
      </c>
      <c r="AL18">
        <v>0</v>
      </c>
      <c r="AM18">
        <v>0</v>
      </c>
      <c r="AN18" t="e">
        <f t="shared" si="26"/>
        <v>#DIV/0!</v>
      </c>
      <c r="AO18">
        <v>0</v>
      </c>
      <c r="AP18" t="s">
        <v>269</v>
      </c>
      <c r="AQ18" t="s">
        <v>269</v>
      </c>
      <c r="AR18">
        <v>0</v>
      </c>
      <c r="AS18">
        <v>0</v>
      </c>
      <c r="AT18" t="e">
        <f t="shared" si="27"/>
        <v>#DIV/0!</v>
      </c>
      <c r="AU18">
        <v>0.5</v>
      </c>
      <c r="AV18">
        <f t="shared" si="28"/>
        <v>1681.3602000000001</v>
      </c>
      <c r="AW18">
        <f t="shared" si="29"/>
        <v>11.418625594269159</v>
      </c>
      <c r="AX18" t="e">
        <f t="shared" si="30"/>
        <v>#DIV/0!</v>
      </c>
      <c r="AY18">
        <f t="shared" si="31"/>
        <v>6.7913024194751117E-3</v>
      </c>
      <c r="AZ18" t="e">
        <f t="shared" si="32"/>
        <v>#DIV/0!</v>
      </c>
      <c r="BA18" t="e">
        <f t="shared" si="33"/>
        <v>#DIV/0!</v>
      </c>
      <c r="BB18" t="s">
        <v>269</v>
      </c>
      <c r="BC18">
        <v>0</v>
      </c>
      <c r="BD18" t="e">
        <f t="shared" si="34"/>
        <v>#DIV/0!</v>
      </c>
      <c r="BE18" t="e">
        <f t="shared" si="35"/>
        <v>#DIV/0!</v>
      </c>
      <c r="BF18" t="e">
        <f t="shared" si="36"/>
        <v>#DIV/0!</v>
      </c>
      <c r="BG18" t="e">
        <f t="shared" si="37"/>
        <v>#DIV/0!</v>
      </c>
      <c r="BH18" t="e">
        <f t="shared" si="38"/>
        <v>#DIV/0!</v>
      </c>
      <c r="BI18" t="e">
        <f t="shared" si="39"/>
        <v>#DIV/0!</v>
      </c>
      <c r="BJ18" t="e">
        <f t="shared" si="40"/>
        <v>#DIV/0!</v>
      </c>
      <c r="BK18" t="e">
        <f t="shared" si="41"/>
        <v>#DIV/0!</v>
      </c>
      <c r="BL18">
        <f t="shared" si="42"/>
        <v>2000.19</v>
      </c>
      <c r="BM18">
        <f t="shared" si="43"/>
        <v>1681.3602000000001</v>
      </c>
      <c r="BN18">
        <f t="shared" si="44"/>
        <v>0.84060024297691716</v>
      </c>
      <c r="BO18">
        <f t="shared" si="45"/>
        <v>0.16075846894545018</v>
      </c>
      <c r="BP18">
        <v>6</v>
      </c>
      <c r="BQ18">
        <v>0.5</v>
      </c>
      <c r="BR18" t="s">
        <v>270</v>
      </c>
      <c r="BS18">
        <v>2</v>
      </c>
      <c r="BT18">
        <v>1618584764.5999999</v>
      </c>
      <c r="BU18">
        <v>391.911</v>
      </c>
      <c r="BV18">
        <v>399.99099999999999</v>
      </c>
      <c r="BW18">
        <v>14.2021</v>
      </c>
      <c r="BX18">
        <v>11.110300000000001</v>
      </c>
      <c r="BY18">
        <v>392.76799999999997</v>
      </c>
      <c r="BZ18">
        <v>14.333</v>
      </c>
      <c r="CA18">
        <v>1000.05</v>
      </c>
      <c r="CB18">
        <v>98.1173</v>
      </c>
      <c r="CC18">
        <v>9.9999699999999997E-2</v>
      </c>
      <c r="CD18">
        <v>30.449400000000001</v>
      </c>
      <c r="CE18">
        <v>30.607399999999998</v>
      </c>
      <c r="CF18">
        <v>999.9</v>
      </c>
      <c r="CG18">
        <v>0</v>
      </c>
      <c r="CH18">
        <v>0</v>
      </c>
      <c r="CI18">
        <v>9948.75</v>
      </c>
      <c r="CJ18">
        <v>0</v>
      </c>
      <c r="CK18">
        <v>4.0755999999999997</v>
      </c>
      <c r="CL18">
        <v>2000.19</v>
      </c>
      <c r="CM18">
        <v>0.97999400000000003</v>
      </c>
      <c r="CN18">
        <v>2.0005800000000001E-2</v>
      </c>
      <c r="CO18">
        <v>0</v>
      </c>
      <c r="CP18">
        <v>2.5085999999999999</v>
      </c>
      <c r="CQ18">
        <v>0</v>
      </c>
      <c r="CR18">
        <v>21576.9</v>
      </c>
      <c r="CS18">
        <v>17210.7</v>
      </c>
      <c r="CT18">
        <v>43.061999999999998</v>
      </c>
      <c r="CU18">
        <v>44.875</v>
      </c>
      <c r="CV18">
        <v>44.061999999999998</v>
      </c>
      <c r="CW18">
        <v>43.625</v>
      </c>
      <c r="CX18">
        <v>42.936999999999998</v>
      </c>
      <c r="CY18">
        <v>1960.17</v>
      </c>
      <c r="CZ18">
        <v>40.020000000000003</v>
      </c>
      <c r="DA18">
        <v>0</v>
      </c>
      <c r="DB18">
        <v>1618502401.7</v>
      </c>
      <c r="DC18">
        <v>0</v>
      </c>
      <c r="DD18">
        <v>2.4605480000000002</v>
      </c>
      <c r="DE18">
        <v>-0.93318461213661197</v>
      </c>
      <c r="DF18">
        <v>-388.23076920631303</v>
      </c>
      <c r="DG18">
        <v>21620.475999999999</v>
      </c>
      <c r="DH18">
        <v>15</v>
      </c>
      <c r="DI18">
        <v>1618584257.5999999</v>
      </c>
      <c r="DJ18" t="s">
        <v>271</v>
      </c>
      <c r="DK18">
        <v>1618584244.5999999</v>
      </c>
      <c r="DL18">
        <v>1618584257.5999999</v>
      </c>
      <c r="DM18">
        <v>5</v>
      </c>
      <c r="DN18">
        <v>-0.13500000000000001</v>
      </c>
      <c r="DO18">
        <v>4.0000000000000001E-3</v>
      </c>
      <c r="DP18">
        <v>-0.85699999999999998</v>
      </c>
      <c r="DQ18">
        <v>-0.13100000000000001</v>
      </c>
      <c r="DR18">
        <v>400</v>
      </c>
      <c r="DS18">
        <v>10</v>
      </c>
      <c r="DT18">
        <v>0.06</v>
      </c>
      <c r="DU18">
        <v>0.01</v>
      </c>
      <c r="DV18">
        <v>100</v>
      </c>
      <c r="DW18">
        <v>100</v>
      </c>
      <c r="DX18">
        <v>-0.85699999999999998</v>
      </c>
      <c r="DY18">
        <v>-0.13089999999999999</v>
      </c>
      <c r="DZ18">
        <v>-0.85710000000000297</v>
      </c>
      <c r="EA18">
        <v>0</v>
      </c>
      <c r="EB18">
        <v>0</v>
      </c>
      <c r="EC18">
        <v>0</v>
      </c>
      <c r="ED18">
        <v>-0.13090700000000099</v>
      </c>
      <c r="EE18">
        <v>0</v>
      </c>
      <c r="EF18">
        <v>0</v>
      </c>
      <c r="EG18">
        <v>0</v>
      </c>
      <c r="EH18">
        <v>-1</v>
      </c>
      <c r="EI18">
        <v>-1</v>
      </c>
      <c r="EJ18">
        <v>-1</v>
      </c>
      <c r="EK18">
        <v>-1</v>
      </c>
      <c r="EL18">
        <v>8.6999999999999993</v>
      </c>
      <c r="EM18">
        <v>8.4</v>
      </c>
      <c r="EN18">
        <v>18</v>
      </c>
      <c r="EO18">
        <v>1080.3</v>
      </c>
      <c r="EP18">
        <v>787.52300000000002</v>
      </c>
      <c r="EQ18">
        <v>28.000499999999999</v>
      </c>
      <c r="ER18">
        <v>30.068899999999999</v>
      </c>
      <c r="ES18">
        <v>30.0002</v>
      </c>
      <c r="ET18">
        <v>29.8719</v>
      </c>
      <c r="EU18">
        <v>29.840599999999998</v>
      </c>
      <c r="EV18">
        <v>30.311900000000001</v>
      </c>
      <c r="EW18">
        <v>100</v>
      </c>
      <c r="EX18">
        <v>0</v>
      </c>
      <c r="EY18">
        <v>28</v>
      </c>
      <c r="EZ18">
        <v>400</v>
      </c>
      <c r="FA18">
        <v>0</v>
      </c>
      <c r="FB18">
        <v>99.079300000000003</v>
      </c>
      <c r="FC18">
        <v>99.106399999999994</v>
      </c>
    </row>
    <row r="19" spans="1:159" x14ac:dyDescent="0.25">
      <c r="A19">
        <v>3</v>
      </c>
      <c r="B19">
        <v>1618584795.5999999</v>
      </c>
      <c r="C19">
        <v>74</v>
      </c>
      <c r="D19" t="s">
        <v>274</v>
      </c>
      <c r="E19" t="s">
        <v>275</v>
      </c>
      <c r="F19">
        <v>0</v>
      </c>
      <c r="G19">
        <v>1618584795.5999999</v>
      </c>
      <c r="H19">
        <f t="shared" si="0"/>
        <v>4.9335621830923172E-3</v>
      </c>
      <c r="I19">
        <f t="shared" si="1"/>
        <v>4.9335621830923175</v>
      </c>
      <c r="J19">
        <f t="shared" si="2"/>
        <v>11.412727428118197</v>
      </c>
      <c r="K19">
        <f t="shared" si="3"/>
        <v>391.983</v>
      </c>
      <c r="L19">
        <f t="shared" si="4"/>
        <v>265.42500727414853</v>
      </c>
      <c r="M19">
        <f t="shared" si="5"/>
        <v>26.069372211433453</v>
      </c>
      <c r="N19">
        <f t="shared" si="6"/>
        <v>38.499577837440597</v>
      </c>
      <c r="O19">
        <f t="shared" si="7"/>
        <v>0.1707779220769054</v>
      </c>
      <c r="P19">
        <f t="shared" si="8"/>
        <v>2.2280366656472808</v>
      </c>
      <c r="Q19">
        <f t="shared" si="9"/>
        <v>0.16382474517313941</v>
      </c>
      <c r="R19">
        <f t="shared" si="10"/>
        <v>0.10299159135786939</v>
      </c>
      <c r="S19">
        <f t="shared" si="11"/>
        <v>241.73754900000003</v>
      </c>
      <c r="T19">
        <f t="shared" si="12"/>
        <v>30.577575922454159</v>
      </c>
      <c r="U19">
        <f t="shared" si="13"/>
        <v>30.003799999999998</v>
      </c>
      <c r="V19">
        <f t="shared" si="14"/>
        <v>4.261379784496393</v>
      </c>
      <c r="W19">
        <f t="shared" si="15"/>
        <v>31.864341364362879</v>
      </c>
      <c r="X19">
        <f t="shared" si="16"/>
        <v>1.3886476741456999</v>
      </c>
      <c r="Y19">
        <f t="shared" si="17"/>
        <v>4.3579989878553249</v>
      </c>
      <c r="Z19">
        <f t="shared" si="18"/>
        <v>2.8727321103506931</v>
      </c>
      <c r="AA19">
        <f t="shared" si="19"/>
        <v>-217.57009227437118</v>
      </c>
      <c r="AB19">
        <f t="shared" si="20"/>
        <v>46.95409208161351</v>
      </c>
      <c r="AC19">
        <f t="shared" si="21"/>
        <v>4.6951218754686099</v>
      </c>
      <c r="AD19">
        <f t="shared" si="22"/>
        <v>75.816670682710964</v>
      </c>
      <c r="AE19">
        <v>0</v>
      </c>
      <c r="AF19">
        <v>0</v>
      </c>
      <c r="AG19">
        <f t="shared" si="23"/>
        <v>1</v>
      </c>
      <c r="AH19">
        <f t="shared" si="24"/>
        <v>0</v>
      </c>
      <c r="AI19">
        <f t="shared" si="25"/>
        <v>51190.608811575286</v>
      </c>
      <c r="AJ19" t="s">
        <v>269</v>
      </c>
      <c r="AK19" t="s">
        <v>269</v>
      </c>
      <c r="AL19">
        <v>0</v>
      </c>
      <c r="AM19">
        <v>0</v>
      </c>
      <c r="AN19" t="e">
        <f t="shared" si="26"/>
        <v>#DIV/0!</v>
      </c>
      <c r="AO19">
        <v>0</v>
      </c>
      <c r="AP19" t="s">
        <v>269</v>
      </c>
      <c r="AQ19" t="s">
        <v>269</v>
      </c>
      <c r="AR19">
        <v>0</v>
      </c>
      <c r="AS19">
        <v>0</v>
      </c>
      <c r="AT19" t="e">
        <f t="shared" si="27"/>
        <v>#DIV/0!</v>
      </c>
      <c r="AU19">
        <v>0.5</v>
      </c>
      <c r="AV19">
        <f t="shared" si="28"/>
        <v>1261.1732999999999</v>
      </c>
      <c r="AW19">
        <f t="shared" si="29"/>
        <v>11.412727428118197</v>
      </c>
      <c r="AX19" t="e">
        <f t="shared" si="30"/>
        <v>#DIV/0!</v>
      </c>
      <c r="AY19">
        <f t="shared" si="31"/>
        <v>9.0492935650621515E-3</v>
      </c>
      <c r="AZ19" t="e">
        <f t="shared" si="32"/>
        <v>#DIV/0!</v>
      </c>
      <c r="BA19" t="e">
        <f t="shared" si="33"/>
        <v>#DIV/0!</v>
      </c>
      <c r="BB19" t="s">
        <v>269</v>
      </c>
      <c r="BC19">
        <v>0</v>
      </c>
      <c r="BD19" t="e">
        <f t="shared" si="34"/>
        <v>#DIV/0!</v>
      </c>
      <c r="BE19" t="e">
        <f t="shared" si="35"/>
        <v>#DIV/0!</v>
      </c>
      <c r="BF19" t="e">
        <f t="shared" si="36"/>
        <v>#DIV/0!</v>
      </c>
      <c r="BG19" t="e">
        <f t="shared" si="37"/>
        <v>#DIV/0!</v>
      </c>
      <c r="BH19" t="e">
        <f t="shared" si="38"/>
        <v>#DIV/0!</v>
      </c>
      <c r="BI19" t="e">
        <f t="shared" si="39"/>
        <v>#DIV/0!</v>
      </c>
      <c r="BJ19" t="e">
        <f t="shared" si="40"/>
        <v>#DIV/0!</v>
      </c>
      <c r="BK19" t="e">
        <f t="shared" si="41"/>
        <v>#DIV/0!</v>
      </c>
      <c r="BL19">
        <f t="shared" si="42"/>
        <v>1499.95</v>
      </c>
      <c r="BM19">
        <f t="shared" si="43"/>
        <v>1261.1732999999999</v>
      </c>
      <c r="BN19">
        <f t="shared" si="44"/>
        <v>0.8408102270075668</v>
      </c>
      <c r="BO19">
        <f t="shared" si="45"/>
        <v>0.16116373812460416</v>
      </c>
      <c r="BP19">
        <v>6</v>
      </c>
      <c r="BQ19">
        <v>0.5</v>
      </c>
      <c r="BR19" t="s">
        <v>270</v>
      </c>
      <c r="BS19">
        <v>2</v>
      </c>
      <c r="BT19">
        <v>1618584795.5999999</v>
      </c>
      <c r="BU19">
        <v>391.983</v>
      </c>
      <c r="BV19">
        <v>399.99099999999999</v>
      </c>
      <c r="BW19">
        <v>14.138500000000001</v>
      </c>
      <c r="BX19">
        <v>11.2202</v>
      </c>
      <c r="BY19">
        <v>392.84</v>
      </c>
      <c r="BZ19">
        <v>14.269399999999999</v>
      </c>
      <c r="CA19">
        <v>999.995</v>
      </c>
      <c r="CB19">
        <v>98.117699999999999</v>
      </c>
      <c r="CC19">
        <v>9.9768200000000001E-2</v>
      </c>
      <c r="CD19">
        <v>30.3947</v>
      </c>
      <c r="CE19">
        <v>30.003799999999998</v>
      </c>
      <c r="CF19">
        <v>999.9</v>
      </c>
      <c r="CG19">
        <v>0</v>
      </c>
      <c r="CH19">
        <v>0</v>
      </c>
      <c r="CI19">
        <v>9977.5</v>
      </c>
      <c r="CJ19">
        <v>0</v>
      </c>
      <c r="CK19">
        <v>4.0608300000000002</v>
      </c>
      <c r="CL19">
        <v>1499.95</v>
      </c>
      <c r="CM19">
        <v>0.97299100000000005</v>
      </c>
      <c r="CN19">
        <v>2.7009499999999999E-2</v>
      </c>
      <c r="CO19">
        <v>0</v>
      </c>
      <c r="CP19">
        <v>2.6419000000000001</v>
      </c>
      <c r="CQ19">
        <v>0</v>
      </c>
      <c r="CR19">
        <v>15548</v>
      </c>
      <c r="CS19">
        <v>12880.7</v>
      </c>
      <c r="CT19">
        <v>43</v>
      </c>
      <c r="CU19">
        <v>44.936999999999998</v>
      </c>
      <c r="CV19">
        <v>44.186999999999998</v>
      </c>
      <c r="CW19">
        <v>43.686999999999998</v>
      </c>
      <c r="CX19">
        <v>43</v>
      </c>
      <c r="CY19">
        <v>1459.44</v>
      </c>
      <c r="CZ19">
        <v>40.51</v>
      </c>
      <c r="DA19">
        <v>0</v>
      </c>
      <c r="DB19">
        <v>1618502432.9000001</v>
      </c>
      <c r="DC19">
        <v>0</v>
      </c>
      <c r="DD19">
        <v>2.4427479999999999</v>
      </c>
      <c r="DE19">
        <v>-0.63497690318370903</v>
      </c>
      <c r="DF19">
        <v>-98.261538327443603</v>
      </c>
      <c r="DG19">
        <v>15563.02</v>
      </c>
      <c r="DH19">
        <v>15</v>
      </c>
      <c r="DI19">
        <v>1618584257.5999999</v>
      </c>
      <c r="DJ19" t="s">
        <v>271</v>
      </c>
      <c r="DK19">
        <v>1618584244.5999999</v>
      </c>
      <c r="DL19">
        <v>1618584257.5999999</v>
      </c>
      <c r="DM19">
        <v>5</v>
      </c>
      <c r="DN19">
        <v>-0.13500000000000001</v>
      </c>
      <c r="DO19">
        <v>4.0000000000000001E-3</v>
      </c>
      <c r="DP19">
        <v>-0.85699999999999998</v>
      </c>
      <c r="DQ19">
        <v>-0.13100000000000001</v>
      </c>
      <c r="DR19">
        <v>400</v>
      </c>
      <c r="DS19">
        <v>10</v>
      </c>
      <c r="DT19">
        <v>0.06</v>
      </c>
      <c r="DU19">
        <v>0.01</v>
      </c>
      <c r="DV19">
        <v>100</v>
      </c>
      <c r="DW19">
        <v>100</v>
      </c>
      <c r="DX19">
        <v>-0.85699999999999998</v>
      </c>
      <c r="DY19">
        <v>-0.13089999999999999</v>
      </c>
      <c r="DZ19">
        <v>-0.85710000000000297</v>
      </c>
      <c r="EA19">
        <v>0</v>
      </c>
      <c r="EB19">
        <v>0</v>
      </c>
      <c r="EC19">
        <v>0</v>
      </c>
      <c r="ED19">
        <v>-0.13090700000000099</v>
      </c>
      <c r="EE19">
        <v>0</v>
      </c>
      <c r="EF19">
        <v>0</v>
      </c>
      <c r="EG19">
        <v>0</v>
      </c>
      <c r="EH19">
        <v>-1</v>
      </c>
      <c r="EI19">
        <v>-1</v>
      </c>
      <c r="EJ19">
        <v>-1</v>
      </c>
      <c r="EK19">
        <v>-1</v>
      </c>
      <c r="EL19">
        <v>9.1999999999999993</v>
      </c>
      <c r="EM19">
        <v>9</v>
      </c>
      <c r="EN19">
        <v>18</v>
      </c>
      <c r="EO19">
        <v>1080.5</v>
      </c>
      <c r="EP19">
        <v>787.61199999999997</v>
      </c>
      <c r="EQ19">
        <v>27.9999</v>
      </c>
      <c r="ER19">
        <v>30.0716</v>
      </c>
      <c r="ES19">
        <v>30.0002</v>
      </c>
      <c r="ET19">
        <v>29.874400000000001</v>
      </c>
      <c r="EU19">
        <v>29.8432</v>
      </c>
      <c r="EV19">
        <v>30.316500000000001</v>
      </c>
      <c r="EW19">
        <v>100</v>
      </c>
      <c r="EX19">
        <v>0</v>
      </c>
      <c r="EY19">
        <v>28</v>
      </c>
      <c r="EZ19">
        <v>400</v>
      </c>
      <c r="FA19">
        <v>0</v>
      </c>
      <c r="FB19">
        <v>99.080699999999993</v>
      </c>
      <c r="FC19">
        <v>99.105599999999995</v>
      </c>
    </row>
    <row r="20" spans="1:159" x14ac:dyDescent="0.25">
      <c r="A20">
        <v>4</v>
      </c>
      <c r="B20">
        <v>1618584828.5999999</v>
      </c>
      <c r="C20">
        <v>107</v>
      </c>
      <c r="D20" t="s">
        <v>276</v>
      </c>
      <c r="E20" t="s">
        <v>277</v>
      </c>
      <c r="F20">
        <v>0</v>
      </c>
      <c r="G20">
        <v>1618584828.5999999</v>
      </c>
      <c r="H20">
        <f t="shared" si="0"/>
        <v>4.6159305422191982E-3</v>
      </c>
      <c r="I20">
        <f t="shared" si="1"/>
        <v>4.6159305422191981</v>
      </c>
      <c r="J20">
        <f t="shared" si="2"/>
        <v>11.153070764298</v>
      </c>
      <c r="K20">
        <f t="shared" si="3"/>
        <v>392.21898700178798</v>
      </c>
      <c r="L20">
        <f t="shared" si="4"/>
        <v>267.78998033356351</v>
      </c>
      <c r="M20">
        <f t="shared" si="5"/>
        <v>26.301891809087927</v>
      </c>
      <c r="N20">
        <f t="shared" si="6"/>
        <v>38.523104369854281</v>
      </c>
      <c r="O20">
        <f t="shared" si="7"/>
        <v>0.16884602849221433</v>
      </c>
      <c r="P20">
        <f t="shared" si="8"/>
        <v>2.2339408208328648</v>
      </c>
      <c r="Q20">
        <f t="shared" si="9"/>
        <v>0.16206310277519489</v>
      </c>
      <c r="R20">
        <f t="shared" si="10"/>
        <v>0.1018761531491521</v>
      </c>
      <c r="S20">
        <f t="shared" si="11"/>
        <v>161.94313199999999</v>
      </c>
      <c r="T20">
        <f t="shared" si="12"/>
        <v>29.973591200222561</v>
      </c>
      <c r="U20">
        <f t="shared" si="13"/>
        <v>29.336400000000001</v>
      </c>
      <c r="V20">
        <f t="shared" si="14"/>
        <v>4.1007279999890187</v>
      </c>
      <c r="W20">
        <f t="shared" si="15"/>
        <v>31.890777270846645</v>
      </c>
      <c r="X20">
        <f t="shared" si="16"/>
        <v>1.38131350312179</v>
      </c>
      <c r="Y20">
        <f t="shared" si="17"/>
        <v>4.3313886375059765</v>
      </c>
      <c r="Z20">
        <f t="shared" si="18"/>
        <v>2.7194144968672287</v>
      </c>
      <c r="AA20">
        <f t="shared" si="19"/>
        <v>-203.56253691186663</v>
      </c>
      <c r="AB20">
        <f t="shared" si="20"/>
        <v>114.58301736065015</v>
      </c>
      <c r="AC20">
        <f t="shared" si="21"/>
        <v>11.383624067429878</v>
      </c>
      <c r="AD20">
        <f t="shared" si="22"/>
        <v>84.347236516213385</v>
      </c>
      <c r="AE20">
        <v>1</v>
      </c>
      <c r="AF20">
        <v>0</v>
      </c>
      <c r="AG20">
        <f t="shared" si="23"/>
        <v>1.0000389123796369</v>
      </c>
      <c r="AH20">
        <f t="shared" si="24"/>
        <v>3.8912379636935057E-3</v>
      </c>
      <c r="AI20">
        <f t="shared" si="25"/>
        <v>51399.52486653081</v>
      </c>
      <c r="AJ20" t="s">
        <v>269</v>
      </c>
      <c r="AK20" t="s">
        <v>269</v>
      </c>
      <c r="AL20">
        <v>0</v>
      </c>
      <c r="AM20">
        <v>0</v>
      </c>
      <c r="AN20" t="e">
        <f t="shared" si="26"/>
        <v>#DIV/0!</v>
      </c>
      <c r="AO20">
        <v>0</v>
      </c>
      <c r="AP20" t="s">
        <v>269</v>
      </c>
      <c r="AQ20" t="s">
        <v>269</v>
      </c>
      <c r="AR20">
        <v>0</v>
      </c>
      <c r="AS20">
        <v>0</v>
      </c>
      <c r="AT20" t="e">
        <f t="shared" si="27"/>
        <v>#DIV/0!</v>
      </c>
      <c r="AU20">
        <v>0.5</v>
      </c>
      <c r="AV20">
        <f t="shared" si="28"/>
        <v>841.34280000000001</v>
      </c>
      <c r="AW20">
        <f t="shared" si="29"/>
        <v>11.153070764298</v>
      </c>
      <c r="AX20" t="e">
        <f t="shared" si="30"/>
        <v>#DIV/0!</v>
      </c>
      <c r="AY20">
        <f t="shared" si="31"/>
        <v>1.3256274094575957E-2</v>
      </c>
      <c r="AZ20" t="e">
        <f t="shared" si="32"/>
        <v>#DIV/0!</v>
      </c>
      <c r="BA20" t="e">
        <f t="shared" si="33"/>
        <v>#DIV/0!</v>
      </c>
      <c r="BB20" t="s">
        <v>269</v>
      </c>
      <c r="BC20">
        <v>0</v>
      </c>
      <c r="BD20" t="e">
        <f t="shared" si="34"/>
        <v>#DIV/0!</v>
      </c>
      <c r="BE20" t="e">
        <f t="shared" si="35"/>
        <v>#DIV/0!</v>
      </c>
      <c r="BF20" t="e">
        <f t="shared" si="36"/>
        <v>#DIV/0!</v>
      </c>
      <c r="BG20" t="e">
        <f t="shared" si="37"/>
        <v>#DIV/0!</v>
      </c>
      <c r="BH20" t="e">
        <f t="shared" si="38"/>
        <v>#DIV/0!</v>
      </c>
      <c r="BI20" t="e">
        <f t="shared" si="39"/>
        <v>#DIV/0!</v>
      </c>
      <c r="BJ20" t="e">
        <f t="shared" si="40"/>
        <v>#DIV/0!</v>
      </c>
      <c r="BK20" t="e">
        <f t="shared" si="41"/>
        <v>#DIV/0!</v>
      </c>
      <c r="BL20">
        <f t="shared" si="42"/>
        <v>1000.17</v>
      </c>
      <c r="BM20">
        <f t="shared" si="43"/>
        <v>841.34280000000001</v>
      </c>
      <c r="BN20">
        <f t="shared" si="44"/>
        <v>0.8411997960346741</v>
      </c>
      <c r="BO20">
        <f t="shared" si="45"/>
        <v>0.16191560634692101</v>
      </c>
      <c r="BP20">
        <v>6</v>
      </c>
      <c r="BQ20">
        <v>0.5</v>
      </c>
      <c r="BR20" t="s">
        <v>270</v>
      </c>
      <c r="BS20">
        <v>2</v>
      </c>
      <c r="BT20">
        <v>1618584828.5999999</v>
      </c>
      <c r="BU20">
        <v>392.21899999999999</v>
      </c>
      <c r="BV20">
        <v>399.99599999999998</v>
      </c>
      <c r="BW20">
        <v>14.063700000000001</v>
      </c>
      <c r="BX20">
        <v>11.333500000000001</v>
      </c>
      <c r="BY20">
        <v>393.07600000000002</v>
      </c>
      <c r="BZ20">
        <v>14.194699999999999</v>
      </c>
      <c r="CA20">
        <v>1000.11</v>
      </c>
      <c r="CB20">
        <v>98.118399999999994</v>
      </c>
      <c r="CC20">
        <v>9.9956699999999996E-2</v>
      </c>
      <c r="CD20">
        <v>30.287800000000001</v>
      </c>
      <c r="CE20">
        <v>29.336400000000001</v>
      </c>
      <c r="CF20">
        <v>999.9</v>
      </c>
      <c r="CG20">
        <v>0</v>
      </c>
      <c r="CH20">
        <v>0</v>
      </c>
      <c r="CI20">
        <v>10016.200000000001</v>
      </c>
      <c r="CJ20">
        <v>0</v>
      </c>
      <c r="CK20">
        <v>4.0416400000000001</v>
      </c>
      <c r="CL20">
        <v>1000.17</v>
      </c>
      <c r="CM20">
        <v>0.96000200000000002</v>
      </c>
      <c r="CN20">
        <v>3.9997600000000001E-2</v>
      </c>
      <c r="CO20">
        <v>0</v>
      </c>
      <c r="CP20">
        <v>2.1231</v>
      </c>
      <c r="CQ20">
        <v>0</v>
      </c>
      <c r="CR20">
        <v>9936.5300000000007</v>
      </c>
      <c r="CS20">
        <v>8557.1299999999992</v>
      </c>
      <c r="CT20">
        <v>42.811999999999998</v>
      </c>
      <c r="CU20">
        <v>45</v>
      </c>
      <c r="CV20">
        <v>44.25</v>
      </c>
      <c r="CW20">
        <v>43.686999999999998</v>
      </c>
      <c r="CX20">
        <v>43</v>
      </c>
      <c r="CY20">
        <v>960.17</v>
      </c>
      <c r="CZ20">
        <v>40</v>
      </c>
      <c r="DA20">
        <v>0</v>
      </c>
      <c r="DB20">
        <v>1618502465.9000001</v>
      </c>
      <c r="DC20">
        <v>0</v>
      </c>
      <c r="DD20">
        <v>2.4028653846153798</v>
      </c>
      <c r="DE20">
        <v>-0.63196923373148906</v>
      </c>
      <c r="DF20">
        <v>75.7617093893722</v>
      </c>
      <c r="DG20">
        <v>9928.8111538461508</v>
      </c>
      <c r="DH20">
        <v>15</v>
      </c>
      <c r="DI20">
        <v>1618584257.5999999</v>
      </c>
      <c r="DJ20" t="s">
        <v>271</v>
      </c>
      <c r="DK20">
        <v>1618584244.5999999</v>
      </c>
      <c r="DL20">
        <v>1618584257.5999999</v>
      </c>
      <c r="DM20">
        <v>5</v>
      </c>
      <c r="DN20">
        <v>-0.13500000000000001</v>
      </c>
      <c r="DO20">
        <v>4.0000000000000001E-3</v>
      </c>
      <c r="DP20">
        <v>-0.85699999999999998</v>
      </c>
      <c r="DQ20">
        <v>-0.13100000000000001</v>
      </c>
      <c r="DR20">
        <v>400</v>
      </c>
      <c r="DS20">
        <v>10</v>
      </c>
      <c r="DT20">
        <v>0.06</v>
      </c>
      <c r="DU20">
        <v>0.01</v>
      </c>
      <c r="DV20">
        <v>100</v>
      </c>
      <c r="DW20">
        <v>100</v>
      </c>
      <c r="DX20">
        <v>-0.85699999999999998</v>
      </c>
      <c r="DY20">
        <v>-0.13100000000000001</v>
      </c>
      <c r="DZ20">
        <v>-0.85710000000000297</v>
      </c>
      <c r="EA20">
        <v>0</v>
      </c>
      <c r="EB20">
        <v>0</v>
      </c>
      <c r="EC20">
        <v>0</v>
      </c>
      <c r="ED20">
        <v>-0.13090700000000099</v>
      </c>
      <c r="EE20">
        <v>0</v>
      </c>
      <c r="EF20">
        <v>0</v>
      </c>
      <c r="EG20">
        <v>0</v>
      </c>
      <c r="EH20">
        <v>-1</v>
      </c>
      <c r="EI20">
        <v>-1</v>
      </c>
      <c r="EJ20">
        <v>-1</v>
      </c>
      <c r="EK20">
        <v>-1</v>
      </c>
      <c r="EL20">
        <v>9.6999999999999993</v>
      </c>
      <c r="EM20">
        <v>9.5</v>
      </c>
      <c r="EN20">
        <v>18</v>
      </c>
      <c r="EO20">
        <v>1077.83</v>
      </c>
      <c r="EP20">
        <v>787.58500000000004</v>
      </c>
      <c r="EQ20">
        <v>27.9999</v>
      </c>
      <c r="ER20">
        <v>30.074200000000001</v>
      </c>
      <c r="ES20">
        <v>30.0001</v>
      </c>
      <c r="ET20">
        <v>29.874400000000001</v>
      </c>
      <c r="EU20">
        <v>29.8432</v>
      </c>
      <c r="EV20">
        <v>30.320399999999999</v>
      </c>
      <c r="EW20">
        <v>100</v>
      </c>
      <c r="EX20">
        <v>0</v>
      </c>
      <c r="EY20">
        <v>28</v>
      </c>
      <c r="EZ20">
        <v>400</v>
      </c>
      <c r="FA20">
        <v>0</v>
      </c>
      <c r="FB20">
        <v>99.081100000000006</v>
      </c>
      <c r="FC20">
        <v>99.1023</v>
      </c>
    </row>
    <row r="21" spans="1:159" x14ac:dyDescent="0.25">
      <c r="A21">
        <v>5</v>
      </c>
      <c r="B21">
        <v>1618584862.5999999</v>
      </c>
      <c r="C21">
        <v>141</v>
      </c>
      <c r="D21" t="s">
        <v>278</v>
      </c>
      <c r="E21" t="s">
        <v>279</v>
      </c>
      <c r="F21">
        <v>0</v>
      </c>
      <c r="G21">
        <v>1618584862.5999999</v>
      </c>
      <c r="H21">
        <f t="shared" si="0"/>
        <v>4.4315026416290784E-3</v>
      </c>
      <c r="I21">
        <f t="shared" si="1"/>
        <v>4.4315026416290779</v>
      </c>
      <c r="J21">
        <f t="shared" si="2"/>
        <v>10.955671653530393</v>
      </c>
      <c r="K21">
        <f t="shared" si="3"/>
        <v>392.36</v>
      </c>
      <c r="L21">
        <f t="shared" si="4"/>
        <v>269.36780483510199</v>
      </c>
      <c r="M21">
        <f t="shared" si="5"/>
        <v>26.457190878598176</v>
      </c>
      <c r="N21">
        <f t="shared" si="6"/>
        <v>38.537431819224004</v>
      </c>
      <c r="O21">
        <f t="shared" si="7"/>
        <v>0.16734557686054097</v>
      </c>
      <c r="P21">
        <f t="shared" si="8"/>
        <v>2.2311134877935821</v>
      </c>
      <c r="Q21">
        <f t="shared" si="9"/>
        <v>0.16067202520341672</v>
      </c>
      <c r="R21">
        <f t="shared" si="10"/>
        <v>0.10099743235299771</v>
      </c>
      <c r="S21">
        <f t="shared" si="11"/>
        <v>121.98556499999999</v>
      </c>
      <c r="T21">
        <f t="shared" si="12"/>
        <v>29.641046814556855</v>
      </c>
      <c r="U21">
        <f t="shared" si="13"/>
        <v>28.979099999999999</v>
      </c>
      <c r="V21">
        <f t="shared" si="14"/>
        <v>4.0169114483989299</v>
      </c>
      <c r="W21">
        <f t="shared" si="15"/>
        <v>32.083270152576581</v>
      </c>
      <c r="X21">
        <f t="shared" si="16"/>
        <v>1.3823717419036199</v>
      </c>
      <c r="Y21">
        <f t="shared" si="17"/>
        <v>4.308699628590082</v>
      </c>
      <c r="Z21">
        <f t="shared" si="18"/>
        <v>2.63453970649531</v>
      </c>
      <c r="AA21">
        <f t="shared" si="19"/>
        <v>-195.42926649584234</v>
      </c>
      <c r="AB21">
        <f t="shared" si="20"/>
        <v>146.39740123976554</v>
      </c>
      <c r="AC21">
        <f t="shared" si="21"/>
        <v>14.530423277039423</v>
      </c>
      <c r="AD21">
        <f t="shared" si="22"/>
        <v>87.484123020962613</v>
      </c>
      <c r="AE21">
        <v>0</v>
      </c>
      <c r="AF21">
        <v>0</v>
      </c>
      <c r="AG21">
        <f t="shared" si="23"/>
        <v>1</v>
      </c>
      <c r="AH21">
        <f t="shared" si="24"/>
        <v>0</v>
      </c>
      <c r="AI21">
        <f t="shared" si="25"/>
        <v>51323.62613983365</v>
      </c>
      <c r="AJ21" t="s">
        <v>269</v>
      </c>
      <c r="AK21" t="s">
        <v>269</v>
      </c>
      <c r="AL21">
        <v>0</v>
      </c>
      <c r="AM21">
        <v>0</v>
      </c>
      <c r="AN21" t="e">
        <f t="shared" si="26"/>
        <v>#DIV/0!</v>
      </c>
      <c r="AO21">
        <v>0</v>
      </c>
      <c r="AP21" t="s">
        <v>269</v>
      </c>
      <c r="AQ21" t="s">
        <v>269</v>
      </c>
      <c r="AR21">
        <v>0</v>
      </c>
      <c r="AS21">
        <v>0</v>
      </c>
      <c r="AT21" t="e">
        <f t="shared" si="27"/>
        <v>#DIV/0!</v>
      </c>
      <c r="AU21">
        <v>0.5</v>
      </c>
      <c r="AV21">
        <f t="shared" si="28"/>
        <v>631.10849999999994</v>
      </c>
      <c r="AW21">
        <f t="shared" si="29"/>
        <v>10.955671653530393</v>
      </c>
      <c r="AX21" t="e">
        <f t="shared" si="30"/>
        <v>#DIV/0!</v>
      </c>
      <c r="AY21">
        <f t="shared" si="31"/>
        <v>1.7359410709141761E-2</v>
      </c>
      <c r="AZ21" t="e">
        <f t="shared" si="32"/>
        <v>#DIV/0!</v>
      </c>
      <c r="BA21" t="e">
        <f t="shared" si="33"/>
        <v>#DIV/0!</v>
      </c>
      <c r="BB21" t="s">
        <v>269</v>
      </c>
      <c r="BC21">
        <v>0</v>
      </c>
      <c r="BD21" t="e">
        <f t="shared" si="34"/>
        <v>#DIV/0!</v>
      </c>
      <c r="BE21" t="e">
        <f t="shared" si="35"/>
        <v>#DIV/0!</v>
      </c>
      <c r="BF21" t="e">
        <f t="shared" si="36"/>
        <v>#DIV/0!</v>
      </c>
      <c r="BG21" t="e">
        <f t="shared" si="37"/>
        <v>#DIV/0!</v>
      </c>
      <c r="BH21" t="e">
        <f t="shared" si="38"/>
        <v>#DIV/0!</v>
      </c>
      <c r="BI21" t="e">
        <f t="shared" si="39"/>
        <v>#DIV/0!</v>
      </c>
      <c r="BJ21" t="e">
        <f t="shared" si="40"/>
        <v>#DIV/0!</v>
      </c>
      <c r="BK21" t="e">
        <f t="shared" si="41"/>
        <v>#DIV/0!</v>
      </c>
      <c r="BL21">
        <f t="shared" si="42"/>
        <v>749.9</v>
      </c>
      <c r="BM21">
        <f t="shared" si="43"/>
        <v>631.10849999999994</v>
      </c>
      <c r="BN21">
        <f t="shared" si="44"/>
        <v>0.84159021202827033</v>
      </c>
      <c r="BO21">
        <f t="shared" si="45"/>
        <v>0.16266910921456193</v>
      </c>
      <c r="BP21">
        <v>6</v>
      </c>
      <c r="BQ21">
        <v>0.5</v>
      </c>
      <c r="BR21" t="s">
        <v>270</v>
      </c>
      <c r="BS21">
        <v>2</v>
      </c>
      <c r="BT21">
        <v>1618584862.5999999</v>
      </c>
      <c r="BU21">
        <v>392.36</v>
      </c>
      <c r="BV21">
        <v>399.97699999999998</v>
      </c>
      <c r="BW21">
        <v>14.074299999999999</v>
      </c>
      <c r="BX21">
        <v>11.4527</v>
      </c>
      <c r="BY21">
        <v>393.21800000000002</v>
      </c>
      <c r="BZ21">
        <v>14.2052</v>
      </c>
      <c r="CA21">
        <v>999.95399999999995</v>
      </c>
      <c r="CB21">
        <v>98.119600000000005</v>
      </c>
      <c r="CC21">
        <v>9.9973400000000004E-2</v>
      </c>
      <c r="CD21">
        <v>30.196200000000001</v>
      </c>
      <c r="CE21">
        <v>28.979099999999999</v>
      </c>
      <c r="CF21">
        <v>999.9</v>
      </c>
      <c r="CG21">
        <v>0</v>
      </c>
      <c r="CH21">
        <v>0</v>
      </c>
      <c r="CI21">
        <v>9997.5</v>
      </c>
      <c r="CJ21">
        <v>0</v>
      </c>
      <c r="CK21">
        <v>4.0165300000000004</v>
      </c>
      <c r="CL21">
        <v>749.9</v>
      </c>
      <c r="CM21">
        <v>0.94698899999999997</v>
      </c>
      <c r="CN21">
        <v>5.3011099999999998E-2</v>
      </c>
      <c r="CO21">
        <v>0</v>
      </c>
      <c r="CP21">
        <v>2.2791999999999999</v>
      </c>
      <c r="CQ21">
        <v>0</v>
      </c>
      <c r="CR21">
        <v>7406.46</v>
      </c>
      <c r="CS21">
        <v>6392.03</v>
      </c>
      <c r="CT21">
        <v>42.561999999999998</v>
      </c>
      <c r="CU21">
        <v>45</v>
      </c>
      <c r="CV21">
        <v>44.186999999999998</v>
      </c>
      <c r="CW21">
        <v>43.75</v>
      </c>
      <c r="CX21">
        <v>42.875</v>
      </c>
      <c r="CY21">
        <v>710.15</v>
      </c>
      <c r="CZ21">
        <v>39.75</v>
      </c>
      <c r="DA21">
        <v>0</v>
      </c>
      <c r="DB21">
        <v>1618502499.5</v>
      </c>
      <c r="DC21">
        <v>0</v>
      </c>
      <c r="DD21">
        <v>2.38833076923077</v>
      </c>
      <c r="DE21">
        <v>-0.66867007640644405</v>
      </c>
      <c r="DF21">
        <v>87.296068250516399</v>
      </c>
      <c r="DG21">
        <v>7398.7865384615397</v>
      </c>
      <c r="DH21">
        <v>15</v>
      </c>
      <c r="DI21">
        <v>1618584257.5999999</v>
      </c>
      <c r="DJ21" t="s">
        <v>271</v>
      </c>
      <c r="DK21">
        <v>1618584244.5999999</v>
      </c>
      <c r="DL21">
        <v>1618584257.5999999</v>
      </c>
      <c r="DM21">
        <v>5</v>
      </c>
      <c r="DN21">
        <v>-0.13500000000000001</v>
      </c>
      <c r="DO21">
        <v>4.0000000000000001E-3</v>
      </c>
      <c r="DP21">
        <v>-0.85699999999999998</v>
      </c>
      <c r="DQ21">
        <v>-0.13100000000000001</v>
      </c>
      <c r="DR21">
        <v>400</v>
      </c>
      <c r="DS21">
        <v>10</v>
      </c>
      <c r="DT21">
        <v>0.06</v>
      </c>
      <c r="DU21">
        <v>0.01</v>
      </c>
      <c r="DV21">
        <v>100</v>
      </c>
      <c r="DW21">
        <v>100</v>
      </c>
      <c r="DX21">
        <v>-0.85799999999999998</v>
      </c>
      <c r="DY21">
        <v>-0.13089999999999999</v>
      </c>
      <c r="DZ21">
        <v>-0.85710000000000297</v>
      </c>
      <c r="EA21">
        <v>0</v>
      </c>
      <c r="EB21">
        <v>0</v>
      </c>
      <c r="EC21">
        <v>0</v>
      </c>
      <c r="ED21">
        <v>-0.13090700000000099</v>
      </c>
      <c r="EE21">
        <v>0</v>
      </c>
      <c r="EF21">
        <v>0</v>
      </c>
      <c r="EG21">
        <v>0</v>
      </c>
      <c r="EH21">
        <v>-1</v>
      </c>
      <c r="EI21">
        <v>-1</v>
      </c>
      <c r="EJ21">
        <v>-1</v>
      </c>
      <c r="EK21">
        <v>-1</v>
      </c>
      <c r="EL21">
        <v>10.3</v>
      </c>
      <c r="EM21">
        <v>10.1</v>
      </c>
      <c r="EN21">
        <v>18</v>
      </c>
      <c r="EO21">
        <v>1078.99</v>
      </c>
      <c r="EP21">
        <v>787.75300000000004</v>
      </c>
      <c r="EQ21">
        <v>27.999700000000001</v>
      </c>
      <c r="ER21">
        <v>30.076699999999999</v>
      </c>
      <c r="ES21">
        <v>30.0002</v>
      </c>
      <c r="ET21">
        <v>29.876999999999999</v>
      </c>
      <c r="EU21">
        <v>29.845700000000001</v>
      </c>
      <c r="EV21">
        <v>30.323799999999999</v>
      </c>
      <c r="EW21">
        <v>100</v>
      </c>
      <c r="EX21">
        <v>0</v>
      </c>
      <c r="EY21">
        <v>28</v>
      </c>
      <c r="EZ21">
        <v>400</v>
      </c>
      <c r="FA21">
        <v>0</v>
      </c>
      <c r="FB21">
        <v>99.0809</v>
      </c>
      <c r="FC21">
        <v>99.100200000000001</v>
      </c>
    </row>
    <row r="22" spans="1:159" x14ac:dyDescent="0.25">
      <c r="A22">
        <v>6</v>
      </c>
      <c r="B22">
        <v>1618584895.5999999</v>
      </c>
      <c r="C22">
        <v>174</v>
      </c>
      <c r="D22" t="s">
        <v>280</v>
      </c>
      <c r="E22" t="s">
        <v>281</v>
      </c>
      <c r="F22">
        <v>0</v>
      </c>
      <c r="G22">
        <v>1618584895.5999999</v>
      </c>
      <c r="H22">
        <f t="shared" si="0"/>
        <v>4.2540366949865025E-3</v>
      </c>
      <c r="I22">
        <f t="shared" si="1"/>
        <v>4.2540366949865023</v>
      </c>
      <c r="J22">
        <f t="shared" si="2"/>
        <v>10.244295263548834</v>
      </c>
      <c r="K22">
        <f t="shared" si="3"/>
        <v>392.81799999999998</v>
      </c>
      <c r="L22">
        <f t="shared" si="4"/>
        <v>276.14783340147085</v>
      </c>
      <c r="M22">
        <f t="shared" si="5"/>
        <v>27.12323771136197</v>
      </c>
      <c r="N22">
        <f t="shared" si="6"/>
        <v>38.582580424637996</v>
      </c>
      <c r="O22">
        <f t="shared" si="7"/>
        <v>0.16564497088731622</v>
      </c>
      <c r="P22">
        <f t="shared" si="8"/>
        <v>2.2282613410811618</v>
      </c>
      <c r="Q22">
        <f t="shared" si="9"/>
        <v>0.15909549863129041</v>
      </c>
      <c r="R22">
        <f t="shared" si="10"/>
        <v>0.10000155314072351</v>
      </c>
      <c r="S22">
        <f t="shared" si="11"/>
        <v>82.097372304416979</v>
      </c>
      <c r="T22">
        <f t="shared" si="12"/>
        <v>29.300596238809902</v>
      </c>
      <c r="U22">
        <f t="shared" si="13"/>
        <v>28.638500000000001</v>
      </c>
      <c r="V22">
        <f t="shared" si="14"/>
        <v>3.9384071708051627</v>
      </c>
      <c r="W22">
        <f t="shared" si="15"/>
        <v>32.283281557926188</v>
      </c>
      <c r="X22">
        <f t="shared" si="16"/>
        <v>1.3832615992503001</v>
      </c>
      <c r="Y22">
        <f t="shared" si="17"/>
        <v>4.2847614384191433</v>
      </c>
      <c r="Z22">
        <f t="shared" si="18"/>
        <v>2.5551455715548625</v>
      </c>
      <c r="AA22">
        <f t="shared" si="19"/>
        <v>-187.60301824890476</v>
      </c>
      <c r="AB22">
        <f t="shared" si="20"/>
        <v>175.46191512898884</v>
      </c>
      <c r="AC22">
        <f t="shared" si="21"/>
        <v>17.399685962005556</v>
      </c>
      <c r="AD22">
        <f t="shared" si="22"/>
        <v>87.355955146506602</v>
      </c>
      <c r="AE22">
        <v>0</v>
      </c>
      <c r="AF22">
        <v>0</v>
      </c>
      <c r="AG22">
        <f t="shared" si="23"/>
        <v>1</v>
      </c>
      <c r="AH22">
        <f t="shared" si="24"/>
        <v>0</v>
      </c>
      <c r="AI22">
        <f t="shared" si="25"/>
        <v>51247.842446117924</v>
      </c>
      <c r="AJ22" t="s">
        <v>269</v>
      </c>
      <c r="AK22" t="s">
        <v>269</v>
      </c>
      <c r="AL22">
        <v>0</v>
      </c>
      <c r="AM22">
        <v>0</v>
      </c>
      <c r="AN22" t="e">
        <f t="shared" si="26"/>
        <v>#DIV/0!</v>
      </c>
      <c r="AO22">
        <v>0</v>
      </c>
      <c r="AP22" t="s">
        <v>269</v>
      </c>
      <c r="AQ22" t="s">
        <v>269</v>
      </c>
      <c r="AR22">
        <v>0</v>
      </c>
      <c r="AS22">
        <v>0</v>
      </c>
      <c r="AT22" t="e">
        <f t="shared" si="27"/>
        <v>#DIV/0!</v>
      </c>
      <c r="AU22">
        <v>0.5</v>
      </c>
      <c r="AV22">
        <f t="shared" si="28"/>
        <v>421.10477280021604</v>
      </c>
      <c r="AW22">
        <f t="shared" si="29"/>
        <v>10.244295263548834</v>
      </c>
      <c r="AX22" t="e">
        <f t="shared" si="30"/>
        <v>#DIV/0!</v>
      </c>
      <c r="AY22">
        <f t="shared" si="31"/>
        <v>2.4327188683774467E-2</v>
      </c>
      <c r="AZ22" t="e">
        <f t="shared" si="32"/>
        <v>#DIV/0!</v>
      </c>
      <c r="BA22" t="e">
        <f t="shared" si="33"/>
        <v>#DIV/0!</v>
      </c>
      <c r="BB22" t="s">
        <v>269</v>
      </c>
      <c r="BC22">
        <v>0</v>
      </c>
      <c r="BD22" t="e">
        <f t="shared" si="34"/>
        <v>#DIV/0!</v>
      </c>
      <c r="BE22" t="e">
        <f t="shared" si="35"/>
        <v>#DIV/0!</v>
      </c>
      <c r="BF22" t="e">
        <f t="shared" si="36"/>
        <v>#DIV/0!</v>
      </c>
      <c r="BG22" t="e">
        <f t="shared" si="37"/>
        <v>#DIV/0!</v>
      </c>
      <c r="BH22" t="e">
        <f t="shared" si="38"/>
        <v>#DIV/0!</v>
      </c>
      <c r="BI22" t="e">
        <f t="shared" si="39"/>
        <v>#DIV/0!</v>
      </c>
      <c r="BJ22" t="e">
        <f t="shared" si="40"/>
        <v>#DIV/0!</v>
      </c>
      <c r="BK22" t="e">
        <f t="shared" si="41"/>
        <v>#DIV/0!</v>
      </c>
      <c r="BL22">
        <f t="shared" si="42"/>
        <v>499.887</v>
      </c>
      <c r="BM22">
        <f t="shared" si="43"/>
        <v>421.10477280021604</v>
      </c>
      <c r="BN22">
        <f t="shared" si="44"/>
        <v>0.84239992798415653</v>
      </c>
      <c r="BO22">
        <f t="shared" si="45"/>
        <v>0.16423186100942208</v>
      </c>
      <c r="BP22">
        <v>6</v>
      </c>
      <c r="BQ22">
        <v>0.5</v>
      </c>
      <c r="BR22" t="s">
        <v>270</v>
      </c>
      <c r="BS22">
        <v>2</v>
      </c>
      <c r="BT22">
        <v>1618584895.5999999</v>
      </c>
      <c r="BU22">
        <v>392.81799999999998</v>
      </c>
      <c r="BV22">
        <v>399.96699999999998</v>
      </c>
      <c r="BW22">
        <v>14.083299999999999</v>
      </c>
      <c r="BX22">
        <v>11.5669</v>
      </c>
      <c r="BY22">
        <v>393.67500000000001</v>
      </c>
      <c r="BZ22">
        <v>14.2142</v>
      </c>
      <c r="CA22">
        <v>1000.03</v>
      </c>
      <c r="CB22">
        <v>98.119900000000001</v>
      </c>
      <c r="CC22">
        <v>0.100091</v>
      </c>
      <c r="CD22">
        <v>30.0991</v>
      </c>
      <c r="CE22">
        <v>28.638500000000001</v>
      </c>
      <c r="CF22">
        <v>999.9</v>
      </c>
      <c r="CG22">
        <v>0</v>
      </c>
      <c r="CH22">
        <v>0</v>
      </c>
      <c r="CI22">
        <v>9978.75</v>
      </c>
      <c r="CJ22">
        <v>0</v>
      </c>
      <c r="CK22">
        <v>4.0165300000000004</v>
      </c>
      <c r="CL22">
        <v>499.887</v>
      </c>
      <c r="CM22">
        <v>0.92000499999999996</v>
      </c>
      <c r="CN22">
        <v>7.9994800000000005E-2</v>
      </c>
      <c r="CO22">
        <v>0</v>
      </c>
      <c r="CP22">
        <v>2.2084000000000001</v>
      </c>
      <c r="CQ22">
        <v>0</v>
      </c>
      <c r="CR22">
        <v>5185.1499999999996</v>
      </c>
      <c r="CS22">
        <v>4227.9799999999996</v>
      </c>
      <c r="CT22">
        <v>42.311999999999998</v>
      </c>
      <c r="CU22">
        <v>45.061999999999998</v>
      </c>
      <c r="CV22">
        <v>44.186999999999998</v>
      </c>
      <c r="CW22">
        <v>43.75</v>
      </c>
      <c r="CX22">
        <v>42.75</v>
      </c>
      <c r="CY22">
        <v>459.9</v>
      </c>
      <c r="CZ22">
        <v>39.99</v>
      </c>
      <c r="DA22">
        <v>0</v>
      </c>
      <c r="DB22">
        <v>1618502532.5</v>
      </c>
      <c r="DC22">
        <v>0</v>
      </c>
      <c r="DD22">
        <v>2.3988679999999998</v>
      </c>
      <c r="DE22">
        <v>3.2969225790649398E-2</v>
      </c>
      <c r="DF22">
        <v>185.158461215975</v>
      </c>
      <c r="DG22">
        <v>5164.53</v>
      </c>
      <c r="DH22">
        <v>15</v>
      </c>
      <c r="DI22">
        <v>1618584257.5999999</v>
      </c>
      <c r="DJ22" t="s">
        <v>271</v>
      </c>
      <c r="DK22">
        <v>1618584244.5999999</v>
      </c>
      <c r="DL22">
        <v>1618584257.5999999</v>
      </c>
      <c r="DM22">
        <v>5</v>
      </c>
      <c r="DN22">
        <v>-0.13500000000000001</v>
      </c>
      <c r="DO22">
        <v>4.0000000000000001E-3</v>
      </c>
      <c r="DP22">
        <v>-0.85699999999999998</v>
      </c>
      <c r="DQ22">
        <v>-0.13100000000000001</v>
      </c>
      <c r="DR22">
        <v>400</v>
      </c>
      <c r="DS22">
        <v>10</v>
      </c>
      <c r="DT22">
        <v>0.06</v>
      </c>
      <c r="DU22">
        <v>0.01</v>
      </c>
      <c r="DV22">
        <v>100</v>
      </c>
      <c r="DW22">
        <v>100</v>
      </c>
      <c r="DX22">
        <v>-0.85699999999999998</v>
      </c>
      <c r="DY22">
        <v>-0.13089999999999999</v>
      </c>
      <c r="DZ22">
        <v>-0.85710000000000297</v>
      </c>
      <c r="EA22">
        <v>0</v>
      </c>
      <c r="EB22">
        <v>0</v>
      </c>
      <c r="EC22">
        <v>0</v>
      </c>
      <c r="ED22">
        <v>-0.13090700000000099</v>
      </c>
      <c r="EE22">
        <v>0</v>
      </c>
      <c r="EF22">
        <v>0</v>
      </c>
      <c r="EG22">
        <v>0</v>
      </c>
      <c r="EH22">
        <v>-1</v>
      </c>
      <c r="EI22">
        <v>-1</v>
      </c>
      <c r="EJ22">
        <v>-1</v>
      </c>
      <c r="EK22">
        <v>-1</v>
      </c>
      <c r="EL22">
        <v>10.8</v>
      </c>
      <c r="EM22">
        <v>10.6</v>
      </c>
      <c r="EN22">
        <v>18</v>
      </c>
      <c r="EO22">
        <v>1079.3900000000001</v>
      </c>
      <c r="EP22">
        <v>787.86800000000005</v>
      </c>
      <c r="EQ22">
        <v>27.9998</v>
      </c>
      <c r="ER22">
        <v>30.076699999999999</v>
      </c>
      <c r="ES22">
        <v>30</v>
      </c>
      <c r="ET22">
        <v>29.8782</v>
      </c>
      <c r="EU22">
        <v>29.848299999999998</v>
      </c>
      <c r="EV22">
        <v>30.328099999999999</v>
      </c>
      <c r="EW22">
        <v>100</v>
      </c>
      <c r="EX22">
        <v>0</v>
      </c>
      <c r="EY22">
        <v>28</v>
      </c>
      <c r="EZ22">
        <v>400</v>
      </c>
      <c r="FA22">
        <v>0</v>
      </c>
      <c r="FB22">
        <v>99.0809</v>
      </c>
      <c r="FC22">
        <v>99.0989</v>
      </c>
    </row>
    <row r="23" spans="1:159" x14ac:dyDescent="0.25">
      <c r="A23">
        <v>7</v>
      </c>
      <c r="B23">
        <v>1618584931.5999999</v>
      </c>
      <c r="C23">
        <v>210</v>
      </c>
      <c r="D23" t="s">
        <v>282</v>
      </c>
      <c r="E23" t="s">
        <v>283</v>
      </c>
      <c r="F23">
        <v>0</v>
      </c>
      <c r="G23">
        <v>1618584931.5999999</v>
      </c>
      <c r="H23">
        <f t="shared" si="0"/>
        <v>4.083836231828784E-3</v>
      </c>
      <c r="I23">
        <f t="shared" si="1"/>
        <v>4.0838362318287844</v>
      </c>
      <c r="J23">
        <f t="shared" si="2"/>
        <v>8.3907152791856365</v>
      </c>
      <c r="K23">
        <f t="shared" si="3"/>
        <v>393.99099999999999</v>
      </c>
      <c r="L23">
        <f t="shared" si="4"/>
        <v>294.74365055355298</v>
      </c>
      <c r="M23">
        <f t="shared" si="5"/>
        <v>28.949465814624944</v>
      </c>
      <c r="N23">
        <f t="shared" si="6"/>
        <v>38.697454429803003</v>
      </c>
      <c r="O23">
        <f t="shared" si="7"/>
        <v>0.16342318821651192</v>
      </c>
      <c r="P23">
        <f t="shared" si="8"/>
        <v>2.2338619781570923</v>
      </c>
      <c r="Q23">
        <f t="shared" si="9"/>
        <v>0.15705991704718386</v>
      </c>
      <c r="R23">
        <f t="shared" si="10"/>
        <v>9.8713518233505132E-2</v>
      </c>
      <c r="S23">
        <f t="shared" si="11"/>
        <v>49.641957278101678</v>
      </c>
      <c r="T23">
        <f t="shared" si="12"/>
        <v>29.008827380555879</v>
      </c>
      <c r="U23">
        <f t="shared" si="13"/>
        <v>28.342700000000001</v>
      </c>
      <c r="V23">
        <f t="shared" si="14"/>
        <v>3.8713178375847592</v>
      </c>
      <c r="W23">
        <f t="shared" si="15"/>
        <v>32.53813919372913</v>
      </c>
      <c r="X23">
        <f t="shared" si="16"/>
        <v>1.3857933913236</v>
      </c>
      <c r="Y23">
        <f t="shared" si="17"/>
        <v>4.2589816924462456</v>
      </c>
      <c r="Z23">
        <f t="shared" si="18"/>
        <v>2.4855244462611594</v>
      </c>
      <c r="AA23">
        <f t="shared" si="19"/>
        <v>-180.09717782364939</v>
      </c>
      <c r="AB23">
        <f t="shared" si="20"/>
        <v>198.86930705162476</v>
      </c>
      <c r="AC23">
        <f t="shared" si="21"/>
        <v>19.632372870949069</v>
      </c>
      <c r="AD23">
        <f t="shared" si="22"/>
        <v>88.04645937702611</v>
      </c>
      <c r="AE23">
        <v>0</v>
      </c>
      <c r="AF23">
        <v>0</v>
      </c>
      <c r="AG23">
        <f t="shared" si="23"/>
        <v>1</v>
      </c>
      <c r="AH23">
        <f t="shared" si="24"/>
        <v>0</v>
      </c>
      <c r="AI23">
        <f t="shared" si="25"/>
        <v>51446.829371063963</v>
      </c>
      <c r="AJ23" t="s">
        <v>269</v>
      </c>
      <c r="AK23" t="s">
        <v>269</v>
      </c>
      <c r="AL23">
        <v>0</v>
      </c>
      <c r="AM23">
        <v>0</v>
      </c>
      <c r="AN23" t="e">
        <f t="shared" si="26"/>
        <v>#DIV/0!</v>
      </c>
      <c r="AO23">
        <v>0</v>
      </c>
      <c r="AP23" t="s">
        <v>269</v>
      </c>
      <c r="AQ23" t="s">
        <v>269</v>
      </c>
      <c r="AR23">
        <v>0</v>
      </c>
      <c r="AS23">
        <v>0</v>
      </c>
      <c r="AT23" t="e">
        <f t="shared" si="27"/>
        <v>#DIV/0!</v>
      </c>
      <c r="AU23">
        <v>0.5</v>
      </c>
      <c r="AV23">
        <f t="shared" si="28"/>
        <v>253.02879900419777</v>
      </c>
      <c r="AW23">
        <f t="shared" si="29"/>
        <v>8.3907152791856365</v>
      </c>
      <c r="AX23" t="e">
        <f t="shared" si="30"/>
        <v>#DIV/0!</v>
      </c>
      <c r="AY23">
        <f t="shared" si="31"/>
        <v>3.3161107795664134E-2</v>
      </c>
      <c r="AZ23" t="e">
        <f t="shared" si="32"/>
        <v>#DIV/0!</v>
      </c>
      <c r="BA23" t="e">
        <f t="shared" si="33"/>
        <v>#DIV/0!</v>
      </c>
      <c r="BB23" t="s">
        <v>269</v>
      </c>
      <c r="BC23">
        <v>0</v>
      </c>
      <c r="BD23" t="e">
        <f t="shared" si="34"/>
        <v>#DIV/0!</v>
      </c>
      <c r="BE23" t="e">
        <f t="shared" si="35"/>
        <v>#DIV/0!</v>
      </c>
      <c r="BF23" t="e">
        <f t="shared" si="36"/>
        <v>#DIV/0!</v>
      </c>
      <c r="BG23" t="e">
        <f t="shared" si="37"/>
        <v>#DIV/0!</v>
      </c>
      <c r="BH23" t="e">
        <f t="shared" si="38"/>
        <v>#DIV/0!</v>
      </c>
      <c r="BI23" t="e">
        <f t="shared" si="39"/>
        <v>#DIV/0!</v>
      </c>
      <c r="BJ23" t="e">
        <f t="shared" si="40"/>
        <v>#DIV/0!</v>
      </c>
      <c r="BK23" t="e">
        <f t="shared" si="41"/>
        <v>#DIV/0!</v>
      </c>
      <c r="BL23">
        <f t="shared" si="42"/>
        <v>300.15300000000002</v>
      </c>
      <c r="BM23">
        <f t="shared" si="43"/>
        <v>253.02879900419777</v>
      </c>
      <c r="BN23">
        <f t="shared" si="44"/>
        <v>0.84299940031982934</v>
      </c>
      <c r="BO23">
        <f t="shared" si="45"/>
        <v>0.16538884261727077</v>
      </c>
      <c r="BP23">
        <v>6</v>
      </c>
      <c r="BQ23">
        <v>0.5</v>
      </c>
      <c r="BR23" t="s">
        <v>270</v>
      </c>
      <c r="BS23">
        <v>2</v>
      </c>
      <c r="BT23">
        <v>1618584931.5999999</v>
      </c>
      <c r="BU23">
        <v>393.99099999999999</v>
      </c>
      <c r="BV23">
        <v>399.99099999999999</v>
      </c>
      <c r="BW23">
        <v>14.1092</v>
      </c>
      <c r="BX23">
        <v>11.6934</v>
      </c>
      <c r="BY23">
        <v>394.84800000000001</v>
      </c>
      <c r="BZ23">
        <v>14.2402</v>
      </c>
      <c r="CA23">
        <v>999.971</v>
      </c>
      <c r="CB23">
        <v>98.119200000000006</v>
      </c>
      <c r="CC23">
        <v>9.9932999999999994E-2</v>
      </c>
      <c r="CD23">
        <v>29.994</v>
      </c>
      <c r="CE23">
        <v>28.342700000000001</v>
      </c>
      <c r="CF23">
        <v>999.9</v>
      </c>
      <c r="CG23">
        <v>0</v>
      </c>
      <c r="CH23">
        <v>0</v>
      </c>
      <c r="CI23">
        <v>10015.6</v>
      </c>
      <c r="CJ23">
        <v>0</v>
      </c>
      <c r="CK23">
        <v>4.0755999999999997</v>
      </c>
      <c r="CL23">
        <v>300.15300000000002</v>
      </c>
      <c r="CM23">
        <v>0.90003200000000005</v>
      </c>
      <c r="CN23">
        <v>9.9968100000000004E-2</v>
      </c>
      <c r="CO23">
        <v>0</v>
      </c>
      <c r="CP23">
        <v>2.3603999999999998</v>
      </c>
      <c r="CQ23">
        <v>0</v>
      </c>
      <c r="CR23">
        <v>3390.32</v>
      </c>
      <c r="CS23">
        <v>2524.0100000000002</v>
      </c>
      <c r="CT23">
        <v>41.936999999999998</v>
      </c>
      <c r="CU23">
        <v>45.061999999999998</v>
      </c>
      <c r="CV23">
        <v>44.061999999999998</v>
      </c>
      <c r="CW23">
        <v>43.75</v>
      </c>
      <c r="CX23">
        <v>42.561999999999998</v>
      </c>
      <c r="CY23">
        <v>270.14999999999998</v>
      </c>
      <c r="CZ23">
        <v>30.01</v>
      </c>
      <c r="DA23">
        <v>0</v>
      </c>
      <c r="DB23">
        <v>1618502568.5</v>
      </c>
      <c r="DC23">
        <v>0</v>
      </c>
      <c r="DD23">
        <v>2.3456519999999998</v>
      </c>
      <c r="DE23">
        <v>-7.1030759424955306E-2</v>
      </c>
      <c r="DF23">
        <v>304.339230332174</v>
      </c>
      <c r="DG23">
        <v>3363.8440000000001</v>
      </c>
      <c r="DH23">
        <v>15</v>
      </c>
      <c r="DI23">
        <v>1618584257.5999999</v>
      </c>
      <c r="DJ23" t="s">
        <v>271</v>
      </c>
      <c r="DK23">
        <v>1618584244.5999999</v>
      </c>
      <c r="DL23">
        <v>1618584257.5999999</v>
      </c>
      <c r="DM23">
        <v>5</v>
      </c>
      <c r="DN23">
        <v>-0.13500000000000001</v>
      </c>
      <c r="DO23">
        <v>4.0000000000000001E-3</v>
      </c>
      <c r="DP23">
        <v>-0.85699999999999998</v>
      </c>
      <c r="DQ23">
        <v>-0.13100000000000001</v>
      </c>
      <c r="DR23">
        <v>400</v>
      </c>
      <c r="DS23">
        <v>10</v>
      </c>
      <c r="DT23">
        <v>0.06</v>
      </c>
      <c r="DU23">
        <v>0.01</v>
      </c>
      <c r="DV23">
        <v>100</v>
      </c>
      <c r="DW23">
        <v>100</v>
      </c>
      <c r="DX23">
        <v>-0.85699999999999998</v>
      </c>
      <c r="DY23">
        <v>-0.13100000000000001</v>
      </c>
      <c r="DZ23">
        <v>-0.85710000000000297</v>
      </c>
      <c r="EA23">
        <v>0</v>
      </c>
      <c r="EB23">
        <v>0</v>
      </c>
      <c r="EC23">
        <v>0</v>
      </c>
      <c r="ED23">
        <v>-0.13090700000000099</v>
      </c>
      <c r="EE23">
        <v>0</v>
      </c>
      <c r="EF23">
        <v>0</v>
      </c>
      <c r="EG23">
        <v>0</v>
      </c>
      <c r="EH23">
        <v>-1</v>
      </c>
      <c r="EI23">
        <v>-1</v>
      </c>
      <c r="EJ23">
        <v>-1</v>
      </c>
      <c r="EK23">
        <v>-1</v>
      </c>
      <c r="EL23">
        <v>11.4</v>
      </c>
      <c r="EM23">
        <v>11.2</v>
      </c>
      <c r="EN23">
        <v>18</v>
      </c>
      <c r="EO23">
        <v>1078.94</v>
      </c>
      <c r="EP23">
        <v>788.05200000000002</v>
      </c>
      <c r="EQ23">
        <v>27.999500000000001</v>
      </c>
      <c r="ER23">
        <v>30.0793</v>
      </c>
      <c r="ES23">
        <v>30.0002</v>
      </c>
      <c r="ET23">
        <v>29.8795</v>
      </c>
      <c r="EU23">
        <v>29.848299999999998</v>
      </c>
      <c r="EV23">
        <v>30.333100000000002</v>
      </c>
      <c r="EW23">
        <v>100</v>
      </c>
      <c r="EX23">
        <v>0</v>
      </c>
      <c r="EY23">
        <v>28</v>
      </c>
      <c r="EZ23">
        <v>400</v>
      </c>
      <c r="FA23">
        <v>0</v>
      </c>
      <c r="FB23">
        <v>99.078199999999995</v>
      </c>
      <c r="FC23">
        <v>99.100200000000001</v>
      </c>
    </row>
    <row r="24" spans="1:159" x14ac:dyDescent="0.25">
      <c r="A24">
        <v>8</v>
      </c>
      <c r="B24">
        <v>1618584968.5999999</v>
      </c>
      <c r="C24">
        <v>247</v>
      </c>
      <c r="D24" t="s">
        <v>284</v>
      </c>
      <c r="E24" t="s">
        <v>285</v>
      </c>
      <c r="F24">
        <v>0</v>
      </c>
      <c r="G24">
        <v>1618584968.5999999</v>
      </c>
      <c r="H24">
        <f t="shared" si="0"/>
        <v>3.9929419803939256E-3</v>
      </c>
      <c r="I24">
        <f t="shared" si="1"/>
        <v>3.9929419803939257</v>
      </c>
      <c r="J24">
        <f t="shared" si="2"/>
        <v>6.365076717202677</v>
      </c>
      <c r="K24">
        <f t="shared" si="3"/>
        <v>395.18599999999998</v>
      </c>
      <c r="L24">
        <f t="shared" si="4"/>
        <v>315.95709483782599</v>
      </c>
      <c r="M24">
        <f t="shared" si="5"/>
        <v>31.033620074302082</v>
      </c>
      <c r="N24">
        <f t="shared" si="6"/>
        <v>38.815561932476996</v>
      </c>
      <c r="O24">
        <f t="shared" si="7"/>
        <v>0.16266776560435944</v>
      </c>
      <c r="P24">
        <f t="shared" si="8"/>
        <v>2.2238916792113583</v>
      </c>
      <c r="Q24">
        <f t="shared" si="9"/>
        <v>0.1563348792997856</v>
      </c>
      <c r="R24">
        <f t="shared" si="10"/>
        <v>9.8257741413824096E-2</v>
      </c>
      <c r="S24">
        <f t="shared" si="11"/>
        <v>33.10772060942152</v>
      </c>
      <c r="T24">
        <f t="shared" si="12"/>
        <v>28.828254569631653</v>
      </c>
      <c r="U24">
        <f t="shared" si="13"/>
        <v>28.176200000000001</v>
      </c>
      <c r="V24">
        <f t="shared" si="14"/>
        <v>3.8339948257632144</v>
      </c>
      <c r="W24">
        <f t="shared" si="15"/>
        <v>32.83908428139155</v>
      </c>
      <c r="X24">
        <f t="shared" si="16"/>
        <v>1.3920763329490498</v>
      </c>
      <c r="Y24">
        <f t="shared" si="17"/>
        <v>4.2390838947292986</v>
      </c>
      <c r="Z24">
        <f t="shared" si="18"/>
        <v>2.4419184928141648</v>
      </c>
      <c r="AA24">
        <f t="shared" si="19"/>
        <v>-176.08874133537211</v>
      </c>
      <c r="AB24">
        <f t="shared" si="20"/>
        <v>208.17273042640272</v>
      </c>
      <c r="AC24">
        <f t="shared" si="21"/>
        <v>20.617554588511407</v>
      </c>
      <c r="AD24">
        <f t="shared" si="22"/>
        <v>85.809264288963547</v>
      </c>
      <c r="AE24">
        <v>0</v>
      </c>
      <c r="AF24">
        <v>0</v>
      </c>
      <c r="AG24">
        <f t="shared" si="23"/>
        <v>1</v>
      </c>
      <c r="AH24">
        <f t="shared" si="24"/>
        <v>0</v>
      </c>
      <c r="AI24">
        <f t="shared" si="25"/>
        <v>51138.146544325646</v>
      </c>
      <c r="AJ24" t="s">
        <v>269</v>
      </c>
      <c r="AK24" t="s">
        <v>269</v>
      </c>
      <c r="AL24">
        <v>0</v>
      </c>
      <c r="AM24">
        <v>0</v>
      </c>
      <c r="AN24" t="e">
        <f t="shared" si="26"/>
        <v>#DIV/0!</v>
      </c>
      <c r="AO24">
        <v>0</v>
      </c>
      <c r="AP24" t="s">
        <v>269</v>
      </c>
      <c r="AQ24" t="s">
        <v>269</v>
      </c>
      <c r="AR24">
        <v>0</v>
      </c>
      <c r="AS24">
        <v>0</v>
      </c>
      <c r="AT24" t="e">
        <f t="shared" si="27"/>
        <v>#DIV/0!</v>
      </c>
      <c r="AU24">
        <v>0.5</v>
      </c>
      <c r="AV24">
        <f t="shared" si="28"/>
        <v>168.75095699970026</v>
      </c>
      <c r="AW24">
        <f t="shared" si="29"/>
        <v>6.365076717202677</v>
      </c>
      <c r="AX24" t="e">
        <f t="shared" si="30"/>
        <v>#DIV/0!</v>
      </c>
      <c r="AY24">
        <f t="shared" si="31"/>
        <v>3.7718759231771246E-2</v>
      </c>
      <c r="AZ24" t="e">
        <f t="shared" si="32"/>
        <v>#DIV/0!</v>
      </c>
      <c r="BA24" t="e">
        <f t="shared" si="33"/>
        <v>#DIV/0!</v>
      </c>
      <c r="BB24" t="s">
        <v>269</v>
      </c>
      <c r="BC24">
        <v>0</v>
      </c>
      <c r="BD24" t="e">
        <f t="shared" si="34"/>
        <v>#DIV/0!</v>
      </c>
      <c r="BE24" t="e">
        <f t="shared" si="35"/>
        <v>#DIV/0!</v>
      </c>
      <c r="BF24" t="e">
        <f t="shared" si="36"/>
        <v>#DIV/0!</v>
      </c>
      <c r="BG24" t="e">
        <f t="shared" si="37"/>
        <v>#DIV/0!</v>
      </c>
      <c r="BH24" t="e">
        <f t="shared" si="38"/>
        <v>#DIV/0!</v>
      </c>
      <c r="BI24" t="e">
        <f t="shared" si="39"/>
        <v>#DIV/0!</v>
      </c>
      <c r="BJ24" t="e">
        <f t="shared" si="40"/>
        <v>#DIV/0!</v>
      </c>
      <c r="BK24" t="e">
        <f t="shared" si="41"/>
        <v>#DIV/0!</v>
      </c>
      <c r="BL24">
        <f t="shared" si="42"/>
        <v>200.179</v>
      </c>
      <c r="BM24">
        <f t="shared" si="43"/>
        <v>168.75095699970026</v>
      </c>
      <c r="BN24">
        <f t="shared" si="44"/>
        <v>0.84300029973024271</v>
      </c>
      <c r="BO24">
        <f t="shared" si="45"/>
        <v>0.16539057847936856</v>
      </c>
      <c r="BP24">
        <v>6</v>
      </c>
      <c r="BQ24">
        <v>0.5</v>
      </c>
      <c r="BR24" t="s">
        <v>270</v>
      </c>
      <c r="BS24">
        <v>2</v>
      </c>
      <c r="BT24">
        <v>1618584968.5999999</v>
      </c>
      <c r="BU24">
        <v>395.18599999999998</v>
      </c>
      <c r="BV24">
        <v>399.952</v>
      </c>
      <c r="BW24">
        <v>14.1729</v>
      </c>
      <c r="BX24">
        <v>11.811</v>
      </c>
      <c r="BY24">
        <v>396.04300000000001</v>
      </c>
      <c r="BZ24">
        <v>14.303800000000001</v>
      </c>
      <c r="CA24">
        <v>999.96199999999999</v>
      </c>
      <c r="CB24">
        <v>98.120999999999995</v>
      </c>
      <c r="CC24">
        <v>9.99945E-2</v>
      </c>
      <c r="CD24">
        <v>29.912500000000001</v>
      </c>
      <c r="CE24">
        <v>28.176200000000001</v>
      </c>
      <c r="CF24">
        <v>999.9</v>
      </c>
      <c r="CG24">
        <v>0</v>
      </c>
      <c r="CH24">
        <v>0</v>
      </c>
      <c r="CI24">
        <v>9950</v>
      </c>
      <c r="CJ24">
        <v>0</v>
      </c>
      <c r="CK24">
        <v>4.0755999999999997</v>
      </c>
      <c r="CL24">
        <v>200.179</v>
      </c>
      <c r="CM24">
        <v>0.89998599999999995</v>
      </c>
      <c r="CN24">
        <v>0.10001400000000001</v>
      </c>
      <c r="CO24">
        <v>0</v>
      </c>
      <c r="CP24">
        <v>2.3517999999999999</v>
      </c>
      <c r="CQ24">
        <v>0</v>
      </c>
      <c r="CR24">
        <v>2255.73</v>
      </c>
      <c r="CS24">
        <v>1683.29</v>
      </c>
      <c r="CT24">
        <v>41.625</v>
      </c>
      <c r="CU24">
        <v>45</v>
      </c>
      <c r="CV24">
        <v>43.811999999999998</v>
      </c>
      <c r="CW24">
        <v>43.686999999999998</v>
      </c>
      <c r="CX24">
        <v>42.311999999999998</v>
      </c>
      <c r="CY24">
        <v>180.16</v>
      </c>
      <c r="CZ24">
        <v>20.02</v>
      </c>
      <c r="DA24">
        <v>0</v>
      </c>
      <c r="DB24">
        <v>1618502605.7</v>
      </c>
      <c r="DC24">
        <v>0</v>
      </c>
      <c r="DD24">
        <v>2.300516</v>
      </c>
      <c r="DE24">
        <v>-0.101315386402296</v>
      </c>
      <c r="DF24">
        <v>66.053076913115305</v>
      </c>
      <c r="DG24">
        <v>2248.5216</v>
      </c>
      <c r="DH24">
        <v>15</v>
      </c>
      <c r="DI24">
        <v>1618584257.5999999</v>
      </c>
      <c r="DJ24" t="s">
        <v>271</v>
      </c>
      <c r="DK24">
        <v>1618584244.5999999</v>
      </c>
      <c r="DL24">
        <v>1618584257.5999999</v>
      </c>
      <c r="DM24">
        <v>5</v>
      </c>
      <c r="DN24">
        <v>-0.13500000000000001</v>
      </c>
      <c r="DO24">
        <v>4.0000000000000001E-3</v>
      </c>
      <c r="DP24">
        <v>-0.85699999999999998</v>
      </c>
      <c r="DQ24">
        <v>-0.13100000000000001</v>
      </c>
      <c r="DR24">
        <v>400</v>
      </c>
      <c r="DS24">
        <v>10</v>
      </c>
      <c r="DT24">
        <v>0.06</v>
      </c>
      <c r="DU24">
        <v>0.01</v>
      </c>
      <c r="DV24">
        <v>100</v>
      </c>
      <c r="DW24">
        <v>100</v>
      </c>
      <c r="DX24">
        <v>-0.85699999999999998</v>
      </c>
      <c r="DY24">
        <v>-0.13089999999999999</v>
      </c>
      <c r="DZ24">
        <v>-0.85710000000000297</v>
      </c>
      <c r="EA24">
        <v>0</v>
      </c>
      <c r="EB24">
        <v>0</v>
      </c>
      <c r="EC24">
        <v>0</v>
      </c>
      <c r="ED24">
        <v>-0.13090700000000099</v>
      </c>
      <c r="EE24">
        <v>0</v>
      </c>
      <c r="EF24">
        <v>0</v>
      </c>
      <c r="EG24">
        <v>0</v>
      </c>
      <c r="EH24">
        <v>-1</v>
      </c>
      <c r="EI24">
        <v>-1</v>
      </c>
      <c r="EJ24">
        <v>-1</v>
      </c>
      <c r="EK24">
        <v>-1</v>
      </c>
      <c r="EL24">
        <v>12.1</v>
      </c>
      <c r="EM24">
        <v>11.8</v>
      </c>
      <c r="EN24">
        <v>18</v>
      </c>
      <c r="EO24">
        <v>1079.5999999999999</v>
      </c>
      <c r="EP24">
        <v>788.14099999999996</v>
      </c>
      <c r="EQ24">
        <v>27.999600000000001</v>
      </c>
      <c r="ER24">
        <v>30.0793</v>
      </c>
      <c r="ES24">
        <v>30.0001</v>
      </c>
      <c r="ET24">
        <v>29.882200000000001</v>
      </c>
      <c r="EU24">
        <v>29.850899999999999</v>
      </c>
      <c r="EV24">
        <v>30.339700000000001</v>
      </c>
      <c r="EW24">
        <v>100</v>
      </c>
      <c r="EX24">
        <v>0</v>
      </c>
      <c r="EY24">
        <v>28</v>
      </c>
      <c r="EZ24">
        <v>400</v>
      </c>
      <c r="FA24">
        <v>0</v>
      </c>
      <c r="FB24">
        <v>99.078999999999994</v>
      </c>
      <c r="FC24">
        <v>99.098100000000002</v>
      </c>
    </row>
    <row r="25" spans="1:159" x14ac:dyDescent="0.25">
      <c r="A25">
        <v>9</v>
      </c>
      <c r="B25">
        <v>1618585009.5999999</v>
      </c>
      <c r="C25">
        <v>288</v>
      </c>
      <c r="D25" t="s">
        <v>286</v>
      </c>
      <c r="E25" t="s">
        <v>287</v>
      </c>
      <c r="F25">
        <v>0</v>
      </c>
      <c r="G25">
        <v>1618585009.5999999</v>
      </c>
      <c r="H25">
        <f t="shared" si="0"/>
        <v>3.8645869093065135E-3</v>
      </c>
      <c r="I25">
        <f t="shared" si="1"/>
        <v>3.8645869093065133</v>
      </c>
      <c r="J25">
        <f t="shared" si="2"/>
        <v>3.0513166081981438</v>
      </c>
      <c r="K25">
        <f t="shared" si="3"/>
        <v>397.24900000000002</v>
      </c>
      <c r="L25">
        <f t="shared" si="4"/>
        <v>350.81777060057101</v>
      </c>
      <c r="M25">
        <f t="shared" si="5"/>
        <v>34.457726237013581</v>
      </c>
      <c r="N25">
        <f t="shared" si="6"/>
        <v>39.018255165621106</v>
      </c>
      <c r="O25">
        <f t="shared" si="7"/>
        <v>0.16022101907332023</v>
      </c>
      <c r="P25">
        <f t="shared" si="8"/>
        <v>2.2379861682287716</v>
      </c>
      <c r="Q25">
        <f t="shared" si="9"/>
        <v>0.15411046757245206</v>
      </c>
      <c r="R25">
        <f t="shared" si="10"/>
        <v>9.6848633793197067E-2</v>
      </c>
      <c r="S25">
        <f t="shared" si="11"/>
        <v>16.575352532269008</v>
      </c>
      <c r="T25">
        <f t="shared" si="12"/>
        <v>28.662702405477713</v>
      </c>
      <c r="U25">
        <f t="shared" si="13"/>
        <v>28.0091</v>
      </c>
      <c r="V25">
        <f t="shared" si="14"/>
        <v>3.7968533031706708</v>
      </c>
      <c r="W25">
        <f t="shared" si="15"/>
        <v>33.17150281790709</v>
      </c>
      <c r="X25">
        <f t="shared" si="16"/>
        <v>1.3989344286515299</v>
      </c>
      <c r="Y25">
        <f t="shared" si="17"/>
        <v>4.2172778132208659</v>
      </c>
      <c r="Z25">
        <f t="shared" si="18"/>
        <v>2.3979188745191409</v>
      </c>
      <c r="AA25">
        <f t="shared" si="19"/>
        <v>-170.42828270041724</v>
      </c>
      <c r="AB25">
        <f t="shared" si="20"/>
        <v>218.83072259392051</v>
      </c>
      <c r="AC25">
        <f t="shared" si="21"/>
        <v>21.509196819967702</v>
      </c>
      <c r="AD25">
        <f t="shared" si="22"/>
        <v>86.486989245739977</v>
      </c>
      <c r="AE25">
        <v>0</v>
      </c>
      <c r="AF25">
        <v>0</v>
      </c>
      <c r="AG25">
        <f t="shared" si="23"/>
        <v>1</v>
      </c>
      <c r="AH25">
        <f t="shared" si="24"/>
        <v>0</v>
      </c>
      <c r="AI25">
        <f t="shared" si="25"/>
        <v>51609.624237761222</v>
      </c>
      <c r="AJ25" t="s">
        <v>269</v>
      </c>
      <c r="AK25" t="s">
        <v>269</v>
      </c>
      <c r="AL25">
        <v>0</v>
      </c>
      <c r="AM25">
        <v>0</v>
      </c>
      <c r="AN25" t="e">
        <f t="shared" si="26"/>
        <v>#DIV/0!</v>
      </c>
      <c r="AO25">
        <v>0</v>
      </c>
      <c r="AP25" t="s">
        <v>269</v>
      </c>
      <c r="AQ25" t="s">
        <v>269</v>
      </c>
      <c r="AR25">
        <v>0</v>
      </c>
      <c r="AS25">
        <v>0</v>
      </c>
      <c r="AT25" t="e">
        <f t="shared" si="27"/>
        <v>#DIV/0!</v>
      </c>
      <c r="AU25">
        <v>0.5</v>
      </c>
      <c r="AV25">
        <f t="shared" si="28"/>
        <v>84.488471985631605</v>
      </c>
      <c r="AW25">
        <f t="shared" si="29"/>
        <v>3.0513166081981438</v>
      </c>
      <c r="AX25" t="e">
        <f t="shared" si="30"/>
        <v>#DIV/0!</v>
      </c>
      <c r="AY25">
        <f t="shared" si="31"/>
        <v>3.6115182775669809E-2</v>
      </c>
      <c r="AZ25" t="e">
        <f t="shared" si="32"/>
        <v>#DIV/0!</v>
      </c>
      <c r="BA25" t="e">
        <f t="shared" si="33"/>
        <v>#DIV/0!</v>
      </c>
      <c r="BB25" t="s">
        <v>269</v>
      </c>
      <c r="BC25">
        <v>0</v>
      </c>
      <c r="BD25" t="e">
        <f t="shared" si="34"/>
        <v>#DIV/0!</v>
      </c>
      <c r="BE25" t="e">
        <f t="shared" si="35"/>
        <v>#DIV/0!</v>
      </c>
      <c r="BF25" t="e">
        <f t="shared" si="36"/>
        <v>#DIV/0!</v>
      </c>
      <c r="BG25" t="e">
        <f t="shared" si="37"/>
        <v>#DIV/0!</v>
      </c>
      <c r="BH25" t="e">
        <f t="shared" si="38"/>
        <v>#DIV/0!</v>
      </c>
      <c r="BI25" t="e">
        <f t="shared" si="39"/>
        <v>#DIV/0!</v>
      </c>
      <c r="BJ25" t="e">
        <f t="shared" si="40"/>
        <v>#DIV/0!</v>
      </c>
      <c r="BK25" t="e">
        <f t="shared" si="41"/>
        <v>#DIV/0!</v>
      </c>
      <c r="BL25">
        <f t="shared" si="42"/>
        <v>100.224</v>
      </c>
      <c r="BM25">
        <f t="shared" si="43"/>
        <v>84.488471985631605</v>
      </c>
      <c r="BN25">
        <f t="shared" si="44"/>
        <v>0.84299640790261421</v>
      </c>
      <c r="BO25">
        <f t="shared" si="45"/>
        <v>0.16538306725204549</v>
      </c>
      <c r="BP25">
        <v>6</v>
      </c>
      <c r="BQ25">
        <v>0.5</v>
      </c>
      <c r="BR25" t="s">
        <v>270</v>
      </c>
      <c r="BS25">
        <v>2</v>
      </c>
      <c r="BT25">
        <v>1618585009.5999999</v>
      </c>
      <c r="BU25">
        <v>397.24900000000002</v>
      </c>
      <c r="BV25">
        <v>400.00099999999998</v>
      </c>
      <c r="BW25">
        <v>14.242699999999999</v>
      </c>
      <c r="BX25">
        <v>11.956899999999999</v>
      </c>
      <c r="BY25">
        <v>398.10599999999999</v>
      </c>
      <c r="BZ25">
        <v>14.373699999999999</v>
      </c>
      <c r="CA25">
        <v>999.96799999999996</v>
      </c>
      <c r="CB25">
        <v>98.121499999999997</v>
      </c>
      <c r="CC25">
        <v>9.9653900000000004E-2</v>
      </c>
      <c r="CD25">
        <v>29.822800000000001</v>
      </c>
      <c r="CE25">
        <v>28.0091</v>
      </c>
      <c r="CF25">
        <v>999.9</v>
      </c>
      <c r="CG25">
        <v>0</v>
      </c>
      <c r="CH25">
        <v>0</v>
      </c>
      <c r="CI25">
        <v>10042.5</v>
      </c>
      <c r="CJ25">
        <v>0</v>
      </c>
      <c r="CK25">
        <v>4.0755999999999997</v>
      </c>
      <c r="CL25">
        <v>100.224</v>
      </c>
      <c r="CM25">
        <v>0.900115</v>
      </c>
      <c r="CN25">
        <v>9.9885399999999999E-2</v>
      </c>
      <c r="CO25">
        <v>0</v>
      </c>
      <c r="CP25">
        <v>2.4687999999999999</v>
      </c>
      <c r="CQ25">
        <v>0</v>
      </c>
      <c r="CR25">
        <v>1100.43</v>
      </c>
      <c r="CS25">
        <v>842.80600000000004</v>
      </c>
      <c r="CT25">
        <v>41.25</v>
      </c>
      <c r="CU25">
        <v>44.936999999999998</v>
      </c>
      <c r="CV25">
        <v>43.625</v>
      </c>
      <c r="CW25">
        <v>43.625</v>
      </c>
      <c r="CX25">
        <v>42</v>
      </c>
      <c r="CY25">
        <v>90.21</v>
      </c>
      <c r="CZ25">
        <v>10.01</v>
      </c>
      <c r="DA25">
        <v>0</v>
      </c>
      <c r="DB25">
        <v>1618502646.5</v>
      </c>
      <c r="DC25">
        <v>0</v>
      </c>
      <c r="DD25">
        <v>2.3725360000000002</v>
      </c>
      <c r="DE25">
        <v>-9.4653842831727994E-2</v>
      </c>
      <c r="DF25">
        <v>-15.419230727240899</v>
      </c>
      <c r="DG25">
        <v>1099.2216000000001</v>
      </c>
      <c r="DH25">
        <v>15</v>
      </c>
      <c r="DI25">
        <v>1618584257.5999999</v>
      </c>
      <c r="DJ25" t="s">
        <v>271</v>
      </c>
      <c r="DK25">
        <v>1618584244.5999999</v>
      </c>
      <c r="DL25">
        <v>1618584257.5999999</v>
      </c>
      <c r="DM25">
        <v>5</v>
      </c>
      <c r="DN25">
        <v>-0.13500000000000001</v>
      </c>
      <c r="DO25">
        <v>4.0000000000000001E-3</v>
      </c>
      <c r="DP25">
        <v>-0.85699999999999998</v>
      </c>
      <c r="DQ25">
        <v>-0.13100000000000001</v>
      </c>
      <c r="DR25">
        <v>400</v>
      </c>
      <c r="DS25">
        <v>10</v>
      </c>
      <c r="DT25">
        <v>0.06</v>
      </c>
      <c r="DU25">
        <v>0.01</v>
      </c>
      <c r="DV25">
        <v>100</v>
      </c>
      <c r="DW25">
        <v>100</v>
      </c>
      <c r="DX25">
        <v>-0.85699999999999998</v>
      </c>
      <c r="DY25">
        <v>-0.13100000000000001</v>
      </c>
      <c r="DZ25">
        <v>-0.85710000000000297</v>
      </c>
      <c r="EA25">
        <v>0</v>
      </c>
      <c r="EB25">
        <v>0</v>
      </c>
      <c r="EC25">
        <v>0</v>
      </c>
      <c r="ED25">
        <v>-0.13090700000000099</v>
      </c>
      <c r="EE25">
        <v>0</v>
      </c>
      <c r="EF25">
        <v>0</v>
      </c>
      <c r="EG25">
        <v>0</v>
      </c>
      <c r="EH25">
        <v>-1</v>
      </c>
      <c r="EI25">
        <v>-1</v>
      </c>
      <c r="EJ25">
        <v>-1</v>
      </c>
      <c r="EK25">
        <v>-1</v>
      </c>
      <c r="EL25">
        <v>12.8</v>
      </c>
      <c r="EM25">
        <v>12.5</v>
      </c>
      <c r="EN25">
        <v>18</v>
      </c>
      <c r="EO25">
        <v>1078.45</v>
      </c>
      <c r="EP25">
        <v>788.41</v>
      </c>
      <c r="EQ25">
        <v>27.9999</v>
      </c>
      <c r="ER25">
        <v>30.081900000000001</v>
      </c>
      <c r="ES25">
        <v>30.0002</v>
      </c>
      <c r="ET25">
        <v>29.882200000000001</v>
      </c>
      <c r="EU25">
        <v>29.853200000000001</v>
      </c>
      <c r="EV25">
        <v>30.342099999999999</v>
      </c>
      <c r="EW25">
        <v>100</v>
      </c>
      <c r="EX25">
        <v>0</v>
      </c>
      <c r="EY25">
        <v>28</v>
      </c>
      <c r="EZ25">
        <v>400</v>
      </c>
      <c r="FA25">
        <v>0</v>
      </c>
      <c r="FB25">
        <v>99.077399999999997</v>
      </c>
      <c r="FC25">
        <v>99.097800000000007</v>
      </c>
    </row>
    <row r="26" spans="1:159" x14ac:dyDescent="0.25">
      <c r="A26">
        <v>10</v>
      </c>
      <c r="B26">
        <v>1618585057.5999999</v>
      </c>
      <c r="C26">
        <v>336</v>
      </c>
      <c r="D26" t="s">
        <v>288</v>
      </c>
      <c r="E26" t="s">
        <v>289</v>
      </c>
      <c r="F26">
        <v>0</v>
      </c>
      <c r="G26">
        <v>1618585057.5999999</v>
      </c>
      <c r="H26">
        <f t="shared" si="0"/>
        <v>3.7662659972610328E-3</v>
      </c>
      <c r="I26">
        <f t="shared" si="1"/>
        <v>3.7662659972610331</v>
      </c>
      <c r="J26">
        <f t="shared" si="2"/>
        <v>0.79370882228980233</v>
      </c>
      <c r="K26">
        <f t="shared" si="3"/>
        <v>398.59699999999998</v>
      </c>
      <c r="L26">
        <f t="shared" si="4"/>
        <v>375.05203743174718</v>
      </c>
      <c r="M26">
        <f t="shared" si="5"/>
        <v>36.838456333817767</v>
      </c>
      <c r="N26">
        <f t="shared" si="6"/>
        <v>39.1510956181992</v>
      </c>
      <c r="O26">
        <f t="shared" si="7"/>
        <v>0.15805826395996644</v>
      </c>
      <c r="P26">
        <f t="shared" si="8"/>
        <v>2.2404727839066751</v>
      </c>
      <c r="Q26">
        <f t="shared" si="9"/>
        <v>0.15211460824018058</v>
      </c>
      <c r="R26">
        <f t="shared" si="10"/>
        <v>9.5587021959036095E-2</v>
      </c>
      <c r="S26">
        <f t="shared" si="11"/>
        <v>8.3014200000000002</v>
      </c>
      <c r="T26">
        <f t="shared" si="12"/>
        <v>28.544915662857775</v>
      </c>
      <c r="U26">
        <f t="shared" si="13"/>
        <v>27.919899999999998</v>
      </c>
      <c r="V26">
        <f t="shared" si="14"/>
        <v>3.7771555215749419</v>
      </c>
      <c r="W26">
        <f t="shared" si="15"/>
        <v>33.592570661825825</v>
      </c>
      <c r="X26">
        <f t="shared" si="16"/>
        <v>1.4094402280332001</v>
      </c>
      <c r="Y26">
        <f t="shared" si="17"/>
        <v>4.1956902977802475</v>
      </c>
      <c r="Z26">
        <f t="shared" si="18"/>
        <v>2.3677152935417416</v>
      </c>
      <c r="AA26">
        <f t="shared" si="19"/>
        <v>-166.09233047921154</v>
      </c>
      <c r="AB26">
        <f t="shared" si="20"/>
        <v>219.07386435830401</v>
      </c>
      <c r="AC26">
        <f t="shared" si="21"/>
        <v>21.490138118087355</v>
      </c>
      <c r="AD26">
        <f t="shared" si="22"/>
        <v>82.773091997179819</v>
      </c>
      <c r="AE26">
        <v>0</v>
      </c>
      <c r="AF26">
        <v>0</v>
      </c>
      <c r="AG26">
        <f t="shared" si="23"/>
        <v>1</v>
      </c>
      <c r="AH26">
        <f t="shared" si="24"/>
        <v>0</v>
      </c>
      <c r="AI26">
        <f t="shared" si="25"/>
        <v>51705.515423061646</v>
      </c>
      <c r="AJ26" t="s">
        <v>269</v>
      </c>
      <c r="AK26" t="s">
        <v>269</v>
      </c>
      <c r="AL26">
        <v>0</v>
      </c>
      <c r="AM26">
        <v>0</v>
      </c>
      <c r="AN26" t="e">
        <f t="shared" si="26"/>
        <v>#DIV/0!</v>
      </c>
      <c r="AO26">
        <v>0</v>
      </c>
      <c r="AP26" t="s">
        <v>269</v>
      </c>
      <c r="AQ26" t="s">
        <v>269</v>
      </c>
      <c r="AR26">
        <v>0</v>
      </c>
      <c r="AS26">
        <v>0</v>
      </c>
      <c r="AT26" t="e">
        <f t="shared" si="27"/>
        <v>#DIV/0!</v>
      </c>
      <c r="AU26">
        <v>0.5</v>
      </c>
      <c r="AV26">
        <f t="shared" si="28"/>
        <v>42.317999999999998</v>
      </c>
      <c r="AW26">
        <f t="shared" si="29"/>
        <v>0.79370882228980233</v>
      </c>
      <c r="AX26" t="e">
        <f t="shared" si="30"/>
        <v>#DIV/0!</v>
      </c>
      <c r="AY26">
        <f t="shared" si="31"/>
        <v>1.8755820745068347E-2</v>
      </c>
      <c r="AZ26" t="e">
        <f t="shared" si="32"/>
        <v>#DIV/0!</v>
      </c>
      <c r="BA26" t="e">
        <f t="shared" si="33"/>
        <v>#DIV/0!</v>
      </c>
      <c r="BB26" t="s">
        <v>269</v>
      </c>
      <c r="BC26">
        <v>0</v>
      </c>
      <c r="BD26" t="e">
        <f t="shared" si="34"/>
        <v>#DIV/0!</v>
      </c>
      <c r="BE26" t="e">
        <f t="shared" si="35"/>
        <v>#DIV/0!</v>
      </c>
      <c r="BF26" t="e">
        <f t="shared" si="36"/>
        <v>#DIV/0!</v>
      </c>
      <c r="BG26" t="e">
        <f t="shared" si="37"/>
        <v>#DIV/0!</v>
      </c>
      <c r="BH26" t="e">
        <f t="shared" si="38"/>
        <v>#DIV/0!</v>
      </c>
      <c r="BI26" t="e">
        <f t="shared" si="39"/>
        <v>#DIV/0!</v>
      </c>
      <c r="BJ26" t="e">
        <f t="shared" si="40"/>
        <v>#DIV/0!</v>
      </c>
      <c r="BK26" t="e">
        <f t="shared" si="41"/>
        <v>#DIV/0!</v>
      </c>
      <c r="BL26">
        <f t="shared" si="42"/>
        <v>50.2</v>
      </c>
      <c r="BM26">
        <f t="shared" si="43"/>
        <v>42.317999999999998</v>
      </c>
      <c r="BN26">
        <f t="shared" si="44"/>
        <v>0.84298804780876491</v>
      </c>
      <c r="BO26">
        <f t="shared" si="45"/>
        <v>0.16536693227091634</v>
      </c>
      <c r="BP26">
        <v>6</v>
      </c>
      <c r="BQ26">
        <v>0.5</v>
      </c>
      <c r="BR26" t="s">
        <v>270</v>
      </c>
      <c r="BS26">
        <v>2</v>
      </c>
      <c r="BT26">
        <v>1618585057.5999999</v>
      </c>
      <c r="BU26">
        <v>398.59699999999998</v>
      </c>
      <c r="BV26">
        <v>399.97399999999999</v>
      </c>
      <c r="BW26">
        <v>14.349500000000001</v>
      </c>
      <c r="BX26">
        <v>12.1221</v>
      </c>
      <c r="BY26">
        <v>399.45400000000001</v>
      </c>
      <c r="BZ26">
        <v>14.480399999999999</v>
      </c>
      <c r="CA26">
        <v>999.97</v>
      </c>
      <c r="CB26">
        <v>98.122299999999996</v>
      </c>
      <c r="CC26">
        <v>9.9953600000000004E-2</v>
      </c>
      <c r="CD26">
        <v>29.733599999999999</v>
      </c>
      <c r="CE26">
        <v>27.919899999999998</v>
      </c>
      <c r="CF26">
        <v>999.9</v>
      </c>
      <c r="CG26">
        <v>0</v>
      </c>
      <c r="CH26">
        <v>0</v>
      </c>
      <c r="CI26">
        <v>10058.799999999999</v>
      </c>
      <c r="CJ26">
        <v>0</v>
      </c>
      <c r="CK26">
        <v>4.0755999999999997</v>
      </c>
      <c r="CL26">
        <v>50.2</v>
      </c>
      <c r="CM26">
        <v>0.90037900000000004</v>
      </c>
      <c r="CN26">
        <v>9.9620799999999995E-2</v>
      </c>
      <c r="CO26">
        <v>0</v>
      </c>
      <c r="CP26">
        <v>2.238</v>
      </c>
      <c r="CQ26">
        <v>0</v>
      </c>
      <c r="CR26">
        <v>556.83600000000001</v>
      </c>
      <c r="CS26">
        <v>422.17700000000002</v>
      </c>
      <c r="CT26">
        <v>40.875</v>
      </c>
      <c r="CU26">
        <v>44.811999999999998</v>
      </c>
      <c r="CV26">
        <v>43.375</v>
      </c>
      <c r="CW26">
        <v>43.561999999999998</v>
      </c>
      <c r="CX26">
        <v>41.75</v>
      </c>
      <c r="CY26">
        <v>45.2</v>
      </c>
      <c r="CZ26">
        <v>5</v>
      </c>
      <c r="DA26">
        <v>0</v>
      </c>
      <c r="DB26">
        <v>1618502694.5</v>
      </c>
      <c r="DC26">
        <v>0</v>
      </c>
      <c r="DD26">
        <v>2.3649719999999999</v>
      </c>
      <c r="DE26">
        <v>-0.38593076539245302</v>
      </c>
      <c r="DF26">
        <v>-9.0185384974548501</v>
      </c>
      <c r="DG26">
        <v>555.60544000000004</v>
      </c>
      <c r="DH26">
        <v>15</v>
      </c>
      <c r="DI26">
        <v>1618584257.5999999</v>
      </c>
      <c r="DJ26" t="s">
        <v>271</v>
      </c>
      <c r="DK26">
        <v>1618584244.5999999</v>
      </c>
      <c r="DL26">
        <v>1618584257.5999999</v>
      </c>
      <c r="DM26">
        <v>5</v>
      </c>
      <c r="DN26">
        <v>-0.13500000000000001</v>
      </c>
      <c r="DO26">
        <v>4.0000000000000001E-3</v>
      </c>
      <c r="DP26">
        <v>-0.85699999999999998</v>
      </c>
      <c r="DQ26">
        <v>-0.13100000000000001</v>
      </c>
      <c r="DR26">
        <v>400</v>
      </c>
      <c r="DS26">
        <v>10</v>
      </c>
      <c r="DT26">
        <v>0.06</v>
      </c>
      <c r="DU26">
        <v>0.01</v>
      </c>
      <c r="DV26">
        <v>100</v>
      </c>
      <c r="DW26">
        <v>100</v>
      </c>
      <c r="DX26">
        <v>-0.85699999999999998</v>
      </c>
      <c r="DY26">
        <v>-0.13089999999999999</v>
      </c>
      <c r="DZ26">
        <v>-0.85710000000000297</v>
      </c>
      <c r="EA26">
        <v>0</v>
      </c>
      <c r="EB26">
        <v>0</v>
      </c>
      <c r="EC26">
        <v>0</v>
      </c>
      <c r="ED26">
        <v>-0.13090700000000099</v>
      </c>
      <c r="EE26">
        <v>0</v>
      </c>
      <c r="EF26">
        <v>0</v>
      </c>
      <c r="EG26">
        <v>0</v>
      </c>
      <c r="EH26">
        <v>-1</v>
      </c>
      <c r="EI26">
        <v>-1</v>
      </c>
      <c r="EJ26">
        <v>-1</v>
      </c>
      <c r="EK26">
        <v>-1</v>
      </c>
      <c r="EL26">
        <v>13.6</v>
      </c>
      <c r="EM26">
        <v>13.3</v>
      </c>
      <c r="EN26">
        <v>18</v>
      </c>
      <c r="EO26">
        <v>1081.27</v>
      </c>
      <c r="EP26">
        <v>788.59699999999998</v>
      </c>
      <c r="EQ26">
        <v>27.999600000000001</v>
      </c>
      <c r="ER26">
        <v>30.084599999999998</v>
      </c>
      <c r="ES26">
        <v>30.0001</v>
      </c>
      <c r="ET26">
        <v>29.884699999999999</v>
      </c>
      <c r="EU26">
        <v>29.853400000000001</v>
      </c>
      <c r="EV26">
        <v>30.350999999999999</v>
      </c>
      <c r="EW26">
        <v>100</v>
      </c>
      <c r="EX26">
        <v>0</v>
      </c>
      <c r="EY26">
        <v>28</v>
      </c>
      <c r="EZ26">
        <v>400</v>
      </c>
      <c r="FA26">
        <v>0</v>
      </c>
      <c r="FB26">
        <v>99.076700000000002</v>
      </c>
      <c r="FC26">
        <v>99.096100000000007</v>
      </c>
    </row>
    <row r="27" spans="1:159" x14ac:dyDescent="0.25">
      <c r="A27">
        <v>11</v>
      </c>
      <c r="B27">
        <v>1618585110.5999999</v>
      </c>
      <c r="C27">
        <v>389</v>
      </c>
      <c r="D27" t="s">
        <v>290</v>
      </c>
      <c r="E27" t="s">
        <v>291</v>
      </c>
      <c r="F27">
        <v>0</v>
      </c>
      <c r="G27">
        <v>1618585110.5999999</v>
      </c>
      <c r="H27">
        <f t="shared" si="0"/>
        <v>3.6683029672755362E-3</v>
      </c>
      <c r="I27">
        <f t="shared" si="1"/>
        <v>3.6683029672755363</v>
      </c>
      <c r="J27">
        <f t="shared" si="2"/>
        <v>-0.42341767240375583</v>
      </c>
      <c r="K27">
        <f t="shared" si="3"/>
        <v>399.38</v>
      </c>
      <c r="L27">
        <f t="shared" si="4"/>
        <v>388.51911780867721</v>
      </c>
      <c r="M27">
        <f t="shared" si="5"/>
        <v>38.161784883385053</v>
      </c>
      <c r="N27">
        <f t="shared" si="6"/>
        <v>39.228580906619996</v>
      </c>
      <c r="O27">
        <f t="shared" si="7"/>
        <v>0.15552136853457044</v>
      </c>
      <c r="P27">
        <f t="shared" si="8"/>
        <v>2.218772582449724</v>
      </c>
      <c r="Q27">
        <f t="shared" si="9"/>
        <v>0.14970918697706531</v>
      </c>
      <c r="R27">
        <f t="shared" si="10"/>
        <v>9.4072345642254585E-2</v>
      </c>
      <c r="S27">
        <f t="shared" si="11"/>
        <v>4.1311445134107281</v>
      </c>
      <c r="T27">
        <f t="shared" si="12"/>
        <v>28.463808400213683</v>
      </c>
      <c r="U27">
        <f t="shared" si="13"/>
        <v>27.864799999999999</v>
      </c>
      <c r="V27">
        <f t="shared" si="14"/>
        <v>3.7650325449493698</v>
      </c>
      <c r="W27">
        <f t="shared" si="15"/>
        <v>34.027537764242929</v>
      </c>
      <c r="X27">
        <f t="shared" si="16"/>
        <v>1.4218175101347001</v>
      </c>
      <c r="Y27">
        <f t="shared" si="17"/>
        <v>4.1784319511615831</v>
      </c>
      <c r="Z27">
        <f t="shared" si="18"/>
        <v>2.3432150348146696</v>
      </c>
      <c r="AA27">
        <f t="shared" si="19"/>
        <v>-161.77216085685114</v>
      </c>
      <c r="AB27">
        <f t="shared" si="20"/>
        <v>214.97830972815106</v>
      </c>
      <c r="AC27">
        <f t="shared" si="21"/>
        <v>21.281224105317055</v>
      </c>
      <c r="AD27">
        <f t="shared" si="22"/>
        <v>78.618517490027699</v>
      </c>
      <c r="AE27">
        <v>0</v>
      </c>
      <c r="AF27">
        <v>0</v>
      </c>
      <c r="AG27">
        <f t="shared" si="23"/>
        <v>1</v>
      </c>
      <c r="AH27">
        <f t="shared" si="24"/>
        <v>0</v>
      </c>
      <c r="AI27">
        <f t="shared" si="25"/>
        <v>51015.024715451938</v>
      </c>
      <c r="AJ27" t="s">
        <v>269</v>
      </c>
      <c r="AK27" t="s">
        <v>269</v>
      </c>
      <c r="AL27">
        <v>0</v>
      </c>
      <c r="AM27">
        <v>0</v>
      </c>
      <c r="AN27" t="e">
        <f t="shared" si="26"/>
        <v>#DIV/0!</v>
      </c>
      <c r="AO27">
        <v>0</v>
      </c>
      <c r="AP27" t="s">
        <v>269</v>
      </c>
      <c r="AQ27" t="s">
        <v>269</v>
      </c>
      <c r="AR27">
        <v>0</v>
      </c>
      <c r="AS27">
        <v>0</v>
      </c>
      <c r="AT27" t="e">
        <f t="shared" si="27"/>
        <v>#DIV/0!</v>
      </c>
      <c r="AU27">
        <v>0.5</v>
      </c>
      <c r="AV27">
        <f t="shared" si="28"/>
        <v>21.056092493995195</v>
      </c>
      <c r="AW27">
        <f t="shared" si="29"/>
        <v>-0.42341767240375583</v>
      </c>
      <c r="AX27" t="e">
        <f t="shared" si="30"/>
        <v>#DIV/0!</v>
      </c>
      <c r="AY27">
        <f t="shared" si="31"/>
        <v>-2.0109033645464212E-2</v>
      </c>
      <c r="AZ27" t="e">
        <f t="shared" si="32"/>
        <v>#DIV/0!</v>
      </c>
      <c r="BA27" t="e">
        <f t="shared" si="33"/>
        <v>#DIV/0!</v>
      </c>
      <c r="BB27" t="s">
        <v>269</v>
      </c>
      <c r="BC27">
        <v>0</v>
      </c>
      <c r="BD27" t="e">
        <f t="shared" si="34"/>
        <v>#DIV/0!</v>
      </c>
      <c r="BE27" t="e">
        <f t="shared" si="35"/>
        <v>#DIV/0!</v>
      </c>
      <c r="BF27" t="e">
        <f t="shared" si="36"/>
        <v>#DIV/0!</v>
      </c>
      <c r="BG27" t="e">
        <f t="shared" si="37"/>
        <v>#DIV/0!</v>
      </c>
      <c r="BH27" t="e">
        <f t="shared" si="38"/>
        <v>#DIV/0!</v>
      </c>
      <c r="BI27" t="e">
        <f t="shared" si="39"/>
        <v>#DIV/0!</v>
      </c>
      <c r="BJ27" t="e">
        <f t="shared" si="40"/>
        <v>#DIV/0!</v>
      </c>
      <c r="BK27" t="e">
        <f t="shared" si="41"/>
        <v>#DIV/0!</v>
      </c>
      <c r="BL27">
        <f t="shared" si="42"/>
        <v>24.977499999999999</v>
      </c>
      <c r="BM27">
        <f t="shared" si="43"/>
        <v>21.056092493995195</v>
      </c>
      <c r="BN27">
        <f t="shared" si="44"/>
        <v>0.84300240192153719</v>
      </c>
      <c r="BO27">
        <f t="shared" si="45"/>
        <v>0.16539463570856686</v>
      </c>
      <c r="BP27">
        <v>6</v>
      </c>
      <c r="BQ27">
        <v>0.5</v>
      </c>
      <c r="BR27" t="s">
        <v>270</v>
      </c>
      <c r="BS27">
        <v>2</v>
      </c>
      <c r="BT27">
        <v>1618585110.5999999</v>
      </c>
      <c r="BU27">
        <v>399.38</v>
      </c>
      <c r="BV27">
        <v>400.005</v>
      </c>
      <c r="BW27">
        <v>14.475300000000001</v>
      </c>
      <c r="BX27">
        <v>12.306100000000001</v>
      </c>
      <c r="BY27">
        <v>400.23700000000002</v>
      </c>
      <c r="BZ27">
        <v>14.606199999999999</v>
      </c>
      <c r="CA27">
        <v>999.96400000000006</v>
      </c>
      <c r="CB27">
        <v>98.123599999999996</v>
      </c>
      <c r="CC27">
        <v>0.10009899999999999</v>
      </c>
      <c r="CD27">
        <v>29.661999999999999</v>
      </c>
      <c r="CE27">
        <v>27.864799999999999</v>
      </c>
      <c r="CF27">
        <v>999.9</v>
      </c>
      <c r="CG27">
        <v>0</v>
      </c>
      <c r="CH27">
        <v>0</v>
      </c>
      <c r="CI27">
        <v>9916.25</v>
      </c>
      <c r="CJ27">
        <v>0</v>
      </c>
      <c r="CK27">
        <v>4.0755999999999997</v>
      </c>
      <c r="CL27">
        <v>24.977499999999999</v>
      </c>
      <c r="CM27">
        <v>0.89990300000000001</v>
      </c>
      <c r="CN27">
        <v>0.10009700000000001</v>
      </c>
      <c r="CO27">
        <v>0</v>
      </c>
      <c r="CP27">
        <v>2.512</v>
      </c>
      <c r="CQ27">
        <v>0</v>
      </c>
      <c r="CR27">
        <v>290.51299999999998</v>
      </c>
      <c r="CS27">
        <v>210.029</v>
      </c>
      <c r="CT27">
        <v>40.561999999999998</v>
      </c>
      <c r="CU27">
        <v>44.625</v>
      </c>
      <c r="CV27">
        <v>43.061999999999998</v>
      </c>
      <c r="CW27">
        <v>43.436999999999998</v>
      </c>
      <c r="CX27">
        <v>41.436999999999998</v>
      </c>
      <c r="CY27">
        <v>22.48</v>
      </c>
      <c r="CZ27">
        <v>2.5</v>
      </c>
      <c r="DA27">
        <v>0</v>
      </c>
      <c r="DB27">
        <v>1618502747.9000001</v>
      </c>
      <c r="DC27">
        <v>0</v>
      </c>
      <c r="DD27">
        <v>2.3172884615384599</v>
      </c>
      <c r="DE27">
        <v>8.6478623063742405E-2</v>
      </c>
      <c r="DF27">
        <v>-5.2981538536427601</v>
      </c>
      <c r="DG27">
        <v>291.41811538461502</v>
      </c>
      <c r="DH27">
        <v>15</v>
      </c>
      <c r="DI27">
        <v>1618584257.5999999</v>
      </c>
      <c r="DJ27" t="s">
        <v>271</v>
      </c>
      <c r="DK27">
        <v>1618584244.5999999</v>
      </c>
      <c r="DL27">
        <v>1618584257.5999999</v>
      </c>
      <c r="DM27">
        <v>5</v>
      </c>
      <c r="DN27">
        <v>-0.13500000000000001</v>
      </c>
      <c r="DO27">
        <v>4.0000000000000001E-3</v>
      </c>
      <c r="DP27">
        <v>-0.85699999999999998</v>
      </c>
      <c r="DQ27">
        <v>-0.13100000000000001</v>
      </c>
      <c r="DR27">
        <v>400</v>
      </c>
      <c r="DS27">
        <v>10</v>
      </c>
      <c r="DT27">
        <v>0.06</v>
      </c>
      <c r="DU27">
        <v>0.01</v>
      </c>
      <c r="DV27">
        <v>100</v>
      </c>
      <c r="DW27">
        <v>100</v>
      </c>
      <c r="DX27">
        <v>-0.85699999999999998</v>
      </c>
      <c r="DY27">
        <v>-0.13089999999999999</v>
      </c>
      <c r="DZ27">
        <v>-0.85710000000000297</v>
      </c>
      <c r="EA27">
        <v>0</v>
      </c>
      <c r="EB27">
        <v>0</v>
      </c>
      <c r="EC27">
        <v>0</v>
      </c>
      <c r="ED27">
        <v>-0.13090700000000099</v>
      </c>
      <c r="EE27">
        <v>0</v>
      </c>
      <c r="EF27">
        <v>0</v>
      </c>
      <c r="EG27">
        <v>0</v>
      </c>
      <c r="EH27">
        <v>-1</v>
      </c>
      <c r="EI27">
        <v>-1</v>
      </c>
      <c r="EJ27">
        <v>-1</v>
      </c>
      <c r="EK27">
        <v>-1</v>
      </c>
      <c r="EL27">
        <v>14.4</v>
      </c>
      <c r="EM27">
        <v>14.2</v>
      </c>
      <c r="EN27">
        <v>18</v>
      </c>
      <c r="EO27">
        <v>1080.1099999999999</v>
      </c>
      <c r="EP27">
        <v>788.73900000000003</v>
      </c>
      <c r="EQ27">
        <v>27.999700000000001</v>
      </c>
      <c r="ER27">
        <v>30.0871</v>
      </c>
      <c r="ES27">
        <v>30.0001</v>
      </c>
      <c r="ET27">
        <v>29.8873</v>
      </c>
      <c r="EU27">
        <v>29.856000000000002</v>
      </c>
      <c r="EV27">
        <v>30.355799999999999</v>
      </c>
      <c r="EW27">
        <v>100</v>
      </c>
      <c r="EX27">
        <v>0</v>
      </c>
      <c r="EY27">
        <v>28</v>
      </c>
      <c r="EZ27">
        <v>400</v>
      </c>
      <c r="FA27">
        <v>0</v>
      </c>
      <c r="FB27">
        <v>99.074200000000005</v>
      </c>
      <c r="FC27">
        <v>99.094200000000001</v>
      </c>
    </row>
    <row r="28" spans="1:159" x14ac:dyDescent="0.25">
      <c r="A28">
        <v>12</v>
      </c>
      <c r="B28">
        <v>1618585179.5999999</v>
      </c>
      <c r="C28">
        <v>458</v>
      </c>
      <c r="D28" t="s">
        <v>292</v>
      </c>
      <c r="E28" t="s">
        <v>293</v>
      </c>
      <c r="F28">
        <v>0</v>
      </c>
      <c r="G28">
        <v>1618585179.5999999</v>
      </c>
      <c r="H28">
        <f t="shared" si="0"/>
        <v>3.5417797827310949E-3</v>
      </c>
      <c r="I28">
        <f t="shared" si="1"/>
        <v>3.5417797827310951</v>
      </c>
      <c r="J28">
        <f t="shared" si="2"/>
        <v>-1.3181079277158947</v>
      </c>
      <c r="K28">
        <f t="shared" si="3"/>
        <v>399.923</v>
      </c>
      <c r="L28">
        <f t="shared" si="4"/>
        <v>398.8736238160231</v>
      </c>
      <c r="M28">
        <f t="shared" si="5"/>
        <v>39.179390258680336</v>
      </c>
      <c r="N28">
        <f t="shared" si="6"/>
        <v>39.282465309486803</v>
      </c>
      <c r="O28">
        <f t="shared" si="7"/>
        <v>0.15181837826482583</v>
      </c>
      <c r="P28">
        <f t="shared" si="8"/>
        <v>2.2427926119024812</v>
      </c>
      <c r="Q28">
        <f t="shared" si="9"/>
        <v>0.14633143975272994</v>
      </c>
      <c r="R28">
        <f t="shared" si="10"/>
        <v>9.1933607918580185E-2</v>
      </c>
      <c r="S28">
        <f t="shared" si="11"/>
        <v>1.6758719541263574</v>
      </c>
      <c r="T28">
        <f t="shared" si="12"/>
        <v>28.41831975516655</v>
      </c>
      <c r="U28">
        <f t="shared" si="13"/>
        <v>27.808399999999999</v>
      </c>
      <c r="V28">
        <f t="shared" si="14"/>
        <v>3.752658718833827</v>
      </c>
      <c r="W28">
        <f t="shared" si="15"/>
        <v>34.576274507561813</v>
      </c>
      <c r="X28">
        <f t="shared" si="16"/>
        <v>1.4380543382526401</v>
      </c>
      <c r="Y28">
        <f t="shared" si="17"/>
        <v>4.1590783238898057</v>
      </c>
      <c r="Z28">
        <f t="shared" si="18"/>
        <v>2.3146043805811871</v>
      </c>
      <c r="AA28">
        <f t="shared" si="19"/>
        <v>-156.19248841844129</v>
      </c>
      <c r="AB28">
        <f t="shared" si="20"/>
        <v>214.3795207742879</v>
      </c>
      <c r="AC28">
        <f t="shared" si="21"/>
        <v>20.980365155735292</v>
      </c>
      <c r="AD28">
        <f t="shared" si="22"/>
        <v>80.843269465708261</v>
      </c>
      <c r="AE28">
        <v>0</v>
      </c>
      <c r="AF28">
        <v>0</v>
      </c>
      <c r="AG28">
        <f t="shared" si="23"/>
        <v>1</v>
      </c>
      <c r="AH28">
        <f t="shared" si="24"/>
        <v>0</v>
      </c>
      <c r="AI28">
        <f t="shared" si="25"/>
        <v>51806.920289872804</v>
      </c>
      <c r="AJ28" t="s">
        <v>269</v>
      </c>
      <c r="AK28" t="s">
        <v>269</v>
      </c>
      <c r="AL28">
        <v>0</v>
      </c>
      <c r="AM28">
        <v>0</v>
      </c>
      <c r="AN28" t="e">
        <f t="shared" si="26"/>
        <v>#DIV/0!</v>
      </c>
      <c r="AO28">
        <v>0</v>
      </c>
      <c r="AP28" t="s">
        <v>269</v>
      </c>
      <c r="AQ28" t="s">
        <v>269</v>
      </c>
      <c r="AR28">
        <v>0</v>
      </c>
      <c r="AS28">
        <v>0</v>
      </c>
      <c r="AT28" t="e">
        <f t="shared" si="27"/>
        <v>#DIV/0!</v>
      </c>
      <c r="AU28">
        <v>0.5</v>
      </c>
      <c r="AV28">
        <f t="shared" si="28"/>
        <v>8.5427876653504438</v>
      </c>
      <c r="AW28">
        <f t="shared" si="29"/>
        <v>-1.3181079277158947</v>
      </c>
      <c r="AX28" t="e">
        <f t="shared" si="30"/>
        <v>#DIV/0!</v>
      </c>
      <c r="AY28">
        <f t="shared" si="31"/>
        <v>-0.15429482498577624</v>
      </c>
      <c r="AZ28" t="e">
        <f t="shared" si="32"/>
        <v>#DIV/0!</v>
      </c>
      <c r="BA28" t="e">
        <f t="shared" si="33"/>
        <v>#DIV/0!</v>
      </c>
      <c r="BB28" t="s">
        <v>269</v>
      </c>
      <c r="BC28">
        <v>0</v>
      </c>
      <c r="BD28" t="e">
        <f t="shared" si="34"/>
        <v>#DIV/0!</v>
      </c>
      <c r="BE28" t="e">
        <f t="shared" si="35"/>
        <v>#DIV/0!</v>
      </c>
      <c r="BF28" t="e">
        <f t="shared" si="36"/>
        <v>#DIV/0!</v>
      </c>
      <c r="BG28" t="e">
        <f t="shared" si="37"/>
        <v>#DIV/0!</v>
      </c>
      <c r="BH28" t="e">
        <f t="shared" si="38"/>
        <v>#DIV/0!</v>
      </c>
      <c r="BI28" t="e">
        <f t="shared" si="39"/>
        <v>#DIV/0!</v>
      </c>
      <c r="BJ28" t="e">
        <f t="shared" si="40"/>
        <v>#DIV/0!</v>
      </c>
      <c r="BK28" t="e">
        <f t="shared" si="41"/>
        <v>#DIV/0!</v>
      </c>
      <c r="BL28">
        <f t="shared" si="42"/>
        <v>10.133900000000001</v>
      </c>
      <c r="BM28">
        <f t="shared" si="43"/>
        <v>8.5427876653504438</v>
      </c>
      <c r="BN28">
        <f t="shared" si="44"/>
        <v>0.84299111549851924</v>
      </c>
      <c r="BO28">
        <f t="shared" si="45"/>
        <v>0.16537285291214215</v>
      </c>
      <c r="BP28">
        <v>6</v>
      </c>
      <c r="BQ28">
        <v>0.5</v>
      </c>
      <c r="BR28" t="s">
        <v>270</v>
      </c>
      <c r="BS28">
        <v>2</v>
      </c>
      <c r="BT28">
        <v>1618585179.5999999</v>
      </c>
      <c r="BU28">
        <v>399.923</v>
      </c>
      <c r="BV28">
        <v>399.98200000000003</v>
      </c>
      <c r="BW28">
        <v>14.6404</v>
      </c>
      <c r="BX28">
        <v>12.5464</v>
      </c>
      <c r="BY28">
        <v>400.78</v>
      </c>
      <c r="BZ28">
        <v>14.7713</v>
      </c>
      <c r="CA28">
        <v>999.97900000000004</v>
      </c>
      <c r="CB28">
        <v>98.125200000000007</v>
      </c>
      <c r="CC28">
        <v>9.9871600000000005E-2</v>
      </c>
      <c r="CD28">
        <v>29.581399999999999</v>
      </c>
      <c r="CE28">
        <v>27.808399999999999</v>
      </c>
      <c r="CF28">
        <v>999.9</v>
      </c>
      <c r="CG28">
        <v>0</v>
      </c>
      <c r="CH28">
        <v>0</v>
      </c>
      <c r="CI28">
        <v>10073.799999999999</v>
      </c>
      <c r="CJ28">
        <v>0</v>
      </c>
      <c r="CK28">
        <v>4.0755999999999997</v>
      </c>
      <c r="CL28">
        <v>10.133900000000001</v>
      </c>
      <c r="CM28">
        <v>0.90021899999999999</v>
      </c>
      <c r="CN28">
        <v>9.9780999999999995E-2</v>
      </c>
      <c r="CO28">
        <v>0</v>
      </c>
      <c r="CP28">
        <v>2.3567999999999998</v>
      </c>
      <c r="CQ28">
        <v>0</v>
      </c>
      <c r="CR28">
        <v>138.84800000000001</v>
      </c>
      <c r="CS28">
        <v>85.221100000000007</v>
      </c>
      <c r="CT28">
        <v>40.125</v>
      </c>
      <c r="CU28">
        <v>44.375</v>
      </c>
      <c r="CV28">
        <v>42.686999999999998</v>
      </c>
      <c r="CW28">
        <v>43.186999999999998</v>
      </c>
      <c r="CX28">
        <v>41.061999999999998</v>
      </c>
      <c r="CY28">
        <v>9.1199999999999992</v>
      </c>
      <c r="CZ28">
        <v>1.01</v>
      </c>
      <c r="DA28">
        <v>0</v>
      </c>
      <c r="DB28">
        <v>1618502816.9000001</v>
      </c>
      <c r="DC28">
        <v>0</v>
      </c>
      <c r="DD28">
        <v>2.312208</v>
      </c>
      <c r="DE28">
        <v>-0.289269225720649</v>
      </c>
      <c r="DF28">
        <v>-0.75138448550320902</v>
      </c>
      <c r="DG28">
        <v>137.71856</v>
      </c>
      <c r="DH28">
        <v>15</v>
      </c>
      <c r="DI28">
        <v>1618584257.5999999</v>
      </c>
      <c r="DJ28" t="s">
        <v>271</v>
      </c>
      <c r="DK28">
        <v>1618584244.5999999</v>
      </c>
      <c r="DL28">
        <v>1618584257.5999999</v>
      </c>
      <c r="DM28">
        <v>5</v>
      </c>
      <c r="DN28">
        <v>-0.13500000000000001</v>
      </c>
      <c r="DO28">
        <v>4.0000000000000001E-3</v>
      </c>
      <c r="DP28">
        <v>-0.85699999999999998</v>
      </c>
      <c r="DQ28">
        <v>-0.13100000000000001</v>
      </c>
      <c r="DR28">
        <v>400</v>
      </c>
      <c r="DS28">
        <v>10</v>
      </c>
      <c r="DT28">
        <v>0.06</v>
      </c>
      <c r="DU28">
        <v>0.01</v>
      </c>
      <c r="DV28">
        <v>100</v>
      </c>
      <c r="DW28">
        <v>100</v>
      </c>
      <c r="DX28">
        <v>-0.85699999999999998</v>
      </c>
      <c r="DY28">
        <v>-0.13089999999999999</v>
      </c>
      <c r="DZ28">
        <v>-0.85710000000000297</v>
      </c>
      <c r="EA28">
        <v>0</v>
      </c>
      <c r="EB28">
        <v>0</v>
      </c>
      <c r="EC28">
        <v>0</v>
      </c>
      <c r="ED28">
        <v>-0.13090700000000099</v>
      </c>
      <c r="EE28">
        <v>0</v>
      </c>
      <c r="EF28">
        <v>0</v>
      </c>
      <c r="EG28">
        <v>0</v>
      </c>
      <c r="EH28">
        <v>-1</v>
      </c>
      <c r="EI28">
        <v>-1</v>
      </c>
      <c r="EJ28">
        <v>-1</v>
      </c>
      <c r="EK28">
        <v>-1</v>
      </c>
      <c r="EL28">
        <v>15.6</v>
      </c>
      <c r="EM28">
        <v>15.4</v>
      </c>
      <c r="EN28">
        <v>18</v>
      </c>
      <c r="EO28">
        <v>1078.3399999999999</v>
      </c>
      <c r="EP28">
        <v>788.85400000000004</v>
      </c>
      <c r="EQ28">
        <v>27.999600000000001</v>
      </c>
      <c r="ER28">
        <v>30.087199999999999</v>
      </c>
      <c r="ES28">
        <v>30.0001</v>
      </c>
      <c r="ET28">
        <v>29.889900000000001</v>
      </c>
      <c r="EU28">
        <v>29.858499999999999</v>
      </c>
      <c r="EV28">
        <v>30.366199999999999</v>
      </c>
      <c r="EW28">
        <v>100</v>
      </c>
      <c r="EX28">
        <v>0</v>
      </c>
      <c r="EY28">
        <v>28</v>
      </c>
      <c r="EZ28">
        <v>400</v>
      </c>
      <c r="FA28">
        <v>0</v>
      </c>
      <c r="FB28">
        <v>99.073499999999996</v>
      </c>
      <c r="FC28">
        <v>99.093000000000004</v>
      </c>
    </row>
    <row r="29" spans="1:159" x14ac:dyDescent="0.25">
      <c r="A29">
        <v>13</v>
      </c>
      <c r="B29">
        <v>1618585233.5999999</v>
      </c>
      <c r="C29">
        <v>512</v>
      </c>
      <c r="D29" t="s">
        <v>294</v>
      </c>
      <c r="E29" t="s">
        <v>295</v>
      </c>
      <c r="F29">
        <v>0</v>
      </c>
      <c r="G29">
        <v>1618585233.5999999</v>
      </c>
      <c r="H29">
        <f t="shared" si="0"/>
        <v>3.4575589575318887E-3</v>
      </c>
      <c r="I29">
        <f t="shared" si="1"/>
        <v>3.4575589575318886</v>
      </c>
      <c r="J29">
        <f t="shared" si="2"/>
        <v>-1.7054533230038773</v>
      </c>
      <c r="K29">
        <f t="shared" si="3"/>
        <v>400.226</v>
      </c>
      <c r="L29">
        <f t="shared" si="4"/>
        <v>403.71722393559725</v>
      </c>
      <c r="M29">
        <f t="shared" si="5"/>
        <v>39.656083755056713</v>
      </c>
      <c r="N29">
        <f t="shared" si="6"/>
        <v>39.313149987088998</v>
      </c>
      <c r="O29">
        <f t="shared" si="7"/>
        <v>0.14923620128868414</v>
      </c>
      <c r="P29">
        <f t="shared" si="8"/>
        <v>2.2299016936550315</v>
      </c>
      <c r="Q29">
        <f t="shared" si="9"/>
        <v>0.14390132362117411</v>
      </c>
      <c r="R29">
        <f t="shared" si="10"/>
        <v>9.0401756287539742E-2</v>
      </c>
      <c r="S29">
        <f t="shared" si="11"/>
        <v>0</v>
      </c>
      <c r="T29">
        <f t="shared" si="12"/>
        <v>28.367264276865669</v>
      </c>
      <c r="U29">
        <f t="shared" si="13"/>
        <v>27.791699999999999</v>
      </c>
      <c r="V29">
        <f t="shared" si="14"/>
        <v>3.7490016532181363</v>
      </c>
      <c r="W29">
        <f t="shared" si="15"/>
        <v>35.017163411260441</v>
      </c>
      <c r="X29">
        <f t="shared" si="16"/>
        <v>1.4513389560004497</v>
      </c>
      <c r="Y29">
        <f t="shared" si="17"/>
        <v>4.1446502646577708</v>
      </c>
      <c r="Z29">
        <f t="shared" si="18"/>
        <v>2.2976626972176866</v>
      </c>
      <c r="AA29">
        <f t="shared" si="19"/>
        <v>-152.4783500271563</v>
      </c>
      <c r="AB29">
        <f t="shared" si="20"/>
        <v>207.90580491134625</v>
      </c>
      <c r="AC29">
        <f t="shared" si="21"/>
        <v>20.456593056072855</v>
      </c>
      <c r="AD29">
        <f t="shared" si="22"/>
        <v>75.884047940262803</v>
      </c>
      <c r="AE29">
        <v>0</v>
      </c>
      <c r="AF29">
        <v>0</v>
      </c>
      <c r="AG29">
        <f t="shared" si="23"/>
        <v>1</v>
      </c>
      <c r="AH29">
        <f t="shared" si="24"/>
        <v>0</v>
      </c>
      <c r="AI29">
        <f t="shared" si="25"/>
        <v>51399.056750438845</v>
      </c>
      <c r="AJ29" t="s">
        <v>269</v>
      </c>
      <c r="AK29" t="s">
        <v>269</v>
      </c>
      <c r="AL29">
        <v>0</v>
      </c>
      <c r="AM29">
        <v>0</v>
      </c>
      <c r="AN29" t="e">
        <f t="shared" si="26"/>
        <v>#DIV/0!</v>
      </c>
      <c r="AO29">
        <v>0</v>
      </c>
      <c r="AP29" t="s">
        <v>269</v>
      </c>
      <c r="AQ29" t="s">
        <v>269</v>
      </c>
      <c r="AR29">
        <v>0</v>
      </c>
      <c r="AS29">
        <v>0</v>
      </c>
      <c r="AT29" t="e">
        <f t="shared" si="27"/>
        <v>#DIV/0!</v>
      </c>
      <c r="AU29">
        <v>0.5</v>
      </c>
      <c r="AV29">
        <f t="shared" si="28"/>
        <v>0</v>
      </c>
      <c r="AW29">
        <f t="shared" si="29"/>
        <v>-1.7054533230038773</v>
      </c>
      <c r="AX29" t="e">
        <f t="shared" si="30"/>
        <v>#DIV/0!</v>
      </c>
      <c r="AY29" t="e">
        <f t="shared" si="31"/>
        <v>#DIV/0!</v>
      </c>
      <c r="AZ29" t="e">
        <f t="shared" si="32"/>
        <v>#DIV/0!</v>
      </c>
      <c r="BA29" t="e">
        <f t="shared" si="33"/>
        <v>#DIV/0!</v>
      </c>
      <c r="BB29" t="s">
        <v>269</v>
      </c>
      <c r="BC29">
        <v>0</v>
      </c>
      <c r="BD29" t="e">
        <f t="shared" si="34"/>
        <v>#DIV/0!</v>
      </c>
      <c r="BE29" t="e">
        <f t="shared" si="35"/>
        <v>#DIV/0!</v>
      </c>
      <c r="BF29" t="e">
        <f t="shared" si="36"/>
        <v>#DIV/0!</v>
      </c>
      <c r="BG29" t="e">
        <f t="shared" si="37"/>
        <v>#DIV/0!</v>
      </c>
      <c r="BH29" t="e">
        <f t="shared" si="38"/>
        <v>#DIV/0!</v>
      </c>
      <c r="BI29" t="e">
        <f t="shared" si="39"/>
        <v>#DIV/0!</v>
      </c>
      <c r="BJ29" t="e">
        <f t="shared" si="40"/>
        <v>#DIV/0!</v>
      </c>
      <c r="BK29" t="e">
        <f t="shared" si="41"/>
        <v>#DIV/0!</v>
      </c>
      <c r="BL29">
        <f t="shared" si="42"/>
        <v>0</v>
      </c>
      <c r="BM29">
        <f t="shared" si="43"/>
        <v>0</v>
      </c>
      <c r="BN29">
        <f t="shared" si="44"/>
        <v>0</v>
      </c>
      <c r="BO29">
        <f t="shared" si="45"/>
        <v>0</v>
      </c>
      <c r="BP29">
        <v>6</v>
      </c>
      <c r="BQ29">
        <v>0.5</v>
      </c>
      <c r="BR29" t="s">
        <v>270</v>
      </c>
      <c r="BS29">
        <v>2</v>
      </c>
      <c r="BT29">
        <v>1618585233.5999999</v>
      </c>
      <c r="BU29">
        <v>400.226</v>
      </c>
      <c r="BV29">
        <v>400.03300000000002</v>
      </c>
      <c r="BW29">
        <v>14.7753</v>
      </c>
      <c r="BX29">
        <v>12.731299999999999</v>
      </c>
      <c r="BY29">
        <v>401.08300000000003</v>
      </c>
      <c r="BZ29">
        <v>14.9063</v>
      </c>
      <c r="CA29">
        <v>999.94299999999998</v>
      </c>
      <c r="CB29">
        <v>98.127399999999994</v>
      </c>
      <c r="CC29">
        <v>9.9976499999999996E-2</v>
      </c>
      <c r="CD29">
        <v>29.521100000000001</v>
      </c>
      <c r="CE29">
        <v>27.791699999999999</v>
      </c>
      <c r="CF29">
        <v>999.9</v>
      </c>
      <c r="CG29">
        <v>0</v>
      </c>
      <c r="CH29">
        <v>0</v>
      </c>
      <c r="CI29">
        <v>9988.75</v>
      </c>
      <c r="CJ29">
        <v>0</v>
      </c>
      <c r="CK29">
        <v>1.58446</v>
      </c>
      <c r="CL29">
        <v>0</v>
      </c>
      <c r="CM29">
        <v>0</v>
      </c>
      <c r="CN29">
        <v>0</v>
      </c>
      <c r="CO29">
        <v>0</v>
      </c>
      <c r="CP29">
        <v>2.48</v>
      </c>
      <c r="CQ29">
        <v>0</v>
      </c>
      <c r="CR29">
        <v>41.24</v>
      </c>
      <c r="CS29">
        <v>3.18</v>
      </c>
      <c r="CT29">
        <v>39.811999999999998</v>
      </c>
      <c r="CU29">
        <v>44.186999999999998</v>
      </c>
      <c r="CV29">
        <v>42.375</v>
      </c>
      <c r="CW29">
        <v>43</v>
      </c>
      <c r="CX29">
        <v>40.811999999999998</v>
      </c>
      <c r="CY29">
        <v>0</v>
      </c>
      <c r="CZ29">
        <v>0</v>
      </c>
      <c r="DA29">
        <v>0</v>
      </c>
      <c r="DB29">
        <v>1618502870.3</v>
      </c>
      <c r="DC29">
        <v>0</v>
      </c>
      <c r="DD29">
        <v>2.0423076923076899</v>
      </c>
      <c r="DE29">
        <v>0.60649578629154599</v>
      </c>
      <c r="DF29">
        <v>-6.96376069543855</v>
      </c>
      <c r="DG29">
        <v>42.221923076923098</v>
      </c>
      <c r="DH29">
        <v>15</v>
      </c>
      <c r="DI29">
        <v>1618584257.5999999</v>
      </c>
      <c r="DJ29" t="s">
        <v>271</v>
      </c>
      <c r="DK29">
        <v>1618584244.5999999</v>
      </c>
      <c r="DL29">
        <v>1618584257.5999999</v>
      </c>
      <c r="DM29">
        <v>5</v>
      </c>
      <c r="DN29">
        <v>-0.13500000000000001</v>
      </c>
      <c r="DO29">
        <v>4.0000000000000001E-3</v>
      </c>
      <c r="DP29">
        <v>-0.85699999999999998</v>
      </c>
      <c r="DQ29">
        <v>-0.13100000000000001</v>
      </c>
      <c r="DR29">
        <v>400</v>
      </c>
      <c r="DS29">
        <v>10</v>
      </c>
      <c r="DT29">
        <v>0.06</v>
      </c>
      <c r="DU29">
        <v>0.01</v>
      </c>
      <c r="DV29">
        <v>100</v>
      </c>
      <c r="DW29">
        <v>100</v>
      </c>
      <c r="DX29">
        <v>-0.85699999999999998</v>
      </c>
      <c r="DY29">
        <v>-0.13100000000000001</v>
      </c>
      <c r="DZ29">
        <v>-0.85710000000000297</v>
      </c>
      <c r="EA29">
        <v>0</v>
      </c>
      <c r="EB29">
        <v>0</v>
      </c>
      <c r="EC29">
        <v>0</v>
      </c>
      <c r="ED29">
        <v>-0.13090700000000099</v>
      </c>
      <c r="EE29">
        <v>0</v>
      </c>
      <c r="EF29">
        <v>0</v>
      </c>
      <c r="EG29">
        <v>0</v>
      </c>
      <c r="EH29">
        <v>-1</v>
      </c>
      <c r="EI29">
        <v>-1</v>
      </c>
      <c r="EJ29">
        <v>-1</v>
      </c>
      <c r="EK29">
        <v>-1</v>
      </c>
      <c r="EL29">
        <v>16.5</v>
      </c>
      <c r="EM29">
        <v>16.3</v>
      </c>
      <c r="EN29">
        <v>18</v>
      </c>
      <c r="EO29">
        <v>1078.6199999999999</v>
      </c>
      <c r="EP29">
        <v>789.18100000000004</v>
      </c>
      <c r="EQ29">
        <v>27.999600000000001</v>
      </c>
      <c r="ER29">
        <v>30.087199999999999</v>
      </c>
      <c r="ES29">
        <v>30</v>
      </c>
      <c r="ET29">
        <v>29.891200000000001</v>
      </c>
      <c r="EU29">
        <v>29.8612</v>
      </c>
      <c r="EV29">
        <v>30.3734</v>
      </c>
      <c r="EW29">
        <v>100</v>
      </c>
      <c r="EX29">
        <v>0</v>
      </c>
      <c r="EY29">
        <v>28</v>
      </c>
      <c r="EZ29">
        <v>400</v>
      </c>
      <c r="FA29">
        <v>0</v>
      </c>
      <c r="FB29">
        <v>99.073400000000007</v>
      </c>
      <c r="FC29">
        <v>99.09</v>
      </c>
    </row>
    <row r="30" spans="1:159" x14ac:dyDescent="0.25">
      <c r="A30">
        <v>14</v>
      </c>
      <c r="B30">
        <v>1618585383.5999999</v>
      </c>
      <c r="C30">
        <v>662</v>
      </c>
      <c r="D30" t="s">
        <v>296</v>
      </c>
      <c r="E30" t="s">
        <v>297</v>
      </c>
      <c r="F30">
        <v>0</v>
      </c>
      <c r="G30">
        <v>1618585383.5999999</v>
      </c>
      <c r="H30">
        <f t="shared" si="0"/>
        <v>3.2030260717619127E-3</v>
      </c>
      <c r="I30">
        <f t="shared" si="1"/>
        <v>3.2030260717619128</v>
      </c>
      <c r="J30">
        <f t="shared" si="2"/>
        <v>-2.077772740851564</v>
      </c>
      <c r="K30">
        <f t="shared" si="3"/>
        <v>400.4420024042534</v>
      </c>
      <c r="L30">
        <f t="shared" si="4"/>
        <v>409.61524925665049</v>
      </c>
      <c r="M30">
        <f t="shared" si="5"/>
        <v>40.234631903753908</v>
      </c>
      <c r="N30">
        <f t="shared" si="6"/>
        <v>39.333585833964612</v>
      </c>
      <c r="O30">
        <f t="shared" si="7"/>
        <v>0.1401749466707346</v>
      </c>
      <c r="P30">
        <f t="shared" si="8"/>
        <v>2.2372888894824277</v>
      </c>
      <c r="Q30">
        <f t="shared" si="9"/>
        <v>0.13547223925098678</v>
      </c>
      <c r="R30">
        <f t="shared" si="10"/>
        <v>8.5079525828174199E-2</v>
      </c>
      <c r="S30">
        <f t="shared" si="11"/>
        <v>0</v>
      </c>
      <c r="T30">
        <f t="shared" si="12"/>
        <v>28.337304897792748</v>
      </c>
      <c r="U30">
        <f t="shared" si="13"/>
        <v>27.7865</v>
      </c>
      <c r="V30">
        <f t="shared" si="14"/>
        <v>3.747863561276128</v>
      </c>
      <c r="W30">
        <f t="shared" si="15"/>
        <v>36.131503484785704</v>
      </c>
      <c r="X30">
        <f t="shared" si="16"/>
        <v>1.4873686740057601</v>
      </c>
      <c r="Y30">
        <f t="shared" si="17"/>
        <v>4.1165424368018977</v>
      </c>
      <c r="Z30">
        <f t="shared" si="18"/>
        <v>2.2604948872703678</v>
      </c>
      <c r="AA30">
        <f t="shared" si="19"/>
        <v>-141.25344976470035</v>
      </c>
      <c r="AB30">
        <f t="shared" si="20"/>
        <v>194.98898730456472</v>
      </c>
      <c r="AC30">
        <f t="shared" si="21"/>
        <v>19.110581101849604</v>
      </c>
      <c r="AD30">
        <f t="shared" si="22"/>
        <v>72.846118641713971</v>
      </c>
      <c r="AE30">
        <v>2</v>
      </c>
      <c r="AF30">
        <v>0</v>
      </c>
      <c r="AG30">
        <f t="shared" si="23"/>
        <v>1.0000774372857231</v>
      </c>
      <c r="AH30">
        <f t="shared" si="24"/>
        <v>7.7437285723069849E-3</v>
      </c>
      <c r="AI30">
        <f t="shared" si="25"/>
        <v>51658.703062560679</v>
      </c>
      <c r="AJ30" t="s">
        <v>269</v>
      </c>
      <c r="AK30" t="s">
        <v>269</v>
      </c>
      <c r="AL30">
        <v>0</v>
      </c>
      <c r="AM30">
        <v>0</v>
      </c>
      <c r="AN30" t="e">
        <f t="shared" si="26"/>
        <v>#DIV/0!</v>
      </c>
      <c r="AO30">
        <v>0</v>
      </c>
      <c r="AP30" t="s">
        <v>269</v>
      </c>
      <c r="AQ30" t="s">
        <v>269</v>
      </c>
      <c r="AR30">
        <v>0</v>
      </c>
      <c r="AS30">
        <v>0</v>
      </c>
      <c r="AT30" t="e">
        <f t="shared" si="27"/>
        <v>#DIV/0!</v>
      </c>
      <c r="AU30">
        <v>0.5</v>
      </c>
      <c r="AV30">
        <f t="shared" si="28"/>
        <v>0</v>
      </c>
      <c r="AW30">
        <f t="shared" si="29"/>
        <v>-2.077772740851564</v>
      </c>
      <c r="AX30" t="e">
        <f t="shared" si="30"/>
        <v>#DIV/0!</v>
      </c>
      <c r="AY30" t="e">
        <f t="shared" si="31"/>
        <v>#DIV/0!</v>
      </c>
      <c r="AZ30" t="e">
        <f t="shared" si="32"/>
        <v>#DIV/0!</v>
      </c>
      <c r="BA30" t="e">
        <f t="shared" si="33"/>
        <v>#DIV/0!</v>
      </c>
      <c r="BB30" t="s">
        <v>269</v>
      </c>
      <c r="BC30">
        <v>0</v>
      </c>
      <c r="BD30" t="e">
        <f t="shared" si="34"/>
        <v>#DIV/0!</v>
      </c>
      <c r="BE30" t="e">
        <f t="shared" si="35"/>
        <v>#DIV/0!</v>
      </c>
      <c r="BF30" t="e">
        <f t="shared" si="36"/>
        <v>#DIV/0!</v>
      </c>
      <c r="BG30" t="e">
        <f t="shared" si="37"/>
        <v>#DIV/0!</v>
      </c>
      <c r="BH30" t="e">
        <f t="shared" si="38"/>
        <v>#DIV/0!</v>
      </c>
      <c r="BI30" t="e">
        <f t="shared" si="39"/>
        <v>#DIV/0!</v>
      </c>
      <c r="BJ30" t="e">
        <f t="shared" si="40"/>
        <v>#DIV/0!</v>
      </c>
      <c r="BK30" t="e">
        <f t="shared" si="41"/>
        <v>#DIV/0!</v>
      </c>
      <c r="BL30">
        <f t="shared" si="42"/>
        <v>0</v>
      </c>
      <c r="BM30">
        <f t="shared" si="43"/>
        <v>0</v>
      </c>
      <c r="BN30">
        <f t="shared" si="44"/>
        <v>0</v>
      </c>
      <c r="BO30">
        <f t="shared" si="45"/>
        <v>0</v>
      </c>
      <c r="BP30">
        <v>6</v>
      </c>
      <c r="BQ30">
        <v>0.5</v>
      </c>
      <c r="BR30" t="s">
        <v>270</v>
      </c>
      <c r="BS30">
        <v>2</v>
      </c>
      <c r="BT30">
        <v>1618585383.5999999</v>
      </c>
      <c r="BU30">
        <v>400.44200000000001</v>
      </c>
      <c r="BV30">
        <v>399.96499999999997</v>
      </c>
      <c r="BW30">
        <v>15.1424</v>
      </c>
      <c r="BX30">
        <v>13.2498</v>
      </c>
      <c r="BY30">
        <v>401.29899999999998</v>
      </c>
      <c r="BZ30">
        <v>15.273300000000001</v>
      </c>
      <c r="CA30">
        <v>999.98199999999997</v>
      </c>
      <c r="CB30">
        <v>98.125500000000002</v>
      </c>
      <c r="CC30">
        <v>9.9924899999999997E-2</v>
      </c>
      <c r="CD30">
        <v>29.403099999999998</v>
      </c>
      <c r="CE30">
        <v>27.7865</v>
      </c>
      <c r="CF30">
        <v>999.9</v>
      </c>
      <c r="CG30">
        <v>0</v>
      </c>
      <c r="CH30">
        <v>0</v>
      </c>
      <c r="CI30">
        <v>10037.5</v>
      </c>
      <c r="CJ30">
        <v>0</v>
      </c>
      <c r="CK30">
        <v>4.0505000000000004</v>
      </c>
      <c r="CL30">
        <v>0</v>
      </c>
      <c r="CM30">
        <v>0</v>
      </c>
      <c r="CN30">
        <v>0</v>
      </c>
      <c r="CO30">
        <v>0</v>
      </c>
      <c r="CP30">
        <v>1.61</v>
      </c>
      <c r="CQ30">
        <v>0</v>
      </c>
      <c r="CR30">
        <v>38.89</v>
      </c>
      <c r="CS30">
        <v>2.91</v>
      </c>
      <c r="CT30">
        <v>39.125</v>
      </c>
      <c r="CU30">
        <v>43.625</v>
      </c>
      <c r="CV30">
        <v>41.686999999999998</v>
      </c>
      <c r="CW30">
        <v>42.5</v>
      </c>
      <c r="CX30">
        <v>40.125</v>
      </c>
      <c r="CY30">
        <v>0</v>
      </c>
      <c r="CZ30">
        <v>0</v>
      </c>
      <c r="DA30">
        <v>0</v>
      </c>
      <c r="DB30">
        <v>1618503020.3</v>
      </c>
      <c r="DC30">
        <v>0</v>
      </c>
      <c r="DD30">
        <v>2.8215384615384602</v>
      </c>
      <c r="DE30">
        <v>-2.6694015677134901</v>
      </c>
      <c r="DF30">
        <v>7.6188033742593104</v>
      </c>
      <c r="DG30">
        <v>34.948076923076897</v>
      </c>
      <c r="DH30">
        <v>15</v>
      </c>
      <c r="DI30">
        <v>1618584257.5999999</v>
      </c>
      <c r="DJ30" t="s">
        <v>271</v>
      </c>
      <c r="DK30">
        <v>1618584244.5999999</v>
      </c>
      <c r="DL30">
        <v>1618584257.5999999</v>
      </c>
      <c r="DM30">
        <v>5</v>
      </c>
      <c r="DN30">
        <v>-0.13500000000000001</v>
      </c>
      <c r="DO30">
        <v>4.0000000000000001E-3</v>
      </c>
      <c r="DP30">
        <v>-0.85699999999999998</v>
      </c>
      <c r="DQ30">
        <v>-0.13100000000000001</v>
      </c>
      <c r="DR30">
        <v>400</v>
      </c>
      <c r="DS30">
        <v>10</v>
      </c>
      <c r="DT30">
        <v>0.06</v>
      </c>
      <c r="DU30">
        <v>0.01</v>
      </c>
      <c r="DV30">
        <v>100</v>
      </c>
      <c r="DW30">
        <v>100</v>
      </c>
      <c r="DX30">
        <v>-0.85699999999999998</v>
      </c>
      <c r="DY30">
        <v>-0.13089999999999999</v>
      </c>
      <c r="DZ30">
        <v>-0.85710000000000297</v>
      </c>
      <c r="EA30">
        <v>0</v>
      </c>
      <c r="EB30">
        <v>0</v>
      </c>
      <c r="EC30">
        <v>0</v>
      </c>
      <c r="ED30">
        <v>-0.13090700000000099</v>
      </c>
      <c r="EE30">
        <v>0</v>
      </c>
      <c r="EF30">
        <v>0</v>
      </c>
      <c r="EG30">
        <v>0</v>
      </c>
      <c r="EH30">
        <v>-1</v>
      </c>
      <c r="EI30">
        <v>-1</v>
      </c>
      <c r="EJ30">
        <v>-1</v>
      </c>
      <c r="EK30">
        <v>-1</v>
      </c>
      <c r="EL30">
        <v>19</v>
      </c>
      <c r="EM30">
        <v>18.8</v>
      </c>
      <c r="EN30">
        <v>18</v>
      </c>
      <c r="EO30">
        <v>1076.58</v>
      </c>
      <c r="EP30">
        <v>789.79499999999996</v>
      </c>
      <c r="EQ30">
        <v>27.9998</v>
      </c>
      <c r="ER30">
        <v>30.087199999999999</v>
      </c>
      <c r="ES30">
        <v>30.0001</v>
      </c>
      <c r="ET30">
        <v>29.892399999999999</v>
      </c>
      <c r="EU30">
        <v>29.863700000000001</v>
      </c>
      <c r="EV30">
        <v>30.3918</v>
      </c>
      <c r="EW30">
        <v>100</v>
      </c>
      <c r="EX30">
        <v>0</v>
      </c>
      <c r="EY30">
        <v>28</v>
      </c>
      <c r="EZ30">
        <v>400</v>
      </c>
      <c r="FA30">
        <v>0</v>
      </c>
      <c r="FB30">
        <v>99.067800000000005</v>
      </c>
      <c r="FC30">
        <v>99.084000000000003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jhc33@wildcats.unh.edu</cp:lastModifiedBy>
  <dcterms:created xsi:type="dcterms:W3CDTF">2021-08-27T09:04:01Z</dcterms:created>
  <dcterms:modified xsi:type="dcterms:W3CDTF">2023-08-15T15:04:37Z</dcterms:modified>
</cp:coreProperties>
</file>