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slu\OneDrive\Masaüstü\"/>
    </mc:Choice>
  </mc:AlternateContent>
  <xr:revisionPtr revIDLastSave="0" documentId="8_{9C657911-820C-485C-A7A9-0CC12649960F}" xr6:coauthVersionLast="47" xr6:coauthVersionMax="47" xr10:uidLastSave="{00000000-0000-0000-0000-000000000000}"/>
  <bookViews>
    <workbookView showSheetTabs="0" xWindow="28680" yWindow="-120" windowWidth="21840" windowHeight="13020" activeTab="3" xr2:uid="{00000000-000D-0000-FFFF-FFFF00000000}"/>
  </bookViews>
  <sheets>
    <sheet name="Settings" sheetId="2" r:id="rId1"/>
    <sheet name="Translations" sheetId="3" r:id="rId2"/>
    <sheet name="Metrics" sheetId="1" r:id="rId3"/>
    <sheet name="Dashboard" sheetId="5" r:id="rId4"/>
    <sheet name="Support" sheetId="7" r:id="rId5"/>
    <sheet name="Lists" sheetId="4" r:id="rId6"/>
    <sheet name="Color" sheetId="6" state="hidden" r:id="rId7"/>
    <sheet name="LastMonth" sheetId="8" state="hidden" r:id="rId8"/>
  </sheets>
  <definedNames>
    <definedName name="language2">Lists!$H$3:$H$6</definedName>
    <definedName name="Month">Lists!$B$3:$B$14</definedName>
    <definedName name="Month2">Lists!$C$3:$C$14</definedName>
    <definedName name="monthall">Lists!$D$3:$D$15</definedName>
    <definedName name="MonthTotal">Lists!$B$3:$B$15</definedName>
    <definedName name="_xlnm.Print_Area" localSheetId="3">Dashboard!$B$1:$T$30</definedName>
    <definedName name="_xlnm.Print_Area" localSheetId="2">Metrics!$B$1:$Q$29</definedName>
    <definedName name="_xlnm.Print_Area" localSheetId="0">Settings!$A$1:$G$29</definedName>
    <definedName name="_xlnm.Print_Area" localSheetId="4">Support!$B$1:$K$20</definedName>
    <definedName name="_xlnm.Print_Area" localSheetId="1">Translations!$B$1:$G$78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O26" i="1"/>
  <c r="N26" i="1"/>
  <c r="M26" i="1"/>
  <c r="L26" i="1"/>
  <c r="K26" i="1"/>
  <c r="J26" i="1"/>
  <c r="I26" i="1"/>
  <c r="H26" i="1"/>
  <c r="G26" i="1"/>
  <c r="F26" i="1"/>
  <c r="E26" i="1" l="1"/>
  <c r="R20" i="1"/>
  <c r="R19" i="1"/>
  <c r="R18" i="1" l="1"/>
  <c r="R22" i="1"/>
  <c r="R21" i="1"/>
  <c r="D8" i="8" l="1"/>
  <c r="D7" i="8"/>
  <c r="U5" i="5"/>
  <c r="U6" i="5"/>
  <c r="M27" i="5"/>
  <c r="Q4" i="1" l="1"/>
  <c r="P15" i="1" l="1"/>
  <c r="O15" i="1"/>
  <c r="N15" i="1"/>
  <c r="M15" i="1"/>
  <c r="L15" i="1"/>
  <c r="K15" i="1"/>
  <c r="J15" i="1"/>
  <c r="I15" i="1"/>
  <c r="H15" i="1"/>
  <c r="G15" i="1"/>
  <c r="F15" i="1"/>
  <c r="P9" i="1"/>
  <c r="O9" i="1"/>
  <c r="N9" i="1"/>
  <c r="M9" i="1"/>
  <c r="L9" i="1"/>
  <c r="K9" i="1"/>
  <c r="J9" i="1"/>
  <c r="J11" i="1" s="1"/>
  <c r="J13" i="1" s="1"/>
  <c r="J14" i="1" s="1"/>
  <c r="I9" i="1"/>
  <c r="H9" i="1"/>
  <c r="G9" i="1"/>
  <c r="F9" i="1"/>
  <c r="E15" i="1"/>
  <c r="E9" i="1"/>
  <c r="L11" i="1" l="1"/>
  <c r="L13" i="1" s="1"/>
  <c r="L14" i="1" s="1"/>
  <c r="L28" i="1"/>
  <c r="L37" i="1"/>
  <c r="I11" i="1"/>
  <c r="I13" i="1" s="1"/>
  <c r="I14" i="1" s="1"/>
  <c r="I28" i="1"/>
  <c r="I37" i="1"/>
  <c r="M28" i="1"/>
  <c r="M37" i="1"/>
  <c r="H11" i="1"/>
  <c r="H13" i="1" s="1"/>
  <c r="H14" i="1" s="1"/>
  <c r="H28" i="1"/>
  <c r="H37" i="1"/>
  <c r="P28" i="1"/>
  <c r="P37" i="1"/>
  <c r="E28" i="1"/>
  <c r="E37" i="1"/>
  <c r="N11" i="1"/>
  <c r="N13" i="1" s="1"/>
  <c r="N14" i="1" s="1"/>
  <c r="F28" i="1"/>
  <c r="F37" i="1"/>
  <c r="J28" i="1"/>
  <c r="J37" i="1"/>
  <c r="N28" i="1"/>
  <c r="N37" i="1"/>
  <c r="E11" i="1"/>
  <c r="E13" i="1" s="1"/>
  <c r="E14" i="1" s="1"/>
  <c r="P11" i="1"/>
  <c r="P13" i="1" s="1"/>
  <c r="P14" i="1" s="1"/>
  <c r="M11" i="1"/>
  <c r="M13" i="1" s="1"/>
  <c r="M14" i="1" s="1"/>
  <c r="F11" i="1"/>
  <c r="F13" i="1" s="1"/>
  <c r="F14" i="1" s="1"/>
  <c r="G11" i="1"/>
  <c r="G13" i="1" s="1"/>
  <c r="G14" i="1" s="1"/>
  <c r="K11" i="1"/>
  <c r="K13" i="1" s="1"/>
  <c r="K14" i="1" s="1"/>
  <c r="O11" i="1"/>
  <c r="O13" i="1" s="1"/>
  <c r="O14" i="1" s="1"/>
  <c r="G28" i="1"/>
  <c r="G37" i="1"/>
  <c r="K28" i="1"/>
  <c r="K37" i="1"/>
  <c r="O28" i="1"/>
  <c r="O37" i="1"/>
  <c r="G6" i="3"/>
  <c r="G73" i="3" l="1"/>
  <c r="G72" i="3"/>
  <c r="G71" i="3"/>
  <c r="D28" i="1" s="1"/>
  <c r="G69" i="3"/>
  <c r="D27" i="1" s="1"/>
  <c r="G70" i="3"/>
  <c r="D26" i="1" s="1"/>
  <c r="G68" i="3"/>
  <c r="D25" i="1" s="1"/>
  <c r="G16" i="3"/>
  <c r="G50" i="3"/>
  <c r="G13" i="3"/>
  <c r="C9" i="2" s="1"/>
  <c r="G47" i="3"/>
  <c r="B15" i="4" s="1"/>
  <c r="G57" i="3"/>
  <c r="G17" i="3"/>
  <c r="G51" i="3"/>
  <c r="Q2" i="5" s="1"/>
  <c r="G67" i="3"/>
  <c r="G15" i="3"/>
  <c r="C11" i="2" s="1"/>
  <c r="A8" i="8" s="1"/>
  <c r="G14" i="3"/>
  <c r="C10" i="2" s="1"/>
  <c r="A7" i="8" s="1"/>
  <c r="G66" i="3"/>
  <c r="G62" i="3"/>
  <c r="G58" i="3"/>
  <c r="M29" i="5" s="1"/>
  <c r="G53" i="3"/>
  <c r="M24" i="5" s="1"/>
  <c r="G65" i="3"/>
  <c r="G61" i="3"/>
  <c r="G56" i="3"/>
  <c r="D10" i="1" s="1"/>
  <c r="G64" i="3"/>
  <c r="G60" i="3"/>
  <c r="D14" i="1" s="1"/>
  <c r="A9" i="8" s="1"/>
  <c r="G55" i="3"/>
  <c r="M26" i="5" s="1"/>
  <c r="G63" i="3"/>
  <c r="G59" i="3"/>
  <c r="G54" i="3"/>
  <c r="M25" i="5" s="1"/>
  <c r="G52" i="3"/>
  <c r="A7" i="5" s="1"/>
  <c r="G49" i="3"/>
  <c r="A6" i="5" s="1"/>
  <c r="G46" i="3"/>
  <c r="Q6" i="1" s="1"/>
  <c r="Q17" i="1" s="1"/>
  <c r="Q24" i="1" s="1"/>
  <c r="G44" i="3"/>
  <c r="C6" i="1" s="1"/>
  <c r="C17" i="1" s="1"/>
  <c r="C24" i="1" s="1"/>
  <c r="G48" i="3"/>
  <c r="A5" i="5" s="1"/>
  <c r="G45" i="3"/>
  <c r="D6" i="1" s="1"/>
  <c r="D17" i="1" s="1"/>
  <c r="D24" i="1" s="1"/>
  <c r="E6" i="1"/>
  <c r="G42" i="3"/>
  <c r="C13" i="4" s="1"/>
  <c r="G38" i="3"/>
  <c r="C9" i="4" s="1"/>
  <c r="G34" i="3"/>
  <c r="C5" i="4" s="1"/>
  <c r="G30" i="3"/>
  <c r="B13" i="4" s="1"/>
  <c r="G26" i="3"/>
  <c r="B9" i="4" s="1"/>
  <c r="G22" i="3"/>
  <c r="B5" i="4" s="1"/>
  <c r="G10" i="3"/>
  <c r="G8" i="3"/>
  <c r="C3" i="2" s="1"/>
  <c r="G7" i="3"/>
  <c r="A4" i="5" s="1"/>
  <c r="D15" i="4" l="1"/>
  <c r="M20" i="5"/>
  <c r="Q20" i="5"/>
  <c r="Q21" i="5"/>
  <c r="M21" i="5"/>
  <c r="G11" i="2"/>
  <c r="B8" i="8" s="1"/>
  <c r="G10" i="2"/>
  <c r="B7" i="8" s="1"/>
  <c r="G9" i="2"/>
  <c r="D11" i="1"/>
  <c r="M28" i="5"/>
  <c r="D12" i="1"/>
  <c r="D9" i="1"/>
  <c r="D8" i="1"/>
  <c r="D3" i="4"/>
  <c r="E17" i="1"/>
  <c r="E24" i="1" s="1"/>
  <c r="D19" i="1"/>
  <c r="M9" i="5"/>
  <c r="D18" i="1"/>
  <c r="G9" i="5"/>
  <c r="D21" i="1"/>
  <c r="M4" i="5"/>
  <c r="D13" i="1"/>
  <c r="C9" i="5"/>
  <c r="D20" i="1"/>
  <c r="Q9" i="5"/>
  <c r="D7" i="1"/>
  <c r="A1" i="8" s="1"/>
  <c r="C4" i="5"/>
  <c r="D15" i="1"/>
  <c r="G4" i="5"/>
  <c r="D22" i="1"/>
  <c r="Q4" i="5"/>
  <c r="C2" i="2"/>
  <c r="A4" i="3"/>
  <c r="A4" i="2"/>
  <c r="A4" i="7"/>
  <c r="A4" i="1"/>
  <c r="C2" i="5"/>
  <c r="A6" i="7"/>
  <c r="A6" i="1"/>
  <c r="A7" i="3"/>
  <c r="A7" i="2"/>
  <c r="A5" i="7"/>
  <c r="A5" i="1"/>
  <c r="A6" i="3"/>
  <c r="A6" i="2"/>
  <c r="C2" i="1"/>
  <c r="A7" i="7"/>
  <c r="A7" i="1"/>
  <c r="A8" i="3"/>
  <c r="A8" i="2"/>
  <c r="C2" i="7"/>
  <c r="G12" i="3"/>
  <c r="G20" i="3"/>
  <c r="B3" i="4" s="1"/>
  <c r="G24" i="3"/>
  <c r="B7" i="4" s="1"/>
  <c r="G28" i="3"/>
  <c r="B11" i="4" s="1"/>
  <c r="G32" i="3"/>
  <c r="C3" i="4" s="1"/>
  <c r="G36" i="3"/>
  <c r="C7" i="4" s="1"/>
  <c r="G40" i="3"/>
  <c r="C11" i="4" s="1"/>
  <c r="G9" i="3"/>
  <c r="C6" i="2" s="1"/>
  <c r="G18" i="3"/>
  <c r="G21" i="3"/>
  <c r="B4" i="4" s="1"/>
  <c r="G25" i="3"/>
  <c r="B8" i="4" s="1"/>
  <c r="G29" i="3"/>
  <c r="B12" i="4" s="1"/>
  <c r="G33" i="3"/>
  <c r="C4" i="4" s="1"/>
  <c r="G37" i="3"/>
  <c r="C8" i="4" s="1"/>
  <c r="G41" i="3"/>
  <c r="C12" i="4" s="1"/>
  <c r="G11" i="3"/>
  <c r="G19" i="3"/>
  <c r="G23" i="3"/>
  <c r="B6" i="4" s="1"/>
  <c r="G27" i="3"/>
  <c r="B10" i="4" s="1"/>
  <c r="G31" i="3"/>
  <c r="B14" i="4" s="1"/>
  <c r="G35" i="3"/>
  <c r="C6" i="4" s="1"/>
  <c r="G39" i="3"/>
  <c r="C10" i="4" s="1"/>
  <c r="G43" i="3"/>
  <c r="C14" i="4" s="1"/>
  <c r="A4" i="8" l="1"/>
  <c r="A6" i="8"/>
  <c r="M30" i="5"/>
  <c r="A3" i="8"/>
  <c r="A2" i="8"/>
  <c r="A5" i="8"/>
  <c r="C7" i="2"/>
  <c r="C37" i="1"/>
  <c r="C2" i="3"/>
  <c r="A5" i="2"/>
  <c r="A5" i="3"/>
  <c r="F6" i="1"/>
  <c r="E3" i="4"/>
  <c r="F17" i="1" l="1"/>
  <c r="F24" i="1" s="1"/>
  <c r="D4" i="4"/>
  <c r="E4" i="4" s="1"/>
  <c r="G6" i="1"/>
  <c r="G17" i="1" s="1"/>
  <c r="G24" i="1" s="1"/>
  <c r="H6" i="1" l="1"/>
  <c r="D5" i="4"/>
  <c r="E5" i="4" s="1"/>
  <c r="H17" i="1" l="1"/>
  <c r="H24" i="1" s="1"/>
  <c r="I6" i="1"/>
  <c r="D6" i="4"/>
  <c r="E6" i="4" s="1"/>
  <c r="I17" i="1" l="1"/>
  <c r="I24" i="1" s="1"/>
  <c r="J6" i="1"/>
  <c r="D7" i="4"/>
  <c r="E7" i="4" s="1"/>
  <c r="J17" i="1" l="1"/>
  <c r="J24" i="1" s="1"/>
  <c r="K6" i="1"/>
  <c r="D8" i="4"/>
  <c r="E8" i="4" s="1"/>
  <c r="K17" i="1" l="1"/>
  <c r="K24" i="1" s="1"/>
  <c r="L6" i="1"/>
  <c r="D9" i="4"/>
  <c r="E9" i="4" s="1"/>
  <c r="L17" i="1" l="1"/>
  <c r="L24" i="1" s="1"/>
  <c r="M6" i="1"/>
  <c r="D10" i="4"/>
  <c r="E10" i="4" s="1"/>
  <c r="M17" i="1" l="1"/>
  <c r="M24" i="1" s="1"/>
  <c r="N6" i="1"/>
  <c r="D11" i="4"/>
  <c r="E11" i="4" s="1"/>
  <c r="N17" i="1" l="1"/>
  <c r="N24" i="1" s="1"/>
  <c r="O6" i="1"/>
  <c r="Q25" i="1" s="1"/>
  <c r="N20" i="5" s="1"/>
  <c r="D12" i="4"/>
  <c r="E12" i="4" s="1"/>
  <c r="Q22" i="1" l="1"/>
  <c r="Q5" i="5" s="1"/>
  <c r="Q21" i="1"/>
  <c r="M5" i="5" s="1"/>
  <c r="Q27" i="1"/>
  <c r="R20" i="5" s="1"/>
  <c r="Q18" i="1"/>
  <c r="G10" i="5" s="1"/>
  <c r="Q20" i="1"/>
  <c r="Q10" i="5" s="1"/>
  <c r="Q19" i="1"/>
  <c r="M10" i="5" s="1"/>
  <c r="Q7" i="1"/>
  <c r="Q26" i="1" s="1"/>
  <c r="R26" i="1" s="1"/>
  <c r="Q10" i="1"/>
  <c r="Q27" i="5" s="1"/>
  <c r="Q8" i="1"/>
  <c r="Q25" i="5" s="1"/>
  <c r="Q12" i="1"/>
  <c r="Q29" i="5" s="1"/>
  <c r="O17" i="1"/>
  <c r="O24" i="1" s="1"/>
  <c r="P6" i="1"/>
  <c r="D13" i="4"/>
  <c r="E13" i="4" s="1"/>
  <c r="S21" i="1" l="1"/>
  <c r="B5" i="8" s="1"/>
  <c r="S26" i="1"/>
  <c r="S28" i="1"/>
  <c r="S25" i="1"/>
  <c r="S27" i="1"/>
  <c r="Q15" i="1"/>
  <c r="S7" i="1"/>
  <c r="S20" i="1"/>
  <c r="S13" i="1"/>
  <c r="S10" i="1"/>
  <c r="S9" i="1"/>
  <c r="S14" i="1"/>
  <c r="S22" i="1"/>
  <c r="S15" i="1"/>
  <c r="C5" i="5"/>
  <c r="Q9" i="1"/>
  <c r="S18" i="1"/>
  <c r="S12" i="1"/>
  <c r="S8" i="1"/>
  <c r="S19" i="1"/>
  <c r="D14" i="4"/>
  <c r="E14" i="4" s="1"/>
  <c r="P17" i="1"/>
  <c r="P24" i="1" s="1"/>
  <c r="Q24" i="5" l="1"/>
  <c r="N21" i="5"/>
  <c r="Q37" i="1"/>
  <c r="Q28" i="1"/>
  <c r="R28" i="1" s="1"/>
  <c r="B4" i="8"/>
  <c r="B6" i="8"/>
  <c r="B3" i="8"/>
  <c r="B1" i="8"/>
  <c r="B2" i="8"/>
  <c r="G5" i="5"/>
  <c r="R21" i="5" s="1"/>
  <c r="Q26" i="5"/>
  <c r="Q11" i="1"/>
  <c r="S26" i="5" l="1"/>
  <c r="S24" i="5"/>
  <c r="S27" i="5"/>
  <c r="S25" i="5"/>
  <c r="S29" i="5"/>
  <c r="Q28" i="5"/>
  <c r="S28" i="5" s="1"/>
  <c r="Q13" i="1"/>
  <c r="Q14" i="1" l="1"/>
  <c r="Q30" i="5"/>
  <c r="S30" i="5" s="1"/>
  <c r="C10" i="5"/>
  <c r="C9" i="8" l="1"/>
  <c r="B9" i="8"/>
  <c r="E9" i="8" l="1"/>
  <c r="D9" i="8"/>
</calcChain>
</file>

<file path=xl/sharedStrings.xml><?xml version="1.0" encoding="utf-8"?>
<sst xmlns="http://schemas.openxmlformats.org/spreadsheetml/2006/main" count="232" uniqueCount="201">
  <si>
    <t>English</t>
  </si>
  <si>
    <t>Français</t>
  </si>
  <si>
    <t>Português</t>
  </si>
  <si>
    <t>Other</t>
  </si>
  <si>
    <t>1. Settings</t>
  </si>
  <si>
    <t>1. Paramètres</t>
  </si>
  <si>
    <t>1. Configurações</t>
  </si>
  <si>
    <t xml:space="preserve">Begin setting up the spreadsheet. </t>
  </si>
  <si>
    <t xml:space="preserve">Commencez à configurer la feuille de calcul. </t>
  </si>
  <si>
    <t xml:space="preserve">Comece a configurar a planilha. </t>
  </si>
  <si>
    <t>Fiscal Year Start Month:</t>
  </si>
  <si>
    <t>Mois de début :</t>
  </si>
  <si>
    <t>Mês de Início:</t>
  </si>
  <si>
    <t>Current year:</t>
  </si>
  <si>
    <t>Année actuelle :</t>
  </si>
  <si>
    <t>Ano Atual:</t>
  </si>
  <si>
    <t>Initial Budget:</t>
  </si>
  <si>
    <t>Budget initial :</t>
  </si>
  <si>
    <t>Orçamento inicial:</t>
  </si>
  <si>
    <t>Select Language:</t>
  </si>
  <si>
    <t>Sélectionnez la langue :</t>
  </si>
  <si>
    <t>Selecione Idioma:</t>
  </si>
  <si>
    <t>1.1. Translations</t>
  </si>
  <si>
    <t>1.1. Traductions</t>
  </si>
  <si>
    <t>1.1. Traduções</t>
  </si>
  <si>
    <t>JAN</t>
  </si>
  <si>
    <t>Month</t>
  </si>
  <si>
    <t>Mois</t>
  </si>
  <si>
    <t>Mês</t>
  </si>
  <si>
    <t>FEB</t>
  </si>
  <si>
    <t>FÉV</t>
  </si>
  <si>
    <t>FEV</t>
  </si>
  <si>
    <t>MAR</t>
  </si>
  <si>
    <t>APR</t>
  </si>
  <si>
    <t>AVR</t>
  </si>
  <si>
    <t>ABR</t>
  </si>
  <si>
    <t>MAY</t>
  </si>
  <si>
    <t>MAI</t>
  </si>
  <si>
    <t>JUN</t>
  </si>
  <si>
    <t>JUL</t>
  </si>
  <si>
    <t>AUG</t>
  </si>
  <si>
    <t>AOÛ</t>
  </si>
  <si>
    <t>AGO</t>
  </si>
  <si>
    <t>SEP</t>
  </si>
  <si>
    <t>SET</t>
  </si>
  <si>
    <t>OCT</t>
  </si>
  <si>
    <t>OUT</t>
  </si>
  <si>
    <t>NOV</t>
  </si>
  <si>
    <t>DEC</t>
  </si>
  <si>
    <t>DÉC</t>
  </si>
  <si>
    <t>DEZ</t>
  </si>
  <si>
    <t>January</t>
  </si>
  <si>
    <t>janvier</t>
  </si>
  <si>
    <t>Janeiro</t>
  </si>
  <si>
    <t>February</t>
  </si>
  <si>
    <t>février</t>
  </si>
  <si>
    <t>Fevereiro</t>
  </si>
  <si>
    <t>March</t>
  </si>
  <si>
    <t>mars</t>
  </si>
  <si>
    <t>Março</t>
  </si>
  <si>
    <t>April</t>
  </si>
  <si>
    <t>avril</t>
  </si>
  <si>
    <t>Abril</t>
  </si>
  <si>
    <t>May</t>
  </si>
  <si>
    <t>mai</t>
  </si>
  <si>
    <t>Maio</t>
  </si>
  <si>
    <t>June</t>
  </si>
  <si>
    <t>juin</t>
  </si>
  <si>
    <t>Junho</t>
  </si>
  <si>
    <t>July</t>
  </si>
  <si>
    <t>juillet</t>
  </si>
  <si>
    <t>Julho</t>
  </si>
  <si>
    <t>August</t>
  </si>
  <si>
    <t>août</t>
  </si>
  <si>
    <t>Agosto</t>
  </si>
  <si>
    <t>September</t>
  </si>
  <si>
    <t>septembre</t>
  </si>
  <si>
    <t>Setembro</t>
  </si>
  <si>
    <t>October</t>
  </si>
  <si>
    <t>octobre</t>
  </si>
  <si>
    <t>Outubro</t>
  </si>
  <si>
    <t>November</t>
  </si>
  <si>
    <t>novembre</t>
  </si>
  <si>
    <t>Novembro</t>
  </si>
  <si>
    <t>December</t>
  </si>
  <si>
    <t>décembre</t>
  </si>
  <si>
    <t>Dezembro</t>
  </si>
  <si>
    <t>Months</t>
  </si>
  <si>
    <t>Months 2</t>
  </si>
  <si>
    <t>MonthOrder</t>
  </si>
  <si>
    <t>MonthOrderComp</t>
  </si>
  <si>
    <t>Total</t>
  </si>
  <si>
    <t>Language</t>
  </si>
  <si>
    <t>ID</t>
  </si>
  <si>
    <t>Indicador</t>
  </si>
  <si>
    <t>Indicateur</t>
  </si>
  <si>
    <t>Indicator Name</t>
  </si>
  <si>
    <t>2. Financial Metrics</t>
  </si>
  <si>
    <t>2. Mesures financières</t>
  </si>
  <si>
    <t>2. Métricas Financeiras</t>
  </si>
  <si>
    <t>3. Dashboard</t>
  </si>
  <si>
    <t>3. Tableau de bord</t>
  </si>
  <si>
    <t>Help &amp; Support</t>
  </si>
  <si>
    <t>Support &amp; l'aide</t>
  </si>
  <si>
    <t>Ajuda &amp; Suporte</t>
  </si>
  <si>
    <t xml:space="preserve">Thank you for purchasing our spreadsheet. We're glad to have you as a client. </t>
  </si>
  <si>
    <t xml:space="preserve">If you have any questions or need help with the spreadsheet, please don’t hesitate </t>
  </si>
  <si>
    <r>
      <t xml:space="preserve">to contact us by email: </t>
    </r>
    <r>
      <rPr>
        <b/>
        <sz val="11"/>
        <color theme="1" tint="0.249977111117893"/>
        <rFont val="Calibri"/>
        <family val="2"/>
        <scheme val="minor"/>
      </rPr>
      <t>contact@adniasolutions.com</t>
    </r>
    <r>
      <rPr>
        <sz val="11"/>
        <color theme="1" tint="0.249977111117893"/>
        <rFont val="Calibri"/>
        <family val="2"/>
        <scheme val="minor"/>
      </rPr>
      <t>. We will answer you as soon as possible.</t>
    </r>
  </si>
  <si>
    <t>Adnia Solutions Team</t>
  </si>
  <si>
    <t>www.adniasolutions.com/</t>
  </si>
  <si>
    <t>Others Informations</t>
  </si>
  <si>
    <t xml:space="preserve">  - For Excel 2010 or later</t>
  </si>
  <si>
    <t xml:space="preserve">  - License: Private Use (not for distribution or resale)</t>
  </si>
  <si>
    <t>The template may NOT be sold, distributed, published to an online gallery, hosted on a website, or placed on any server in a way that makes it available to the general public.</t>
  </si>
  <si>
    <t>Cost of Goods Sold</t>
  </si>
  <si>
    <t xml:space="preserve">Gross Profit </t>
  </si>
  <si>
    <t xml:space="preserve">Taxes    </t>
  </si>
  <si>
    <t xml:space="preserve">Net Profit   </t>
  </si>
  <si>
    <t>Net Profit Margin %</t>
  </si>
  <si>
    <t>Cash at end of month</t>
  </si>
  <si>
    <t>Quick Ratio</t>
  </si>
  <si>
    <t>Current Ratio</t>
  </si>
  <si>
    <t>Accounts Receivable</t>
  </si>
  <si>
    <t>Accounts Payable</t>
  </si>
  <si>
    <t>Total Expenses</t>
  </si>
  <si>
    <t>vs previous month</t>
  </si>
  <si>
    <t>Quick Ratio Target</t>
  </si>
  <si>
    <t>Current Ratio Target</t>
  </si>
  <si>
    <t>or higher</t>
  </si>
  <si>
    <t xml:space="preserve">Last month with data: </t>
  </si>
  <si>
    <t>All</t>
  </si>
  <si>
    <t>Tudo</t>
  </si>
  <si>
    <t>Income Statement</t>
  </si>
  <si>
    <t xml:space="preserve">Total Operating Expenses  </t>
  </si>
  <si>
    <t>Operating Profit (EBIT)</t>
  </si>
  <si>
    <t>Income and Expenses</t>
  </si>
  <si>
    <t>% Net Profit Target</t>
  </si>
  <si>
    <t>Target:</t>
  </si>
  <si>
    <t>Income Budget</t>
  </si>
  <si>
    <t>Expenses Budget</t>
  </si>
  <si>
    <t>% of Income Budget</t>
  </si>
  <si>
    <t>% of Expenses Budget</t>
  </si>
  <si>
    <t>Total Income</t>
  </si>
  <si>
    <t>Budget</t>
  </si>
  <si>
    <t>Balance</t>
  </si>
  <si>
    <t>3. Financial Dashboard</t>
  </si>
  <si>
    <t>Total Receita</t>
  </si>
  <si>
    <t>Receitas e Despesas</t>
  </si>
  <si>
    <t>Imposto</t>
  </si>
  <si>
    <t>Lucro Líquido</t>
  </si>
  <si>
    <t>Tous</t>
  </si>
  <si>
    <t>% Cible bénéfice net</t>
  </si>
  <si>
    <t>% Objetivo lucro líquido</t>
  </si>
  <si>
    <t>Ratio de liquidité générale</t>
  </si>
  <si>
    <t>Cible :</t>
  </si>
  <si>
    <t>Objetivo :</t>
  </si>
  <si>
    <t>ou mais</t>
  </si>
  <si>
    <t>ou plus</t>
  </si>
  <si>
    <t>Cible ratio de liquidité générale</t>
  </si>
  <si>
    <t>Ratio de liquidité relative</t>
  </si>
  <si>
    <t>Cible ratio de liquidité relative</t>
  </si>
  <si>
    <t>Objetivo Índice Liquidez Reduzida</t>
  </si>
  <si>
    <t>Índice de Liquidez</t>
  </si>
  <si>
    <t>Objetivo Índice de Liquidez</t>
  </si>
  <si>
    <t>Último mês com dados:</t>
  </si>
  <si>
    <t>Dernier mois avec des données :</t>
  </si>
  <si>
    <t>Revenus et dépenses</t>
  </si>
  <si>
    <t>Revenu total</t>
  </si>
  <si>
    <t>Custo de bens vendidos</t>
  </si>
  <si>
    <t>Lucro brut</t>
  </si>
  <si>
    <t>Bénéfice brut</t>
  </si>
  <si>
    <t>Total dépenses d'exploitation</t>
  </si>
  <si>
    <t>Total despesas operacionais</t>
  </si>
  <si>
    <t>Taxes</t>
  </si>
  <si>
    <t>Lucro Operacional</t>
  </si>
  <si>
    <t>Bénéfice opérationnel</t>
  </si>
  <si>
    <t>Bénéfice net</t>
  </si>
  <si>
    <t>% Marge bénéficiaire nette</t>
  </si>
  <si>
    <t>% Margem Lucro Líquido</t>
  </si>
  <si>
    <t>Total Despesas</t>
  </si>
  <si>
    <t>Total des dépenses</t>
  </si>
  <si>
    <t>Índice Liquidez Reduzida</t>
  </si>
  <si>
    <t>Contas a Receber</t>
  </si>
  <si>
    <t>Contas a Pagar</t>
  </si>
  <si>
    <t>Compte à recevoir</t>
  </si>
  <si>
    <t>Comptes à payer</t>
  </si>
  <si>
    <t>vs mois précédent</t>
  </si>
  <si>
    <t>vs mês anterior</t>
  </si>
  <si>
    <t>Orçamento</t>
  </si>
  <si>
    <t>Budget des revenus</t>
  </si>
  <si>
    <t>Orçamento de receita</t>
  </si>
  <si>
    <t>Orçamento de despesas</t>
  </si>
  <si>
    <t>Budget des dépenses</t>
  </si>
  <si>
    <t>% du budget de revenu</t>
  </si>
  <si>
    <t>% du budget des dépenses</t>
  </si>
  <si>
    <t>% do Orçamento de receita</t>
  </si>
  <si>
    <t>% do Orçamento de despesas</t>
  </si>
  <si>
    <t>Balanço</t>
  </si>
  <si>
    <t>Saldo no final do mês</t>
  </si>
  <si>
    <t>Solde à la fin du mois</t>
  </si>
  <si>
    <t>ATTENTION! This is a demo with restricted functionality.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</si>
</sst>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)\ &quot;$&quot;_ ;_ * \(#,##0.00\)\ &quot;$&quot;_ ;_ * &quot;-&quot;??_)\ &quot;$&quot;_ ;_ @_ "/>
    <numFmt numFmtId="165" formatCode="_ * #,##0.00_)\ _$_ ;_ * \(#,##0.00\)\ _$_ ;_ * &quot;-&quot;??_)\ _$_ ;_ @_ "/>
    <numFmt numFmtId="166" formatCode="#,##0.00\ &quot;$&quot;"/>
    <numFmt numFmtId="167" formatCode="0.0%"/>
    <numFmt numFmtId="168" formatCode="#,##0.0"/>
    <numFmt numFmtId="169" formatCode="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24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B5A56"/>
      <name val="Calibri"/>
      <family val="2"/>
      <scheme val="minor"/>
    </font>
    <font>
      <b/>
      <sz val="11"/>
      <color rgb="FFFB5A56"/>
      <name val="Calibri"/>
      <family val="2"/>
      <scheme val="minor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B1A3"/>
        <bgColor indexed="64"/>
      </patternFill>
    </fill>
    <fill>
      <patternFill patternType="solid">
        <fgColor rgb="FFFB5A56"/>
        <bgColor indexed="64"/>
      </patternFill>
    </fill>
    <fill>
      <patternFill patternType="solid">
        <fgColor rgb="FF374649"/>
        <bgColor indexed="64"/>
      </patternFill>
    </fill>
    <fill>
      <patternFill patternType="solid">
        <fgColor rgb="FFF2C80F"/>
        <bgColor indexed="64"/>
      </patternFill>
    </fill>
    <fill>
      <patternFill patternType="solid">
        <fgColor rgb="FF3599B8"/>
        <bgColor indexed="64"/>
      </patternFill>
    </fill>
    <fill>
      <patternFill patternType="solid">
        <fgColor rgb="FF2B353E"/>
        <bgColor indexed="64"/>
      </patternFill>
    </fill>
    <fill>
      <patternFill patternType="solid">
        <fgColor rgb="FF435361"/>
        <bgColor indexed="64"/>
      </patternFill>
    </fill>
    <fill>
      <patternFill patternType="solid">
        <fgColor rgb="FFFBEEB7"/>
        <bgColor indexed="64"/>
      </patternFill>
    </fill>
    <fill>
      <patternFill patternType="solid">
        <fgColor rgb="FFFFC000"/>
        <bgColor indexed="64"/>
      </patternFill>
    </fill>
  </fills>
  <borders count="56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93743705557422"/>
      </left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/>
      <diagonal/>
    </border>
    <border>
      <left style="thin">
        <color theme="0" tint="-0.149906918546098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90691854609822"/>
      </top>
      <bottom/>
      <diagonal/>
    </border>
    <border>
      <left style="thin">
        <color theme="0" tint="-0.1498764000366222"/>
      </left>
      <right style="thin">
        <color theme="0" tint="-0.14993743705557422"/>
      </right>
      <top style="thin">
        <color theme="0" tint="-0.14990691854609822"/>
      </top>
      <bottom/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 style="thin">
        <color theme="0" tint="-0.14993743705557422"/>
      </right>
      <top/>
      <bottom/>
      <diagonal/>
    </border>
    <border>
      <left style="thin">
        <color theme="0" tint="-0.14981536301767021"/>
      </left>
      <right style="thin">
        <color theme="0" tint="-0.1498458815271462"/>
      </right>
      <top/>
      <bottom style="thin">
        <color theme="0" tint="-0.14981536301767021"/>
      </bottom>
      <diagonal/>
    </border>
    <border>
      <left style="thin">
        <color theme="0" tint="-0.1498458815271462"/>
      </left>
      <right/>
      <top/>
      <bottom/>
      <diagonal/>
    </border>
    <border>
      <left/>
      <right style="thin">
        <color theme="0" tint="-0.1498458815271462"/>
      </right>
      <top/>
      <bottom/>
      <diagonal/>
    </border>
    <border>
      <left style="thin">
        <color theme="0" tint="-0.14981536301767021"/>
      </left>
      <right style="thin">
        <color theme="0" tint="-0.14981536301767021"/>
      </right>
      <top/>
      <bottom style="thin">
        <color theme="0" tint="-0.1498153630176702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/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rgb="FF01B1A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rgb="FF01B1A3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81536301767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75432599871821"/>
      </left>
      <right style="thin">
        <color theme="0" tint="-0.14978484450819421"/>
      </right>
      <top/>
      <bottom style="thin">
        <color theme="0" tint="-0.14975432599871821"/>
      </bottom>
      <diagonal/>
    </border>
    <border>
      <left style="thin">
        <color theme="0" tint="-0.14981536301767021"/>
      </left>
      <right style="thin">
        <color theme="0" tint="-0.14981536301767021"/>
      </right>
      <top/>
      <bottom/>
      <diagonal/>
    </border>
    <border>
      <left style="thin">
        <color theme="0" tint="-0.14978484450819421"/>
      </left>
      <right style="thin">
        <color theme="0" tint="-0.14978484450819421"/>
      </right>
      <top/>
      <bottom/>
      <diagonal/>
    </border>
    <border>
      <left style="thin">
        <color theme="0" tint="-0.14975432599871821"/>
      </left>
      <right style="thin">
        <color theme="0" tint="-0.14975432599871821"/>
      </right>
      <top/>
      <bottom style="thin">
        <color theme="0" tint="-0.14975432599871821"/>
      </bottom>
      <diagonal/>
    </border>
    <border>
      <left style="thin">
        <color theme="0" tint="-0.14978484450819421"/>
      </left>
      <right style="thin">
        <color theme="0" tint="-0.14978484450819421"/>
      </right>
      <top/>
      <bottom style="thin">
        <color theme="0" tint="-0.14981536301767021"/>
      </bottom>
      <diagonal/>
    </border>
    <border>
      <left style="thin">
        <color theme="0" tint="-0.14975432599871821"/>
      </left>
      <right style="thin">
        <color theme="0" tint="-0.14978484450819421"/>
      </right>
      <top/>
      <bottom/>
      <diagonal/>
    </border>
    <border>
      <left style="thin">
        <color theme="0" tint="-0.14975432599871821"/>
      </left>
      <right style="thin">
        <color theme="0" tint="-0.14975432599871821"/>
      </right>
      <top/>
      <bottom/>
      <diagonal/>
    </border>
    <border>
      <left/>
      <right/>
      <top style="medium">
        <color theme="0" tint="-4.9989318521683403E-2"/>
      </top>
      <bottom/>
      <diagonal/>
    </border>
    <border>
      <left/>
      <right/>
      <top style="double">
        <color theme="0" tint="-4.9989318521683403E-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 applyProtection="1">
      <alignment vertical="center"/>
      <protection hidden="1"/>
    </xf>
    <xf numFmtId="0" fontId="0" fillId="0" borderId="0" xfId="0" applyAlignment="1">
      <alignment horizontal="center" vertical="center"/>
    </xf>
    <xf numFmtId="0" fontId="2" fillId="0" borderId="17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ont="1" applyFill="1" applyBorder="1" applyAlignment="1" applyProtection="1">
      <alignment vertical="center"/>
      <protection hidden="1"/>
    </xf>
    <xf numFmtId="0" fontId="0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hidden="1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ont="1" applyFill="1" applyAlignment="1">
      <alignment vertical="center"/>
    </xf>
    <xf numFmtId="0" fontId="7" fillId="10" borderId="0" xfId="2" applyFont="1" applyFill="1" applyAlignment="1">
      <alignment vertical="center"/>
    </xf>
    <xf numFmtId="0" fontId="0" fillId="9" borderId="0" xfId="0" applyFill="1" applyAlignment="1">
      <alignment vertical="center"/>
    </xf>
    <xf numFmtId="0" fontId="3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6" fillId="0" borderId="0" xfId="2" applyAlignment="1" applyProtection="1">
      <alignment vertical="center"/>
      <protection hidden="1"/>
    </xf>
    <xf numFmtId="0" fontId="9" fillId="0" borderId="28" xfId="0" applyFont="1" applyFill="1" applyBorder="1" applyAlignment="1" applyProtection="1">
      <alignment vertical="center"/>
      <protection hidden="1"/>
    </xf>
    <xf numFmtId="0" fontId="10" fillId="0" borderId="31" xfId="0" applyFont="1" applyFill="1" applyBorder="1" applyAlignment="1" applyProtection="1">
      <alignment vertical="center"/>
      <protection hidden="1"/>
    </xf>
    <xf numFmtId="0" fontId="4" fillId="9" borderId="0" xfId="2" applyFont="1" applyFill="1" applyAlignment="1">
      <alignment vertical="center"/>
    </xf>
    <xf numFmtId="0" fontId="4" fillId="10" borderId="0" xfId="2" applyFont="1" applyFill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36" xfId="0" applyFont="1" applyFill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2" borderId="39" xfId="0" applyFill="1" applyBorder="1" applyAlignment="1" applyProtection="1">
      <alignment vertical="center"/>
      <protection hidden="1"/>
    </xf>
    <xf numFmtId="4" fontId="0" fillId="2" borderId="39" xfId="0" applyNumberFormat="1" applyFill="1" applyBorder="1" applyAlignment="1" applyProtection="1">
      <alignment vertical="center"/>
      <protection hidden="1"/>
    </xf>
    <xf numFmtId="167" fontId="0" fillId="2" borderId="39" xfId="3" applyNumberFormat="1" applyFont="1" applyFill="1" applyBorder="1" applyAlignment="1" applyProtection="1">
      <alignment horizontal="center" vertical="center"/>
      <protection hidden="1"/>
    </xf>
    <xf numFmtId="4" fontId="0" fillId="0" borderId="39" xfId="0" applyNumberFormat="1" applyBorder="1" applyAlignment="1" applyProtection="1">
      <alignment vertical="center"/>
      <protection locked="0"/>
    </xf>
    <xf numFmtId="4" fontId="0" fillId="0" borderId="38" xfId="0" applyNumberFormat="1" applyBorder="1" applyAlignment="1" applyProtection="1">
      <alignment vertical="center"/>
      <protection locked="0"/>
    </xf>
    <xf numFmtId="2" fontId="0" fillId="0" borderId="39" xfId="0" applyNumberFormat="1" applyBorder="1" applyAlignment="1" applyProtection="1">
      <alignment vertical="center"/>
      <protection locked="0"/>
    </xf>
    <xf numFmtId="4" fontId="2" fillId="2" borderId="39" xfId="0" applyNumberFormat="1" applyFont="1" applyFill="1" applyBorder="1" applyAlignment="1" applyProtection="1">
      <alignment vertical="center"/>
      <protection hidden="1"/>
    </xf>
    <xf numFmtId="167" fontId="2" fillId="2" borderId="39" xfId="3" applyNumberFormat="1" applyFont="1" applyFill="1" applyBorder="1" applyAlignment="1" applyProtection="1">
      <alignment horizontal="center" vertical="center"/>
      <protection hidden="1"/>
    </xf>
    <xf numFmtId="0" fontId="0" fillId="0" borderId="45" xfId="0" applyFill="1" applyBorder="1" applyAlignment="1">
      <alignment horizontal="center" vertical="center"/>
    </xf>
    <xf numFmtId="0" fontId="0" fillId="0" borderId="45" xfId="0" applyFill="1" applyBorder="1" applyAlignment="1" applyProtection="1">
      <alignment vertical="center"/>
      <protection hidden="1"/>
    </xf>
    <xf numFmtId="4" fontId="0" fillId="0" borderId="45" xfId="0" applyNumberFormat="1" applyFill="1" applyBorder="1" applyAlignment="1" applyProtection="1">
      <alignment vertical="center"/>
      <protection hidden="1"/>
    </xf>
    <xf numFmtId="4" fontId="2" fillId="0" borderId="45" xfId="0" applyNumberFormat="1" applyFont="1" applyFill="1" applyBorder="1" applyAlignment="1" applyProtection="1">
      <alignment vertical="center"/>
      <protection hidden="1"/>
    </xf>
    <xf numFmtId="9" fontId="0" fillId="0" borderId="0" xfId="3" applyFont="1" applyAlignment="1">
      <alignment vertical="center"/>
    </xf>
    <xf numFmtId="0" fontId="3" fillId="0" borderId="0" xfId="0" applyFont="1" applyAlignment="1">
      <alignment vertical="center"/>
    </xf>
    <xf numFmtId="4" fontId="0" fillId="2" borderId="0" xfId="0" applyNumberFormat="1" applyFill="1" applyAlignment="1">
      <alignment vertical="center"/>
    </xf>
    <xf numFmtId="167" fontId="3" fillId="0" borderId="0" xfId="3" applyNumberFormat="1" applyFont="1" applyAlignment="1">
      <alignment vertical="center"/>
    </xf>
    <xf numFmtId="167" fontId="0" fillId="0" borderId="0" xfId="0" applyNumberFormat="1" applyAlignment="1">
      <alignment vertical="center"/>
    </xf>
    <xf numFmtId="167" fontId="13" fillId="0" borderId="0" xfId="3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169" fontId="13" fillId="0" borderId="0" xfId="3" applyNumberFormat="1" applyFont="1" applyAlignment="1">
      <alignment horizontal="center" vertical="center"/>
    </xf>
    <xf numFmtId="167" fontId="0" fillId="0" borderId="0" xfId="3" applyNumberFormat="1" applyFont="1" applyAlignment="1">
      <alignment vertical="center"/>
    </xf>
    <xf numFmtId="0" fontId="0" fillId="11" borderId="0" xfId="0" applyFill="1" applyAlignment="1">
      <alignment vertical="center"/>
    </xf>
    <xf numFmtId="0" fontId="14" fillId="2" borderId="0" xfId="0" applyFont="1" applyFill="1" applyAlignment="1">
      <alignment vertical="center"/>
    </xf>
    <xf numFmtId="9" fontId="0" fillId="2" borderId="39" xfId="3" applyFont="1" applyFill="1" applyBorder="1" applyAlignment="1" applyProtection="1">
      <alignment horizontal="center" vertical="center"/>
      <protection hidden="1"/>
    </xf>
    <xf numFmtId="9" fontId="2" fillId="2" borderId="39" xfId="3" applyFont="1" applyFill="1" applyBorder="1" applyAlignment="1" applyProtection="1">
      <alignment horizontal="center" vertical="center"/>
      <protection hidden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vertical="center"/>
    </xf>
    <xf numFmtId="0" fontId="0" fillId="0" borderId="0" xfId="0" applyAlignment="1" applyProtection="1">
      <alignment vertical="center"/>
      <protection hidden="1"/>
    </xf>
    <xf numFmtId="167" fontId="13" fillId="0" borderId="0" xfId="3" applyNumberFormat="1" applyFont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169" fontId="13" fillId="0" borderId="0" xfId="3" applyNumberFormat="1" applyFont="1" applyAlignment="1" applyProtection="1">
      <alignment horizontal="center" vertical="center"/>
      <protection hidden="1"/>
    </xf>
    <xf numFmtId="9" fontId="0" fillId="0" borderId="0" xfId="3" applyFont="1" applyAlignment="1" applyProtection="1">
      <alignment vertical="center"/>
      <protection hidden="1"/>
    </xf>
    <xf numFmtId="167" fontId="0" fillId="0" borderId="0" xfId="0" applyNumberFormat="1" applyAlignment="1" applyProtection="1">
      <alignment vertical="center"/>
      <protection hidden="1"/>
    </xf>
    <xf numFmtId="167" fontId="0" fillId="0" borderId="0" xfId="3" applyNumberFormat="1" applyFont="1" applyAlignment="1" applyProtection="1">
      <alignment vertical="center"/>
      <protection hidden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9" borderId="0" xfId="2" applyFont="1" applyFill="1" applyAlignment="1">
      <alignment vertical="center"/>
    </xf>
    <xf numFmtId="0" fontId="18" fillId="10" borderId="0" xfId="2" applyFont="1" applyFill="1" applyAlignment="1">
      <alignment vertical="center"/>
    </xf>
    <xf numFmtId="0" fontId="19" fillId="2" borderId="36" xfId="0" applyFont="1" applyFill="1" applyBorder="1" applyAlignment="1">
      <alignment horizontal="center" vertical="center"/>
    </xf>
    <xf numFmtId="0" fontId="19" fillId="2" borderId="36" xfId="0" applyFont="1" applyFill="1" applyBorder="1" applyAlignment="1" applyProtection="1">
      <alignment horizontal="center" vertical="center" wrapText="1"/>
      <protection hidden="1"/>
    </xf>
    <xf numFmtId="0" fontId="16" fillId="3" borderId="1" xfId="0" applyFont="1" applyFill="1" applyBorder="1" applyAlignment="1" applyProtection="1">
      <alignment vertical="center"/>
      <protection locked="0"/>
    </xf>
    <xf numFmtId="0" fontId="16" fillId="2" borderId="1" xfId="0" applyFont="1" applyFill="1" applyBorder="1" applyAlignment="1" applyProtection="1">
      <alignment horizontal="left" vertical="center" wrapText="1"/>
      <protection hidden="1"/>
    </xf>
    <xf numFmtId="0" fontId="16" fillId="0" borderId="1" xfId="0" applyFont="1" applyFill="1" applyBorder="1" applyAlignment="1" applyProtection="1">
      <alignment vertical="center"/>
      <protection locked="0"/>
    </xf>
    <xf numFmtId="0" fontId="16" fillId="9" borderId="0" xfId="0" applyFont="1" applyFill="1" applyAlignment="1">
      <alignment vertical="center"/>
    </xf>
    <xf numFmtId="166" fontId="20" fillId="0" borderId="1" xfId="1" applyNumberFormat="1" applyFont="1" applyFill="1" applyBorder="1" applyAlignment="1" applyProtection="1">
      <alignment vertical="center"/>
      <protection locked="0"/>
    </xf>
    <xf numFmtId="0" fontId="21" fillId="3" borderId="1" xfId="0" applyFont="1" applyFill="1" applyBorder="1" applyAlignment="1" applyProtection="1">
      <alignment vertical="center"/>
      <protection locked="0"/>
    </xf>
    <xf numFmtId="0" fontId="21" fillId="3" borderId="13" xfId="0" applyFont="1" applyFill="1" applyBorder="1" applyAlignment="1" applyProtection="1">
      <alignment vertical="center"/>
      <protection locked="0"/>
    </xf>
    <xf numFmtId="0" fontId="21" fillId="3" borderId="12" xfId="0" applyFont="1" applyFill="1" applyBorder="1" applyAlignment="1" applyProtection="1">
      <alignment vertical="center"/>
      <protection locked="0"/>
    </xf>
    <xf numFmtId="0" fontId="16" fillId="2" borderId="32" xfId="0" applyFont="1" applyFill="1" applyBorder="1" applyAlignment="1" applyProtection="1">
      <alignment horizontal="left" vertical="center" wrapText="1"/>
      <protection hidden="1"/>
    </xf>
    <xf numFmtId="0" fontId="21" fillId="3" borderId="43" xfId="0" applyFont="1" applyFill="1" applyBorder="1" applyAlignment="1" applyProtection="1">
      <alignment vertical="center"/>
      <protection locked="0"/>
    </xf>
    <xf numFmtId="0" fontId="16" fillId="2" borderId="35" xfId="0" applyFont="1" applyFill="1" applyBorder="1" applyAlignment="1" applyProtection="1">
      <alignment horizontal="left" vertical="center" wrapText="1"/>
      <protection hidden="1"/>
    </xf>
    <xf numFmtId="0" fontId="16" fillId="2" borderId="3" xfId="0" applyFont="1" applyFill="1" applyBorder="1" applyAlignment="1" applyProtection="1">
      <alignment horizontal="left" vertical="center" wrapText="1"/>
      <protection hidden="1"/>
    </xf>
    <xf numFmtId="0" fontId="16" fillId="2" borderId="10" xfId="0" applyFont="1" applyFill="1" applyBorder="1" applyAlignment="1" applyProtection="1">
      <alignment horizontal="left" vertical="center" wrapText="1"/>
      <protection hidden="1"/>
    </xf>
    <xf numFmtId="0" fontId="16" fillId="2" borderId="13" xfId="0" applyFont="1" applyFill="1" applyBorder="1" applyAlignment="1" applyProtection="1">
      <alignment horizontal="left" vertical="center" wrapText="1"/>
      <protection hidden="1"/>
    </xf>
    <xf numFmtId="0" fontId="16" fillId="2" borderId="16" xfId="0" applyFont="1" applyFill="1" applyBorder="1" applyAlignment="1" applyProtection="1">
      <alignment horizontal="left" vertical="center" wrapText="1"/>
      <protection hidden="1"/>
    </xf>
    <xf numFmtId="0" fontId="16" fillId="2" borderId="21" xfId="0" applyFont="1" applyFill="1" applyBorder="1" applyAlignment="1" applyProtection="1">
      <alignment horizontal="left" vertical="center" wrapText="1"/>
      <protection hidden="1"/>
    </xf>
    <xf numFmtId="0" fontId="16" fillId="2" borderId="23" xfId="0" applyFont="1" applyFill="1" applyBorder="1" applyAlignment="1" applyProtection="1">
      <alignment horizontal="left" vertical="center" wrapText="1"/>
      <protection hidden="1"/>
    </xf>
    <xf numFmtId="0" fontId="16" fillId="2" borderId="26" xfId="0" applyFont="1" applyFill="1" applyBorder="1" applyAlignment="1" applyProtection="1">
      <alignment vertical="center"/>
      <protection hidden="1"/>
    </xf>
    <xf numFmtId="0" fontId="16" fillId="2" borderId="24" xfId="0" applyFont="1" applyFill="1" applyBorder="1" applyAlignment="1" applyProtection="1">
      <alignment vertical="center"/>
      <protection hidden="1"/>
    </xf>
    <xf numFmtId="0" fontId="16" fillId="2" borderId="41" xfId="0" applyFont="1" applyFill="1" applyBorder="1" applyAlignment="1" applyProtection="1">
      <alignment vertical="center"/>
      <protection hidden="1"/>
    </xf>
    <xf numFmtId="0" fontId="16" fillId="2" borderId="51" xfId="0" applyFont="1" applyFill="1" applyBorder="1" applyAlignment="1" applyProtection="1">
      <alignment vertical="center"/>
      <protection hidden="1"/>
    </xf>
    <xf numFmtId="0" fontId="16" fillId="2" borderId="50" xfId="0" applyFont="1" applyFill="1" applyBorder="1" applyAlignment="1" applyProtection="1">
      <alignment vertical="center"/>
      <protection hidden="1"/>
    </xf>
    <xf numFmtId="0" fontId="16" fillId="2" borderId="42" xfId="0" applyFont="1" applyFill="1" applyBorder="1" applyAlignment="1" applyProtection="1">
      <alignment vertical="center"/>
      <protection hidden="1"/>
    </xf>
    <xf numFmtId="0" fontId="16" fillId="2" borderId="37" xfId="0" applyFont="1" applyFill="1" applyBorder="1" applyAlignment="1" applyProtection="1">
      <alignment vertical="center"/>
      <protection hidden="1"/>
    </xf>
    <xf numFmtId="0" fontId="16" fillId="2" borderId="1" xfId="0" applyFont="1" applyFill="1" applyBorder="1" applyAlignment="1" applyProtection="1">
      <alignment vertical="center"/>
      <protection hidden="1"/>
    </xf>
    <xf numFmtId="0" fontId="16" fillId="2" borderId="55" xfId="0" applyFont="1" applyFill="1" applyBorder="1" applyAlignment="1" applyProtection="1">
      <alignment vertical="center"/>
      <protection hidden="1"/>
    </xf>
    <xf numFmtId="0" fontId="0" fillId="3" borderId="17" xfId="0" applyFill="1" applyBorder="1" applyAlignment="1" applyProtection="1">
      <alignment horizontal="center" vertical="center"/>
      <protection locked="0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top"/>
    </xf>
    <xf numFmtId="0" fontId="25" fillId="10" borderId="0" xfId="2" applyFont="1" applyFill="1" applyAlignment="1">
      <alignment vertical="center"/>
    </xf>
    <xf numFmtId="0" fontId="25" fillId="9" borderId="0" xfId="2" applyFont="1" applyFill="1" applyAlignment="1">
      <alignment vertical="center"/>
    </xf>
    <xf numFmtId="167" fontId="22" fillId="0" borderId="7" xfId="0" applyNumberFormat="1" applyFont="1" applyBorder="1" applyAlignment="1" applyProtection="1">
      <alignment horizontal="center" vertical="center"/>
      <protection locked="0"/>
    </xf>
    <xf numFmtId="0" fontId="27" fillId="0" borderId="6" xfId="0" applyFont="1" applyBorder="1" applyAlignment="1" applyProtection="1">
      <alignment vertical="center"/>
      <protection hidden="1"/>
    </xf>
    <xf numFmtId="0" fontId="22" fillId="9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167" fontId="29" fillId="0" borderId="0" xfId="3" applyNumberFormat="1" applyFont="1" applyFill="1" applyAlignment="1">
      <alignment vertical="center"/>
    </xf>
    <xf numFmtId="2" fontId="29" fillId="0" borderId="0" xfId="0" applyNumberFormat="1" applyFont="1" applyFill="1" applyAlignment="1">
      <alignment vertical="center"/>
    </xf>
    <xf numFmtId="9" fontId="29" fillId="0" borderId="0" xfId="0" applyNumberFormat="1" applyFont="1" applyFill="1" applyAlignment="1">
      <alignment vertical="center"/>
    </xf>
    <xf numFmtId="0" fontId="31" fillId="12" borderId="0" xfId="0" applyFont="1" applyFill="1" applyAlignment="1">
      <alignment vertical="center"/>
    </xf>
    <xf numFmtId="0" fontId="27" fillId="2" borderId="6" xfId="0" applyFont="1" applyFill="1" applyBorder="1" applyAlignment="1" applyProtection="1">
      <alignment vertical="center"/>
      <protection hidden="1"/>
    </xf>
    <xf numFmtId="168" fontId="22" fillId="2" borderId="7" xfId="0" applyNumberFormat="1" applyFont="1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left" vertical="center"/>
      <protection hidden="1"/>
    </xf>
    <xf numFmtId="0" fontId="16" fillId="2" borderId="1" xfId="0" applyFont="1" applyFill="1" applyBorder="1" applyAlignment="1" applyProtection="1">
      <alignment vertical="center" wrapText="1"/>
      <protection hidden="1"/>
    </xf>
    <xf numFmtId="0" fontId="16" fillId="2" borderId="12" xfId="0" applyFont="1" applyFill="1" applyBorder="1" applyAlignment="1" applyProtection="1">
      <alignment vertical="center"/>
      <protection hidden="1"/>
    </xf>
    <xf numFmtId="0" fontId="16" fillId="2" borderId="43" xfId="0" applyFont="1" applyFill="1" applyBorder="1" applyAlignment="1" applyProtection="1">
      <alignment vertical="center"/>
      <protection hidden="1"/>
    </xf>
    <xf numFmtId="0" fontId="16" fillId="2" borderId="2" xfId="0" applyFont="1" applyFill="1" applyBorder="1" applyAlignment="1" applyProtection="1">
      <alignment vertical="center"/>
      <protection hidden="1"/>
    </xf>
    <xf numFmtId="0" fontId="16" fillId="2" borderId="8" xfId="0" applyFont="1" applyFill="1" applyBorder="1" applyAlignment="1" applyProtection="1">
      <alignment horizontal="left" vertical="center"/>
      <protection hidden="1"/>
    </xf>
    <xf numFmtId="0" fontId="16" fillId="2" borderId="9" xfId="0" applyFont="1" applyFill="1" applyBorder="1" applyAlignment="1" applyProtection="1">
      <alignment horizontal="left" vertical="center"/>
      <protection hidden="1"/>
    </xf>
    <xf numFmtId="0" fontId="16" fillId="2" borderId="11" xfId="0" applyFont="1" applyFill="1" applyBorder="1" applyAlignment="1" applyProtection="1">
      <alignment vertical="center"/>
      <protection hidden="1"/>
    </xf>
    <xf numFmtId="0" fontId="16" fillId="2" borderId="14" xfId="0" applyFont="1" applyFill="1" applyBorder="1" applyAlignment="1" applyProtection="1">
      <alignment vertical="center"/>
      <protection hidden="1"/>
    </xf>
    <xf numFmtId="0" fontId="16" fillId="2" borderId="15" xfId="0" applyFont="1" applyFill="1" applyBorder="1" applyAlignment="1" applyProtection="1">
      <alignment vertical="center"/>
      <protection hidden="1"/>
    </xf>
    <xf numFmtId="0" fontId="16" fillId="2" borderId="8" xfId="0" applyFont="1" applyFill="1" applyBorder="1" applyAlignment="1" applyProtection="1">
      <alignment vertical="center"/>
      <protection hidden="1"/>
    </xf>
    <xf numFmtId="0" fontId="16" fillId="2" borderId="9" xfId="0" applyFont="1" applyFill="1" applyBorder="1" applyAlignment="1" applyProtection="1">
      <alignment vertical="center"/>
      <protection hidden="1"/>
    </xf>
    <xf numFmtId="0" fontId="16" fillId="2" borderId="20" xfId="0" applyFont="1" applyFill="1" applyBorder="1" applyAlignment="1" applyProtection="1">
      <alignment vertical="center"/>
      <protection hidden="1"/>
    </xf>
    <xf numFmtId="0" fontId="16" fillId="2" borderId="22" xfId="0" applyFont="1" applyFill="1" applyBorder="1" applyAlignment="1" applyProtection="1">
      <alignment vertical="center"/>
      <protection hidden="1"/>
    </xf>
    <xf numFmtId="0" fontId="16" fillId="2" borderId="25" xfId="0" applyFont="1" applyFill="1" applyBorder="1" applyAlignment="1" applyProtection="1">
      <alignment vertical="center"/>
      <protection hidden="1"/>
    </xf>
    <xf numFmtId="0" fontId="16" fillId="2" borderId="27" xfId="0" applyFont="1" applyFill="1" applyBorder="1" applyAlignment="1" applyProtection="1">
      <alignment vertical="center"/>
      <protection hidden="1"/>
    </xf>
    <xf numFmtId="0" fontId="16" fillId="2" borderId="52" xfId="0" applyFont="1" applyFill="1" applyBorder="1" applyAlignment="1" applyProtection="1">
      <alignment vertical="center"/>
      <protection hidden="1"/>
    </xf>
    <xf numFmtId="0" fontId="16" fillId="2" borderId="49" xfId="0" applyFont="1" applyFill="1" applyBorder="1" applyAlignment="1" applyProtection="1">
      <alignment vertical="center"/>
      <protection hidden="1"/>
    </xf>
    <xf numFmtId="0" fontId="16" fillId="2" borderId="47" xfId="0" applyFont="1" applyFill="1" applyBorder="1" applyAlignment="1" applyProtection="1">
      <alignment horizontal="left" vertical="center"/>
      <protection hidden="1"/>
    </xf>
    <xf numFmtId="166" fontId="21" fillId="2" borderId="2" xfId="1" applyNumberFormat="1" applyFont="1" applyFill="1" applyBorder="1" applyAlignment="1" applyProtection="1">
      <alignment vertical="center"/>
      <protection hidden="1"/>
    </xf>
    <xf numFmtId="0" fontId="16" fillId="2" borderId="46" xfId="0" applyFont="1" applyFill="1" applyBorder="1" applyAlignment="1" applyProtection="1">
      <alignment vertical="center"/>
      <protection hidden="1"/>
    </xf>
    <xf numFmtId="0" fontId="16" fillId="2" borderId="48" xfId="0" applyFont="1" applyFill="1" applyBorder="1" applyAlignment="1" applyProtection="1">
      <alignment vertical="center"/>
      <protection hidden="1"/>
    </xf>
    <xf numFmtId="0" fontId="0" fillId="2" borderId="39" xfId="0" applyFill="1" applyBorder="1" applyAlignment="1" applyProtection="1">
      <alignment horizontal="center" vertical="center"/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4" fontId="0" fillId="0" borderId="39" xfId="0" applyNumberFormat="1" applyBorder="1" applyAlignment="1" applyProtection="1">
      <alignment vertical="center"/>
      <protection hidden="1"/>
    </xf>
    <xf numFmtId="2" fontId="28" fillId="2" borderId="39" xfId="0" applyNumberFormat="1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4" fontId="2" fillId="2" borderId="40" xfId="0" applyNumberFormat="1" applyFont="1" applyFill="1" applyBorder="1" applyAlignment="1" applyProtection="1">
      <alignment vertical="center"/>
      <protection hidden="1"/>
    </xf>
    <xf numFmtId="2" fontId="0" fillId="2" borderId="39" xfId="0" applyNumberForma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horizontal="center" vertical="center"/>
      <protection hidden="1"/>
    </xf>
    <xf numFmtId="4" fontId="0" fillId="2" borderId="40" xfId="0" applyNumberFormat="1" applyFill="1" applyBorder="1" applyAlignment="1" applyProtection="1">
      <alignment vertical="center"/>
      <protection hidden="1"/>
    </xf>
    <xf numFmtId="0" fontId="3" fillId="3" borderId="53" xfId="0" applyFont="1" applyFill="1" applyBorder="1" applyAlignment="1" applyProtection="1">
      <alignment horizontal="left" vertical="center"/>
      <protection hidden="1"/>
    </xf>
    <xf numFmtId="9" fontId="3" fillId="3" borderId="53" xfId="3" applyFont="1" applyFill="1" applyBorder="1" applyAlignment="1" applyProtection="1">
      <alignment horizontal="center" vertical="center"/>
      <protection hidden="1"/>
    </xf>
    <xf numFmtId="0" fontId="3" fillId="3" borderId="0" xfId="0" applyFont="1" applyFill="1" applyAlignment="1" applyProtection="1">
      <alignment horizontal="left" vertical="center"/>
      <protection hidden="1"/>
    </xf>
    <xf numFmtId="9" fontId="3" fillId="3" borderId="0" xfId="3" applyFont="1" applyFill="1" applyAlignment="1" applyProtection="1">
      <alignment horizontal="center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9" fontId="8" fillId="3" borderId="0" xfId="3" applyFont="1" applyFill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9" fontId="8" fillId="0" borderId="0" xfId="3" applyFont="1" applyAlignment="1" applyProtection="1">
      <alignment horizontal="center" vertical="center"/>
      <protection hidden="1"/>
    </xf>
    <xf numFmtId="9" fontId="3" fillId="3" borderId="0" xfId="3" applyFont="1" applyFill="1" applyBorder="1" applyAlignment="1" applyProtection="1">
      <alignment horizontal="center" vertical="center"/>
      <protection hidden="1"/>
    </xf>
    <xf numFmtId="0" fontId="8" fillId="3" borderId="54" xfId="0" applyFont="1" applyFill="1" applyBorder="1" applyAlignment="1" applyProtection="1">
      <alignment vertical="center"/>
      <protection hidden="1"/>
    </xf>
    <xf numFmtId="9" fontId="8" fillId="3" borderId="54" xfId="3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0" fillId="0" borderId="29" xfId="0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vertical="center"/>
      <protection hidden="1"/>
    </xf>
    <xf numFmtId="4" fontId="0" fillId="2" borderId="38" xfId="0" applyNumberFormat="1" applyFill="1" applyBorder="1" applyAlignment="1" applyProtection="1">
      <alignment vertical="center"/>
      <protection hidden="1"/>
    </xf>
    <xf numFmtId="4" fontId="2" fillId="2" borderId="38" xfId="0" applyNumberFormat="1" applyFont="1" applyFill="1" applyBorder="1" applyAlignment="1" applyProtection="1">
      <alignment vertical="center"/>
      <protection hidden="1"/>
    </xf>
    <xf numFmtId="166" fontId="2" fillId="2" borderId="39" xfId="0" applyNumberFormat="1" applyFont="1" applyFill="1" applyBorder="1" applyAlignment="1" applyProtection="1">
      <alignment vertical="center"/>
      <protection hidden="1"/>
    </xf>
    <xf numFmtId="0" fontId="22" fillId="9" borderId="0" xfId="0" applyFont="1" applyFill="1" applyAlignment="1">
      <alignment horizontal="center" vertical="center"/>
    </xf>
    <xf numFmtId="0" fontId="22" fillId="2" borderId="17" xfId="0" applyFont="1" applyFill="1" applyBorder="1" applyAlignment="1" applyProtection="1">
      <alignment horizontal="left" vertical="center"/>
      <protection hidden="1"/>
    </xf>
    <xf numFmtId="0" fontId="22" fillId="2" borderId="7" xfId="0" applyFont="1" applyFill="1" applyBorder="1" applyAlignment="1" applyProtection="1">
      <alignment horizontal="left" vertical="center"/>
      <protection hidden="1"/>
    </xf>
    <xf numFmtId="0" fontId="22" fillId="2" borderId="5" xfId="0" applyFont="1" applyFill="1" applyBorder="1" applyAlignment="1" applyProtection="1">
      <alignment horizontal="left" vertical="center"/>
      <protection hidden="1"/>
    </xf>
    <xf numFmtId="0" fontId="22" fillId="2" borderId="6" xfId="0" applyFont="1" applyFill="1" applyBorder="1" applyAlignment="1" applyProtection="1">
      <alignment horizontal="left" vertical="center"/>
      <protection hidden="1"/>
    </xf>
    <xf numFmtId="0" fontId="26" fillId="0" borderId="4" xfId="0" applyFont="1" applyFill="1" applyBorder="1" applyAlignment="1">
      <alignment horizontal="left" vertical="center"/>
    </xf>
    <xf numFmtId="0" fontId="26" fillId="0" borderId="5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left" vertical="center"/>
    </xf>
    <xf numFmtId="0" fontId="26" fillId="0" borderId="7" xfId="0" applyFont="1" applyFill="1" applyBorder="1" applyAlignment="1" applyProtection="1">
      <alignment horizontal="center" vertical="center"/>
      <protection locked="0"/>
    </xf>
    <xf numFmtId="0" fontId="26" fillId="0" borderId="6" xfId="0" applyFont="1" applyFill="1" applyBorder="1" applyAlignment="1" applyProtection="1">
      <alignment horizontal="center" vertical="center"/>
      <protection locked="0"/>
    </xf>
    <xf numFmtId="0" fontId="26" fillId="0" borderId="7" xfId="0" applyFont="1" applyFill="1" applyBorder="1" applyAlignment="1">
      <alignment horizontal="left" vertical="center"/>
    </xf>
    <xf numFmtId="0" fontId="22" fillId="3" borderId="18" xfId="0" applyFont="1" applyFill="1" applyBorder="1" applyAlignment="1" applyProtection="1">
      <alignment horizontal="center" vertical="center"/>
      <protection locked="0"/>
    </xf>
    <xf numFmtId="0" fontId="22" fillId="3" borderId="19" xfId="0" applyFont="1" applyFill="1" applyBorder="1" applyAlignment="1" applyProtection="1">
      <alignment horizontal="center" vertical="center"/>
      <protection locked="0"/>
    </xf>
    <xf numFmtId="0" fontId="22" fillId="0" borderId="7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31" fillId="12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3" borderId="0" xfId="0" applyFont="1" applyFill="1" applyBorder="1" applyAlignment="1" applyProtection="1">
      <alignment horizontal="left" vertical="center"/>
      <protection hidden="1"/>
    </xf>
    <xf numFmtId="0" fontId="8" fillId="3" borderId="54" xfId="0" applyFont="1" applyFill="1" applyBorder="1" applyAlignment="1" applyProtection="1">
      <alignment horizontal="left" vertical="center"/>
      <protection hidden="1"/>
    </xf>
    <xf numFmtId="165" fontId="3" fillId="3" borderId="53" xfId="0" applyNumberFormat="1" applyFont="1" applyFill="1" applyBorder="1" applyAlignment="1" applyProtection="1">
      <alignment horizontal="center" vertical="center"/>
      <protection hidden="1"/>
    </xf>
    <xf numFmtId="165" fontId="8" fillId="3" borderId="54" xfId="0" applyNumberFormat="1" applyFont="1" applyFill="1" applyBorder="1" applyAlignment="1" applyProtection="1">
      <alignment horizontal="center" vertical="center"/>
      <protection hidden="1"/>
    </xf>
    <xf numFmtId="165" fontId="3" fillId="3" borderId="0" xfId="0" applyNumberFormat="1" applyFont="1" applyFill="1" applyBorder="1" applyAlignment="1" applyProtection="1">
      <alignment horizontal="center" vertical="center"/>
      <protection hidden="1"/>
    </xf>
    <xf numFmtId="165" fontId="8" fillId="0" borderId="0" xfId="0" applyNumberFormat="1" applyFont="1" applyAlignment="1" applyProtection="1">
      <alignment horizontal="center" vertical="center"/>
      <protection hidden="1"/>
    </xf>
    <xf numFmtId="165" fontId="3" fillId="3" borderId="0" xfId="0" applyNumberFormat="1" applyFont="1" applyFill="1" applyAlignment="1" applyProtection="1">
      <alignment horizontal="center" vertical="center"/>
      <protection hidden="1"/>
    </xf>
    <xf numFmtId="165" fontId="8" fillId="3" borderId="0" xfId="0" applyNumberFormat="1" applyFont="1" applyFill="1" applyAlignment="1" applyProtection="1">
      <alignment horizontal="center" vertical="center"/>
      <protection hidden="1"/>
    </xf>
    <xf numFmtId="0" fontId="3" fillId="3" borderId="53" xfId="0" applyFont="1" applyFill="1" applyBorder="1" applyAlignment="1" applyProtection="1">
      <alignment horizontal="left" vertical="center"/>
      <protection hidden="1"/>
    </xf>
    <xf numFmtId="0" fontId="3" fillId="3" borderId="0" xfId="0" applyFont="1" applyFill="1" applyAlignment="1" applyProtection="1">
      <alignment horizontal="left" vertical="center"/>
      <protection hidden="1"/>
    </xf>
    <xf numFmtId="0" fontId="8" fillId="3" borderId="0" xfId="0" applyFont="1" applyFill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0" fontId="12" fillId="3" borderId="0" xfId="0" applyFont="1" applyFill="1" applyBorder="1" applyAlignment="1">
      <alignment horizontal="center" vertical="center"/>
    </xf>
    <xf numFmtId="9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44" xfId="0" applyFont="1" applyBorder="1" applyAlignment="1">
      <alignment horizontal="center" vertical="center"/>
    </xf>
    <xf numFmtId="4" fontId="11" fillId="0" borderId="0" xfId="0" applyNumberFormat="1" applyFont="1" applyBorder="1" applyAlignment="1">
      <alignment horizontal="center" vertical="center"/>
    </xf>
    <xf numFmtId="4" fontId="11" fillId="0" borderId="0" xfId="3" applyNumberFormat="1" applyFont="1" applyBorder="1" applyAlignment="1">
      <alignment horizontal="center" vertical="center"/>
    </xf>
    <xf numFmtId="10" fontId="12" fillId="0" borderId="0" xfId="3" applyNumberFormat="1" applyFont="1" applyBorder="1" applyAlignment="1">
      <alignment horizontal="center" vertical="top"/>
    </xf>
    <xf numFmtId="9" fontId="3" fillId="0" borderId="0" xfId="0" applyNumberFormat="1" applyFont="1" applyAlignment="1">
      <alignment horizontal="center" vertical="top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10" fillId="0" borderId="31" xfId="0" applyFont="1" applyFill="1" applyBorder="1" applyAlignment="1" applyProtection="1">
      <alignment horizontal="left" vertical="center" wrapText="1"/>
      <protection hidden="1"/>
    </xf>
    <xf numFmtId="0" fontId="10" fillId="0" borderId="0" xfId="0" applyFont="1" applyFill="1" applyBorder="1" applyAlignment="1" applyProtection="1">
      <alignment horizontal="left" vertical="center" wrapText="1"/>
      <protection hidden="1"/>
    </xf>
    <xf numFmtId="0" fontId="10" fillId="0" borderId="32" xfId="0" applyFont="1" applyFill="1" applyBorder="1" applyAlignment="1" applyProtection="1">
      <alignment horizontal="left" vertical="center" wrapText="1"/>
      <protection hidden="1"/>
    </xf>
    <xf numFmtId="0" fontId="10" fillId="0" borderId="33" xfId="0" applyFont="1" applyFill="1" applyBorder="1" applyAlignment="1" applyProtection="1">
      <alignment horizontal="left" vertical="center" wrapText="1"/>
      <protection hidden="1"/>
    </xf>
    <xf numFmtId="0" fontId="10" fillId="0" borderId="34" xfId="0" applyFont="1" applyFill="1" applyBorder="1" applyAlignment="1" applyProtection="1">
      <alignment horizontal="left" vertical="center" wrapText="1"/>
      <protection hidden="1"/>
    </xf>
    <xf numFmtId="0" fontId="10" fillId="0" borderId="35" xfId="0" applyFont="1" applyFill="1" applyBorder="1" applyAlignment="1" applyProtection="1">
      <alignment horizontal="left" vertical="center" wrapText="1"/>
      <protection hidden="1"/>
    </xf>
  </cellXfs>
  <cellStyles count="4">
    <cellStyle name="Köprü" xfId="2" builtinId="8"/>
    <cellStyle name="Normal" xfId="0" builtinId="0"/>
    <cellStyle name="ParaBirimi" xfId="1" builtinId="4"/>
    <cellStyle name="Yüzde" xfId="3" builtinId="5"/>
  </cellStyles>
  <dxfs count="22"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FB5A56"/>
      </font>
    </dxf>
    <dxf>
      <font>
        <color rgb="FF01B1A3"/>
      </font>
    </dxf>
    <dxf>
      <font>
        <color rgb="FF01B1A3"/>
      </font>
    </dxf>
    <dxf>
      <font>
        <color rgb="FFFB5A56"/>
      </font>
    </dxf>
    <dxf>
      <font>
        <color rgb="FFFB5A56"/>
      </font>
    </dxf>
    <dxf>
      <font>
        <color rgb="FF01B1A3"/>
      </font>
    </dxf>
    <dxf>
      <font>
        <color rgb="FF01B1A3"/>
      </font>
    </dxf>
    <dxf>
      <font>
        <color rgb="FFFB5A56"/>
      </font>
    </dxf>
  </dxfs>
  <tableStyles count="0" defaultTableStyle="TableStyleMedium2" defaultPivotStyle="PivotStyleLight16"/>
  <colors>
    <mruColors>
      <color rgb="FFFB5A56"/>
      <color rgb="FF01B1A3"/>
      <color rgb="FF435361"/>
      <color rgb="FF2B353E"/>
      <color rgb="FFC5FFFB"/>
      <color rgb="FFFDF5D3"/>
      <color rgb="FFFEFAE8"/>
      <color rgb="FFFCF4D0"/>
      <color rgb="FFF2C80F"/>
      <color rgb="FFFBEE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583084339384178"/>
          <c:y val="6.0286449260760905E-2"/>
          <c:w val="0.44529209532966108"/>
          <c:h val="0.87394377602308315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rgbClr val="01B1A3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817-49AD-9690-8FD3E0EFE033}"/>
              </c:ext>
            </c:extLst>
          </c:dPt>
          <c:dPt>
            <c:idx val="1"/>
            <c:bubble3D val="0"/>
            <c:spPr>
              <a:solidFill>
                <a:srgbClr val="FB5A56"/>
              </a:solidFill>
              <a:ln>
                <a:solidFill>
                  <a:srgbClr val="FB5A56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817-49AD-9690-8FD3E0EFE033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C2DB-4B4A-9570-2898365F14D3}"/>
              </c:ext>
            </c:extLst>
          </c:dPt>
          <c:val>
            <c:numRef>
              <c:f>LastMonth!$B$9:$D$9</c:f>
              <c:numCache>
                <c:formatCode>0%</c:formatCode>
                <c:ptCount val="3"/>
                <c:pt idx="0" formatCode="0.0%">
                  <c:v>0</c:v>
                </c:pt>
                <c:pt idx="1">
                  <c:v>5.4092965857671739E-2</c:v>
                </c:pt>
                <c:pt idx="2" formatCode="0.0%">
                  <c:v>0.94590703414232824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7-49AD-9690-8FD3E0EFE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</c:plotArea>
    <c:plotVisOnly val="1"/>
    <c:dispBlanksAs val="zero"/>
    <c:showDLblsOverMax val="0"/>
  </c:chart>
  <c:spPr>
    <a:noFill/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Translations!$G$50</c:f>
          <c:strCache>
            <c:ptCount val="1"/>
            <c:pt idx="0">
              <c:v>Income and Expenses</c:v>
            </c:pt>
          </c:strCache>
        </c:strRef>
      </c:tx>
      <c:overlay val="0"/>
      <c:txPr>
        <a:bodyPr/>
        <a:lstStyle/>
        <a:p>
          <a:pPr>
            <a:defRPr sz="1200" b="0">
              <a:solidFill>
                <a:schemeClr val="tx1">
                  <a:lumMod val="75000"/>
                  <a:lumOff val="25000"/>
                </a:schemeClr>
              </a:solidFill>
              <a:latin typeface="+mn-lt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Metrics!$D$7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rgbClr val="01B1A3"/>
            </a:solidFill>
          </c:spPr>
          <c:invertIfNegative val="0"/>
          <c:cat>
            <c:strRef>
              <c:f>Metrics!$E$6:$P$6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Metrics!$E$7:$P$7</c:f>
              <c:numCache>
                <c:formatCode>#,##0.00</c:formatCode>
                <c:ptCount val="12"/>
                <c:pt idx="2">
                  <c:v>4721</c:v>
                </c:pt>
                <c:pt idx="3">
                  <c:v>4683</c:v>
                </c:pt>
                <c:pt idx="4">
                  <c:v>4122</c:v>
                </c:pt>
                <c:pt idx="5">
                  <c:v>4862</c:v>
                </c:pt>
                <c:pt idx="6">
                  <c:v>4535</c:v>
                </c:pt>
                <c:pt idx="7">
                  <c:v>4979</c:v>
                </c:pt>
                <c:pt idx="8">
                  <c:v>4190</c:v>
                </c:pt>
                <c:pt idx="9">
                  <c:v>4860</c:v>
                </c:pt>
                <c:pt idx="10">
                  <c:v>4064</c:v>
                </c:pt>
                <c:pt idx="11">
                  <c:v>4719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5-4578-9D87-C2C3987DDBC8}"/>
            </c:ext>
          </c:extLst>
        </c:ser>
        <c:ser>
          <c:idx val="2"/>
          <c:order val="1"/>
          <c:tx>
            <c:strRef>
              <c:f>Metrics!$D$15</c:f>
              <c:strCache>
                <c:ptCount val="1"/>
                <c:pt idx="0">
                  <c:v>Total Expenses</c:v>
                </c:pt>
              </c:strCache>
            </c:strRef>
          </c:tx>
          <c:spPr>
            <a:solidFill>
              <a:srgbClr val="FB5A56"/>
            </a:solidFill>
          </c:spPr>
          <c:invertIfNegative val="0"/>
          <c:cat>
            <c:strRef>
              <c:f>Metrics!$E$6:$P$6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Metrics!$E$37:$P$37</c:f>
              <c:numCache>
                <c:formatCode>#,##0.00</c:formatCode>
                <c:ptCount val="12"/>
                <c:pt idx="0">
                  <c:v>-2000</c:v>
                </c:pt>
                <c:pt idx="1">
                  <c:v>-1880</c:v>
                </c:pt>
                <c:pt idx="2">
                  <c:v>-1984</c:v>
                </c:pt>
                <c:pt idx="3">
                  <c:v>-2792</c:v>
                </c:pt>
                <c:pt idx="4">
                  <c:v>-3643</c:v>
                </c:pt>
                <c:pt idx="5">
                  <c:v>-3873</c:v>
                </c:pt>
                <c:pt idx="6">
                  <c:v>-3403</c:v>
                </c:pt>
                <c:pt idx="7">
                  <c:v>-3620</c:v>
                </c:pt>
                <c:pt idx="8">
                  <c:v>-3378</c:v>
                </c:pt>
                <c:pt idx="9">
                  <c:v>-2870</c:v>
                </c:pt>
                <c:pt idx="10">
                  <c:v>-2613</c:v>
                </c:pt>
                <c:pt idx="11">
                  <c:v>-3270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9D87-C2C3987D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3550976"/>
        <c:axId val="43552768"/>
      </c:barChart>
      <c:lineChart>
        <c:grouping val="standard"/>
        <c:varyColors val="0"/>
        <c:ser>
          <c:idx val="1"/>
          <c:order val="2"/>
          <c:tx>
            <c:strRef>
              <c:f>Metrics!$D$13</c:f>
              <c:strCache>
                <c:ptCount val="1"/>
                <c:pt idx="0">
                  <c:v>Net Profit   </c:v>
                </c:pt>
              </c:strCache>
            </c:strRef>
          </c:tx>
          <c:spPr>
            <a:ln>
              <a:solidFill>
                <a:srgbClr val="435361"/>
              </a:solidFill>
            </a:ln>
          </c:spPr>
          <c:marker>
            <c:symbol val="none"/>
          </c:marker>
          <c:cat>
            <c:strRef>
              <c:f>Metrics!$E$6:$P$6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Metrics!$E$13:$P$13</c:f>
              <c:numCache>
                <c:formatCode>#,##0.00</c:formatCode>
                <c:ptCount val="12"/>
                <c:pt idx="0">
                  <c:v>-3000</c:v>
                </c:pt>
                <c:pt idx="1">
                  <c:v>-2634</c:v>
                </c:pt>
                <c:pt idx="2">
                  <c:v>2208</c:v>
                </c:pt>
                <c:pt idx="3">
                  <c:v>913</c:v>
                </c:pt>
                <c:pt idx="4">
                  <c:v>-234</c:v>
                </c:pt>
                <c:pt idx="5">
                  <c:v>263</c:v>
                </c:pt>
                <c:pt idx="6">
                  <c:v>178</c:v>
                </c:pt>
                <c:pt idx="7">
                  <c:v>501</c:v>
                </c:pt>
                <c:pt idx="8">
                  <c:v>292</c:v>
                </c:pt>
                <c:pt idx="9">
                  <c:v>1150</c:v>
                </c:pt>
                <c:pt idx="10">
                  <c:v>690</c:v>
                </c:pt>
                <c:pt idx="11">
                  <c:v>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5-4578-9D87-C2C3987DD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50976"/>
        <c:axId val="43552768"/>
      </c:lineChart>
      <c:catAx>
        <c:axId val="43550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tr-TR"/>
          </a:p>
        </c:txPr>
        <c:crossAx val="43552768"/>
        <c:crosses val="autoZero"/>
        <c:auto val="1"/>
        <c:lblAlgn val="ctr"/>
        <c:lblOffset val="100"/>
        <c:noMultiLvlLbl val="0"/>
      </c:catAx>
      <c:valAx>
        <c:axId val="43552768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tr-TR"/>
          </a:p>
        </c:txPr>
        <c:crossAx val="4355097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tr-T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200" b="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Metrics!$D$18</c:f>
              <c:strCache>
                <c:ptCount val="1"/>
                <c:pt idx="0">
                  <c:v>Cash at end of month</c:v>
                </c:pt>
              </c:strCache>
            </c:strRef>
          </c:tx>
          <c:spPr>
            <a:ln>
              <a:solidFill>
                <a:srgbClr val="F2C80F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rgbClr val="F2C80F"/>
                </a:solidFill>
              </a:ln>
            </c:spPr>
          </c:marker>
          <c:cat>
            <c:strRef>
              <c:f>Metrics!$E$6:$P$6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Metrics!$E$18:$P$18</c:f>
              <c:numCache>
                <c:formatCode>#,##0.00</c:formatCode>
                <c:ptCount val="12"/>
                <c:pt idx="0">
                  <c:v>4054</c:v>
                </c:pt>
                <c:pt idx="1">
                  <c:v>3402</c:v>
                </c:pt>
                <c:pt idx="2">
                  <c:v>2116</c:v>
                </c:pt>
                <c:pt idx="3">
                  <c:v>3719</c:v>
                </c:pt>
                <c:pt idx="4">
                  <c:v>3702</c:v>
                </c:pt>
                <c:pt idx="5">
                  <c:v>4375</c:v>
                </c:pt>
                <c:pt idx="6">
                  <c:v>5453</c:v>
                </c:pt>
                <c:pt idx="7">
                  <c:v>5999</c:v>
                </c:pt>
                <c:pt idx="8">
                  <c:v>5712</c:v>
                </c:pt>
                <c:pt idx="9">
                  <c:v>7235</c:v>
                </c:pt>
                <c:pt idx="10">
                  <c:v>7323</c:v>
                </c:pt>
                <c:pt idx="11">
                  <c:v>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3-45D9-93F7-852EB268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60320"/>
        <c:axId val="43566592"/>
      </c:lineChart>
      <c:catAx>
        <c:axId val="4356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tr-TR"/>
          </a:p>
        </c:txPr>
        <c:crossAx val="43566592"/>
        <c:crosses val="autoZero"/>
        <c:auto val="1"/>
        <c:lblAlgn val="ctr"/>
        <c:lblOffset val="100"/>
        <c:noMultiLvlLbl val="0"/>
      </c:catAx>
      <c:valAx>
        <c:axId val="43566592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tr-TR"/>
          </a:p>
        </c:txPr>
        <c:crossAx val="4356032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80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tr-TR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Translations!$G$70</c:f>
          <c:strCache>
            <c:ptCount val="1"/>
            <c:pt idx="0">
              <c:v>% of Income Budget</c:v>
            </c:pt>
          </c:strCache>
        </c:strRef>
      </c:tx>
      <c:overlay val="0"/>
      <c:txPr>
        <a:bodyPr/>
        <a:lstStyle/>
        <a:p>
          <a:pPr>
            <a:defRPr sz="1200" b="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542423506359577"/>
          <c:y val="0.17934272300469484"/>
          <c:w val="0.69151482151523669"/>
          <c:h val="0.7142410015649451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1B1A3"/>
              </a:solidFill>
            </c:spPr>
            <c:extLst>
              <c:ext xmlns:c16="http://schemas.microsoft.com/office/drawing/2014/chart" uri="{C3380CC4-5D6E-409C-BE32-E72D297353CC}">
                <c16:uniqueId val="{00000001-7236-40B8-BF6F-79479EB2BED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7236-40B8-BF6F-79479EB2BEDC}"/>
              </c:ext>
            </c:extLst>
          </c:dPt>
          <c:val>
            <c:numRef>
              <c:f>Metrics!$Q$26:$R$26</c:f>
              <c:numCache>
                <c:formatCode>0%</c:formatCode>
                <c:ptCount val="2"/>
                <c:pt idx="0">
                  <c:v>0.97240000000000004</c:v>
                </c:pt>
                <c:pt idx="1">
                  <c:v>2.7599999999999958E-2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0B8-BF6F-79479EB2B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Translations!$G$71</c:f>
          <c:strCache>
            <c:ptCount val="1"/>
            <c:pt idx="0">
              <c:v>% of Expenses Budget</c:v>
            </c:pt>
          </c:strCache>
        </c:strRef>
      </c:tx>
      <c:overlay val="0"/>
      <c:txPr>
        <a:bodyPr/>
        <a:lstStyle/>
        <a:p>
          <a:pPr>
            <a:defRPr sz="1200" b="0">
              <a:solidFill>
                <a:schemeClr val="tx1">
                  <a:lumMod val="75000"/>
                  <a:lumOff val="25000"/>
                </a:schemeClr>
              </a:solidFill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542423506359577"/>
          <c:y val="0.17934272300469484"/>
          <c:w val="0.69151482151523669"/>
          <c:h val="0.7142410015649451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B5A56"/>
              </a:solidFill>
            </c:spPr>
            <c:extLst>
              <c:ext xmlns:c16="http://schemas.microsoft.com/office/drawing/2014/chart" uri="{C3380CC4-5D6E-409C-BE32-E72D297353CC}">
                <c16:uniqueId val="{00000001-E8EE-4F67-81BA-C7222191614D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E8EE-4F67-81BA-C7222191614D}"/>
              </c:ext>
            </c:extLst>
          </c:dPt>
          <c:val>
            <c:numRef>
              <c:f>Metrics!$Q$28:$R$28</c:f>
              <c:numCache>
                <c:formatCode>0%</c:formatCode>
                <c:ptCount val="2"/>
                <c:pt idx="0">
                  <c:v>1.1065714285714285</c:v>
                </c:pt>
                <c:pt idx="1">
                  <c:v>-0.10657142857142854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E-4F67-81BA-C7222191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chart" Target="../charts/chart5.xml"/><Relationship Id="rId18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chart" Target="../charts/chart4.xml"/><Relationship Id="rId17" Type="http://schemas.openxmlformats.org/officeDocument/2006/relationships/image" Target="../media/image12.emf"/><Relationship Id="rId2" Type="http://schemas.openxmlformats.org/officeDocument/2006/relationships/image" Target="../media/image2.emf"/><Relationship Id="rId16" Type="http://schemas.openxmlformats.org/officeDocument/2006/relationships/image" Target="../media/image11.emf"/><Relationship Id="rId1" Type="http://schemas.openxmlformats.org/officeDocument/2006/relationships/chart" Target="../charts/chart1.xml"/><Relationship Id="rId6" Type="http://schemas.openxmlformats.org/officeDocument/2006/relationships/image" Target="../media/image6.emf"/><Relationship Id="rId11" Type="http://schemas.openxmlformats.org/officeDocument/2006/relationships/chart" Target="../charts/chart3.xml"/><Relationship Id="rId5" Type="http://schemas.openxmlformats.org/officeDocument/2006/relationships/image" Target="../media/image5.emf"/><Relationship Id="rId15" Type="http://schemas.openxmlformats.org/officeDocument/2006/relationships/image" Target="../media/image10.emf"/><Relationship Id="rId10" Type="http://schemas.openxmlformats.org/officeDocument/2006/relationships/image" Target="../media/image9.emf"/><Relationship Id="rId4" Type="http://schemas.openxmlformats.org/officeDocument/2006/relationships/image" Target="../media/image4.emf"/><Relationship Id="rId9" Type="http://schemas.openxmlformats.org/officeDocument/2006/relationships/chart" Target="../charts/chart2.xml"/><Relationship Id="rId1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png"/><Relationship Id="rId3" Type="http://schemas.openxmlformats.org/officeDocument/2006/relationships/hyperlink" Target="https://plus.google.com/115556666358111809276" TargetMode="External"/><Relationship Id="rId7" Type="http://schemas.openxmlformats.org/officeDocument/2006/relationships/hyperlink" Target="https://www.linkedin.com/company/adnia-solutions" TargetMode="External"/><Relationship Id="rId2" Type="http://schemas.openxmlformats.org/officeDocument/2006/relationships/image" Target="../media/image26.png"/><Relationship Id="rId1" Type="http://schemas.openxmlformats.org/officeDocument/2006/relationships/hyperlink" Target="https://www.facebook.com/adniasolutions/" TargetMode="External"/><Relationship Id="rId6" Type="http://schemas.openxmlformats.org/officeDocument/2006/relationships/image" Target="../media/image28.png"/><Relationship Id="rId11" Type="http://schemas.openxmlformats.org/officeDocument/2006/relationships/image" Target="../media/image1.png"/><Relationship Id="rId5" Type="http://schemas.openxmlformats.org/officeDocument/2006/relationships/hyperlink" Target="https://www.youtube.com/channel/UCBoTBjf2S43-G3Kc7uUq-QQ" TargetMode="External"/><Relationship Id="rId10" Type="http://schemas.openxmlformats.org/officeDocument/2006/relationships/image" Target="../media/image30.png"/><Relationship Id="rId4" Type="http://schemas.openxmlformats.org/officeDocument/2006/relationships/image" Target="../media/image27.png"/><Relationship Id="rId9" Type="http://schemas.openxmlformats.org/officeDocument/2006/relationships/hyperlink" Target="mailto:contact@adniasolutions.com" TargetMode="Externa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21.emf"/><Relationship Id="rId3" Type="http://schemas.openxmlformats.org/officeDocument/2006/relationships/image" Target="../media/image16.emf"/><Relationship Id="rId7" Type="http://schemas.openxmlformats.org/officeDocument/2006/relationships/image" Target="../media/image20.emf"/><Relationship Id="rId12" Type="http://schemas.openxmlformats.org/officeDocument/2006/relationships/image" Target="../media/image25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Relationship Id="rId6" Type="http://schemas.openxmlformats.org/officeDocument/2006/relationships/image" Target="../media/image19.emf"/><Relationship Id="rId11" Type="http://schemas.openxmlformats.org/officeDocument/2006/relationships/image" Target="../media/image24.emf"/><Relationship Id="rId5" Type="http://schemas.openxmlformats.org/officeDocument/2006/relationships/image" Target="../media/image18.emf"/><Relationship Id="rId10" Type="http://schemas.openxmlformats.org/officeDocument/2006/relationships/image" Target="../media/image23.emf"/><Relationship Id="rId4" Type="http://schemas.openxmlformats.org/officeDocument/2006/relationships/image" Target="../media/image17.emf"/><Relationship Id="rId9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285750</xdr:rowOff>
    </xdr:from>
    <xdr:to>
      <xdr:col>0</xdr:col>
      <xdr:colOff>1538933</xdr:colOff>
      <xdr:row>2</xdr:row>
      <xdr:rowOff>19050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7732A029-B6F5-43CE-935C-9CB51DC8E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0"/>
          <a:ext cx="1510358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285750</xdr:rowOff>
    </xdr:from>
    <xdr:to>
      <xdr:col>0</xdr:col>
      <xdr:colOff>1538933</xdr:colOff>
      <xdr:row>2</xdr:row>
      <xdr:rowOff>19050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6295EA76-5719-4364-9ED3-689392C20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0"/>
          <a:ext cx="1510358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285750</xdr:rowOff>
    </xdr:from>
    <xdr:to>
      <xdr:col>0</xdr:col>
      <xdr:colOff>1538933</xdr:colOff>
      <xdr:row>2</xdr:row>
      <xdr:rowOff>19050</xdr:rowOff>
    </xdr:to>
    <xdr:pic>
      <xdr:nvPicPr>
        <xdr:cNvPr id="2" name="Image 3">
          <a:extLst>
            <a:ext uri="{FF2B5EF4-FFF2-40B4-BE49-F238E27FC236}">
              <a16:creationId xmlns:a16="http://schemas.microsoft.com/office/drawing/2014/main" id="{AFB5903E-431E-4E4A-B87C-8768C81C9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0"/>
          <a:ext cx="1510358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152399</xdr:colOff>
      <xdr:row>5</xdr:row>
      <xdr:rowOff>219076</xdr:rowOff>
    </xdr:from>
    <xdr:to>
      <xdr:col>19</xdr:col>
      <xdr:colOff>542925</xdr:colOff>
      <xdr:row>28</xdr:row>
      <xdr:rowOff>295276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E4F9C42-AD9C-4BB9-B13A-3C3B63D34C54}"/>
            </a:ext>
          </a:extLst>
        </xdr:cNvPr>
        <xdr:cNvSpPr/>
      </xdr:nvSpPr>
      <xdr:spPr>
        <a:xfrm>
          <a:off x="14516099" y="1743076"/>
          <a:ext cx="1914526" cy="7086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3</xdr:row>
      <xdr:rowOff>190501</xdr:rowOff>
    </xdr:from>
    <xdr:to>
      <xdr:col>12</xdr:col>
      <xdr:colOff>323849</xdr:colOff>
      <xdr:row>11</xdr:row>
      <xdr:rowOff>142874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819776" y="1104901"/>
          <a:ext cx="2181223" cy="2181223"/>
        </a:xfrm>
        <a:prstGeom prst="ellipse">
          <a:avLst/>
        </a:prstGeom>
        <a:solidFill>
          <a:schemeClr val="bg1"/>
        </a:solidFill>
        <a:ln w="76200"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fr-CA" sz="1100"/>
        </a:p>
      </xdr:txBody>
    </xdr:sp>
    <xdr:clientData/>
  </xdr:twoCellAnchor>
  <xdr:twoCellAnchor>
    <xdr:from>
      <xdr:col>6</xdr:col>
      <xdr:colOff>495298</xdr:colOff>
      <xdr:row>3</xdr:row>
      <xdr:rowOff>66676</xdr:rowOff>
    </xdr:from>
    <xdr:to>
      <xdr:col>14</xdr:col>
      <xdr:colOff>235983</xdr:colOff>
      <xdr:row>11</xdr:row>
      <xdr:rowOff>263326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oneCellAnchor>
    <xdr:from>
      <xdr:col>9</xdr:col>
      <xdr:colOff>9526</xdr:colOff>
      <xdr:row>6</xdr:row>
      <xdr:rowOff>38100</xdr:rowOff>
    </xdr:from>
    <xdr:ext cx="1562100" cy="655885"/>
    <xdr:sp macro="" textlink="LastMonth!E9" fLocksText="0">
      <xdr:nvSpPr>
        <xdr:cNvPr id="4" name="ZoneText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924551" y="1866900"/>
          <a:ext cx="1562100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fld id="{5CF66267-46A6-4281-A776-7A6FDE366685}" type="TxLink">
            <a:rPr lang="en-US" sz="36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Arial" pitchFamily="34" charset="0"/>
            </a:rPr>
            <a:pPr algn="ctr"/>
            <a:t>5,4%</a:t>
          </a:fld>
          <a:endParaRPr lang="fr-CA" sz="3600">
            <a:solidFill>
              <a:schemeClr val="tx1">
                <a:lumMod val="75000"/>
                <a:lumOff val="25000"/>
              </a:schemeClr>
            </a:solidFill>
            <a:latin typeface="Arial" pitchFamily="34" charset="0"/>
            <a:cs typeface="Arial" pitchFamily="34" charset="0"/>
          </a:endParaRPr>
        </a:p>
      </xdr:txBody>
    </xdr:sp>
    <xdr:clientData fLocksWithSheet="0"/>
  </xdr:oneCellAnchor>
  <xdr:oneCellAnchor>
    <xdr:from>
      <xdr:col>9</xdr:col>
      <xdr:colOff>28575</xdr:colOff>
      <xdr:row>5</xdr:row>
      <xdr:rowOff>219075</xdr:rowOff>
    </xdr:from>
    <xdr:ext cx="1514475" cy="264560"/>
    <xdr:sp macro="" textlink="Translations!G60" fLocksText="0">
      <xdr:nvSpPr>
        <xdr:cNvPr id="5" name="ZoneText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943600" y="1743075"/>
          <a:ext cx="15144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fld id="{1CF2C1DC-CE33-4AFB-B045-3F4F53C8B841}" type="TxLink">
            <a:rPr lang="en-US" sz="11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</a:rPr>
            <a:pPr algn="ctr"/>
            <a:t>Net Profit Margin %</a:t>
          </a:fld>
          <a:endParaRPr lang="fr-CA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 fLocksWithSheet="0"/>
  </xdr:oneCellAnchor>
  <xdr:oneCellAnchor>
    <xdr:from>
      <xdr:col>2</xdr:col>
      <xdr:colOff>0</xdr:colOff>
      <xdr:row>6</xdr:row>
      <xdr:rowOff>47625</xdr:rowOff>
    </xdr:from>
    <xdr:ext cx="2066925" cy="248851"/>
    <xdr:sp macro="" textlink="Translations!G67">
      <xdr:nvSpPr>
        <xdr:cNvPr id="6" name="ZoneTexte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657350" y="1876425"/>
          <a:ext cx="2066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ADF73F43-FD39-4573-8A75-5DA69EFD64FA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 algn="ctr"/>
            <a:t>vs previous month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6</xdr:col>
      <xdr:colOff>9525</xdr:colOff>
      <xdr:row>6</xdr:row>
      <xdr:rowOff>47625</xdr:rowOff>
    </xdr:from>
    <xdr:ext cx="2066925" cy="248851"/>
    <xdr:sp macro="" textlink="Translations!G67">
      <xdr:nvSpPr>
        <xdr:cNvPr id="8" name="ZoneTexte 45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3838575" y="1876425"/>
          <a:ext cx="2066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F743AAE3-A7AB-48C4-A60F-5B2073A7008C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 algn="ctr"/>
            <a:t>vs previous month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2</xdr:col>
      <xdr:colOff>0</xdr:colOff>
      <xdr:row>11</xdr:row>
      <xdr:rowOff>47625</xdr:rowOff>
    </xdr:from>
    <xdr:ext cx="2066925" cy="248851"/>
    <xdr:sp macro="" textlink="Translations!G67">
      <xdr:nvSpPr>
        <xdr:cNvPr id="9" name="ZoneTexte 2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657350" y="3200400"/>
          <a:ext cx="2066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5A42A1A5-D811-457C-9D87-6512BE0092AF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 algn="ctr"/>
            <a:t>vs previous month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5</xdr:col>
      <xdr:colOff>66675</xdr:colOff>
      <xdr:row>11</xdr:row>
      <xdr:rowOff>57150</xdr:rowOff>
    </xdr:from>
    <xdr:ext cx="2066925" cy="248851"/>
    <xdr:sp macro="" textlink="Translations!G67">
      <xdr:nvSpPr>
        <xdr:cNvPr id="10" name="ZoneTexte 2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3810000" y="3209925"/>
          <a:ext cx="2066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5D4D5E8-F8C4-4AED-9729-D91264FC538D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 algn="ctr"/>
            <a:t>vs previous month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12</xdr:col>
      <xdr:colOff>9525</xdr:colOff>
      <xdr:row>6</xdr:row>
      <xdr:rowOff>47625</xdr:rowOff>
    </xdr:from>
    <xdr:ext cx="2066925" cy="248851"/>
    <xdr:sp macro="" textlink="Translations!G67">
      <xdr:nvSpPr>
        <xdr:cNvPr id="11" name="ZoneTexte 55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7467600" y="1876425"/>
          <a:ext cx="2066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2D820509-47EF-4A3C-926E-F696BA4FEC4C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 algn="ctr"/>
            <a:t>vs previous month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16</xdr:col>
      <xdr:colOff>19050</xdr:colOff>
      <xdr:row>6</xdr:row>
      <xdr:rowOff>47625</xdr:rowOff>
    </xdr:from>
    <xdr:ext cx="2066925" cy="248851"/>
    <xdr:sp macro="" textlink="Translations!G67">
      <xdr:nvSpPr>
        <xdr:cNvPr id="12" name="ZoneTexte 5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9648825" y="1876425"/>
          <a:ext cx="2066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8F7777B1-0282-4D57-88B4-2A82C887AC17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 algn="ctr"/>
            <a:t>vs previous month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12</xdr:col>
      <xdr:colOff>38100</xdr:colOff>
      <xdr:row>11</xdr:row>
      <xdr:rowOff>57150</xdr:rowOff>
    </xdr:from>
    <xdr:ext cx="2066925" cy="248851"/>
    <xdr:sp macro="" textlink="Translations!G14">
      <xdr:nvSpPr>
        <xdr:cNvPr id="13" name="ZoneTexte 60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7496175" y="3209925"/>
          <a:ext cx="2066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066D2B3A-43E2-4F46-804F-EE86F5D0B4AB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 algn="ctr"/>
            <a:t>Quick Ratio Target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xdr:oneCellAnchor>
    <xdr:from>
      <xdr:col>16</xdr:col>
      <xdr:colOff>38100</xdr:colOff>
      <xdr:row>11</xdr:row>
      <xdr:rowOff>57150</xdr:rowOff>
    </xdr:from>
    <xdr:ext cx="2066925" cy="248851"/>
    <xdr:sp macro="" textlink="Translations!G15">
      <xdr:nvSpPr>
        <xdr:cNvPr id="14" name="ZoneTexte 6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9667875" y="3209925"/>
          <a:ext cx="2066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67DD47D8-F76C-4192-99C4-3773384BE4D9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 algn="ctr"/>
            <a:t>Current Ratio Target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628650</xdr:colOff>
          <xdr:row>5</xdr:row>
          <xdr:rowOff>190500</xdr:rowOff>
        </xdr:from>
        <xdr:to>
          <xdr:col>8</xdr:col>
          <xdr:colOff>0</xdr:colOff>
          <xdr:row>6</xdr:row>
          <xdr:rowOff>85725</xdr:rowOff>
        </xdr:to>
        <xdr:pic>
          <xdr:nvPicPr>
            <xdr:cNvPr id="17" name="Image 4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2" spid="_x0000_s1096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457700" y="1714500"/>
              <a:ext cx="7620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10</xdr:row>
          <xdr:rowOff>200025</xdr:rowOff>
        </xdr:from>
        <xdr:to>
          <xdr:col>4</xdr:col>
          <xdr:colOff>9525</xdr:colOff>
          <xdr:row>11</xdr:row>
          <xdr:rowOff>95250</xdr:rowOff>
        </xdr:to>
        <xdr:pic>
          <xdr:nvPicPr>
            <xdr:cNvPr id="18" name="Image 49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3" spid="_x0000_s1096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295525" y="3048000"/>
              <a:ext cx="7620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10</xdr:row>
          <xdr:rowOff>200025</xdr:rowOff>
        </xdr:from>
        <xdr:to>
          <xdr:col>8</xdr:col>
          <xdr:colOff>19050</xdr:colOff>
          <xdr:row>11</xdr:row>
          <xdr:rowOff>95250</xdr:rowOff>
        </xdr:to>
        <xdr:pic>
          <xdr:nvPicPr>
            <xdr:cNvPr id="19" name="Image 50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4" spid="_x0000_s1096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4476750" y="3048000"/>
              <a:ext cx="7620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628650</xdr:colOff>
          <xdr:row>5</xdr:row>
          <xdr:rowOff>190500</xdr:rowOff>
        </xdr:from>
        <xdr:to>
          <xdr:col>14</xdr:col>
          <xdr:colOff>0</xdr:colOff>
          <xdr:row>6</xdr:row>
          <xdr:rowOff>85725</xdr:rowOff>
        </xdr:to>
        <xdr:pic>
          <xdr:nvPicPr>
            <xdr:cNvPr id="20" name="Image 53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5" spid="_x0000_s10967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8086725" y="1714500"/>
              <a:ext cx="7620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638175</xdr:colOff>
          <xdr:row>5</xdr:row>
          <xdr:rowOff>190500</xdr:rowOff>
        </xdr:from>
        <xdr:to>
          <xdr:col>18</xdr:col>
          <xdr:colOff>9525</xdr:colOff>
          <xdr:row>6</xdr:row>
          <xdr:rowOff>85725</xdr:rowOff>
        </xdr:to>
        <xdr:pic>
          <xdr:nvPicPr>
            <xdr:cNvPr id="21" name="Image 5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6" spid="_x0000_s10968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0267950" y="1714500"/>
              <a:ext cx="7620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10</xdr:row>
          <xdr:rowOff>200025</xdr:rowOff>
        </xdr:from>
        <xdr:to>
          <xdr:col>14</xdr:col>
          <xdr:colOff>85725</xdr:colOff>
          <xdr:row>11</xdr:row>
          <xdr:rowOff>95250</xdr:rowOff>
        </xdr:to>
        <xdr:pic>
          <xdr:nvPicPr>
            <xdr:cNvPr id="22" name="Image 58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B7" spid="_x0000_s1096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8172450" y="3048000"/>
              <a:ext cx="7620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10</xdr:row>
          <xdr:rowOff>200025</xdr:rowOff>
        </xdr:from>
        <xdr:to>
          <xdr:col>18</xdr:col>
          <xdr:colOff>95250</xdr:colOff>
          <xdr:row>11</xdr:row>
          <xdr:rowOff>95250</xdr:rowOff>
        </xdr:to>
        <xdr:pic>
          <xdr:nvPicPr>
            <xdr:cNvPr id="23" name="Image 59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B8" spid="_x0000_s10970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0353675" y="3048000"/>
              <a:ext cx="762000" cy="200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9524</xdr:colOff>
      <xdr:row>13</xdr:row>
      <xdr:rowOff>9525</xdr:rowOff>
    </xdr:from>
    <xdr:to>
      <xdr:col>11</xdr:col>
      <xdr:colOff>409575</xdr:colOff>
      <xdr:row>21</xdr:row>
      <xdr:rowOff>9525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390525</xdr:colOff>
      <xdr:row>25</xdr:row>
      <xdr:rowOff>0</xdr:rowOff>
    </xdr:from>
    <xdr:to>
      <xdr:col>18</xdr:col>
      <xdr:colOff>638175</xdr:colOff>
      <xdr:row>25</xdr:row>
      <xdr:rowOff>0</xdr:rowOff>
    </xdr:to>
    <xdr:cxnSp macro="">
      <xdr:nvCxnSpPr>
        <xdr:cNvPr id="16" name="Connecteur droi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10020300" y="4457700"/>
          <a:ext cx="16383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381000</xdr:colOff>
      <xdr:row>27</xdr:row>
      <xdr:rowOff>0</xdr:rowOff>
    </xdr:from>
    <xdr:to>
      <xdr:col>18</xdr:col>
      <xdr:colOff>628650</xdr:colOff>
      <xdr:row>27</xdr:row>
      <xdr:rowOff>0</xdr:rowOff>
    </xdr:to>
    <xdr:cxnSp macro="">
      <xdr:nvCxnSpPr>
        <xdr:cNvPr id="28" name="Connecteur droit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10010775" y="5067300"/>
          <a:ext cx="1638300" cy="0"/>
        </a:xfrm>
        <a:prstGeom prst="line">
          <a:avLst/>
        </a:prstGeom>
        <a:ln>
          <a:solidFill>
            <a:schemeClr val="bg1">
              <a:lumMod val="8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619125</xdr:colOff>
          <xdr:row>5</xdr:row>
          <xdr:rowOff>180975</xdr:rowOff>
        </xdr:from>
        <xdr:to>
          <xdr:col>4</xdr:col>
          <xdr:colOff>0</xdr:colOff>
          <xdr:row>6</xdr:row>
          <xdr:rowOff>85725</xdr:rowOff>
        </xdr:to>
        <xdr:pic>
          <xdr:nvPicPr>
            <xdr:cNvPr id="34" name="Image 33">
              <a:extLst>
                <a:ext uri="{FF2B5EF4-FFF2-40B4-BE49-F238E27FC236}">
                  <a16:creationId xmlns:a16="http://schemas.microsoft.com/office/drawing/2014/main" id="{00000000-0008-0000-0300-00002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1" spid="_x0000_s10971"/>
                </a:ext>
              </a:extLst>
            </xdr:cNvPicPr>
          </xdr:nvPicPr>
          <xdr:blipFill>
            <a:blip xmlns:r="http://schemas.openxmlformats.org/officeDocument/2006/relationships" r:embed="rId10"/>
            <a:srcRect/>
            <a:stretch>
              <a:fillRect/>
            </a:stretch>
          </xdr:blipFill>
          <xdr:spPr bwMode="auto">
            <a:xfrm>
              <a:off x="2276475" y="1704975"/>
              <a:ext cx="771525" cy="2095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</xdr:col>
      <xdr:colOff>0</xdr:colOff>
      <xdr:row>21</xdr:row>
      <xdr:rowOff>85724</xdr:rowOff>
    </xdr:from>
    <xdr:to>
      <xdr:col>11</xdr:col>
      <xdr:colOff>409575</xdr:colOff>
      <xdr:row>30</xdr:row>
      <xdr:rowOff>0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9</xdr:col>
      <xdr:colOff>219076</xdr:colOff>
      <xdr:row>8</xdr:row>
      <xdr:rowOff>209550</xdr:rowOff>
    </xdr:from>
    <xdr:ext cx="619124" cy="248851"/>
    <xdr:sp macro="" textlink="Translations!G16" fLocksText="0">
      <xdr:nvSpPr>
        <xdr:cNvPr id="27" name="ZoneTexte 24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134101" y="2447925"/>
          <a:ext cx="61912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fld id="{5A66F26A-B956-4254-BD05-5D09338BC0F8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 algn="r"/>
            <a:t>Target: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 fLocksWithSheet="0"/>
  </xdr:oneCellAnchor>
  <xdr:oneCellAnchor>
    <xdr:from>
      <xdr:col>10</xdr:col>
      <xdr:colOff>152401</xdr:colOff>
      <xdr:row>8</xdr:row>
      <xdr:rowOff>209550</xdr:rowOff>
    </xdr:from>
    <xdr:ext cx="571500" cy="248851"/>
    <xdr:sp macro="" textlink="Settings!F9" fLocksText="0">
      <xdr:nvSpPr>
        <xdr:cNvPr id="29" name="ZoneTexte 24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6581776" y="2447925"/>
          <a:ext cx="571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02597A39-FFA4-40EF-94E7-A74A3A2CED32}" type="TxLink">
            <a:rPr lang="en-US" sz="1000" b="0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</a:rPr>
            <a:pPr algn="ctr"/>
            <a:t>12,0%</a:t>
          </a:fld>
          <a:endParaRPr lang="fr-CA" sz="10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 fLocksWithSheet="0"/>
  </xdr:oneCellAnchor>
  <xdr:twoCellAnchor>
    <xdr:from>
      <xdr:col>12</xdr:col>
      <xdr:colOff>19049</xdr:colOff>
      <xdr:row>13</xdr:row>
      <xdr:rowOff>19049</xdr:rowOff>
    </xdr:from>
    <xdr:to>
      <xdr:col>15</xdr:col>
      <xdr:colOff>28575</xdr:colOff>
      <xdr:row>19</xdr:row>
      <xdr:rowOff>219074</xdr:rowOff>
    </xdr:to>
    <xdr:graphicFrame macro="">
      <xdr:nvGraphicFramePr>
        <xdr:cNvPr id="30" name="Graphique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12</xdr:col>
      <xdr:colOff>571500</xdr:colOff>
      <xdr:row>15</xdr:row>
      <xdr:rowOff>276225</xdr:rowOff>
    </xdr:from>
    <xdr:ext cx="1009649" cy="468013"/>
    <xdr:sp macro="" textlink="Metrics!Q26">
      <xdr:nvSpPr>
        <xdr:cNvPr id="7" name="ZoneText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8029575" y="4429125"/>
          <a:ext cx="100964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7CB2FFE1-2A5F-4370-99AD-1002EAA5D6D2}" type="TxLink">
            <a:rPr lang="en-US" sz="24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</a:rPr>
            <a:pPr algn="ctr"/>
            <a:t>97%</a:t>
          </a:fld>
          <a:endParaRPr lang="fr-CA" sz="24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twoCellAnchor>
    <xdr:from>
      <xdr:col>16</xdr:col>
      <xdr:colOff>19049</xdr:colOff>
      <xdr:row>13</xdr:row>
      <xdr:rowOff>19049</xdr:rowOff>
    </xdr:from>
    <xdr:to>
      <xdr:col>19</xdr:col>
      <xdr:colOff>28575</xdr:colOff>
      <xdr:row>19</xdr:row>
      <xdr:rowOff>219074</xdr:rowOff>
    </xdr:to>
    <xdr:graphicFrame macro="">
      <xdr:nvGraphicFramePr>
        <xdr:cNvPr id="32" name="Graphique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16</xdr:col>
      <xdr:colOff>571500</xdr:colOff>
      <xdr:row>15</xdr:row>
      <xdr:rowOff>276225</xdr:rowOff>
    </xdr:from>
    <xdr:ext cx="1009650" cy="468013"/>
    <xdr:sp macro="" textlink="Metrics!Q28">
      <xdr:nvSpPr>
        <xdr:cNvPr id="33" name="ZoneTexte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/>
      </xdr:nvSpPr>
      <xdr:spPr>
        <a:xfrm>
          <a:off x="10201275" y="4429125"/>
          <a:ext cx="100965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DD7FB04E-26EA-408B-865A-771B03DE1128}" type="TxLink">
            <a:rPr lang="en-US" sz="24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</a:rPr>
            <a:pPr algn="ctr"/>
            <a:t>111%</a:t>
          </a:fld>
          <a:endParaRPr lang="fr-CA" sz="2400" b="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twoCellAnchor editAs="oneCell">
    <xdr:from>
      <xdr:col>0</xdr:col>
      <xdr:colOff>28575</xdr:colOff>
      <xdr:row>0</xdr:row>
      <xdr:rowOff>285750</xdr:rowOff>
    </xdr:from>
    <xdr:to>
      <xdr:col>0</xdr:col>
      <xdr:colOff>1538933</xdr:colOff>
      <xdr:row>2</xdr:row>
      <xdr:rowOff>19050</xdr:rowOff>
    </xdr:to>
    <xdr:pic>
      <xdr:nvPicPr>
        <xdr:cNvPr id="35" name="Image 3">
          <a:extLst>
            <a:ext uri="{FF2B5EF4-FFF2-40B4-BE49-F238E27FC236}">
              <a16:creationId xmlns:a16="http://schemas.microsoft.com/office/drawing/2014/main" id="{235AE484-B824-48BD-9673-EF83BCBC3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0"/>
          <a:ext cx="1510358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492125</xdr:colOff>
      <xdr:row>3</xdr:row>
      <xdr:rowOff>127000</xdr:rowOff>
    </xdr:from>
    <xdr:to>
      <xdr:col>21</xdr:col>
      <xdr:colOff>206375</xdr:colOff>
      <xdr:row>6</xdr:row>
      <xdr:rowOff>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D37A77A-35DF-4F56-8B03-CBD76B934088}"/>
            </a:ext>
          </a:extLst>
        </xdr:cNvPr>
        <xdr:cNvSpPr/>
      </xdr:nvSpPr>
      <xdr:spPr>
        <a:xfrm>
          <a:off x="12366625" y="1031875"/>
          <a:ext cx="476250" cy="77787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632460</xdr:colOff>
          <xdr:row>5</xdr:row>
          <xdr:rowOff>190500</xdr:rowOff>
        </xdr:from>
        <xdr:to>
          <xdr:col>8</xdr:col>
          <xdr:colOff>0</xdr:colOff>
          <xdr:row>6</xdr:row>
          <xdr:rowOff>83820</xdr:rowOff>
        </xdr:to>
        <xdr:pic>
          <xdr:nvPicPr>
            <xdr:cNvPr id="10787" name="Image 44">
              <a:extLst>
                <a:ext uri="{FF2B5EF4-FFF2-40B4-BE49-F238E27FC236}">
                  <a16:creationId xmlns:a16="http://schemas.microsoft.com/office/drawing/2014/main" id="{CD4E1DD3-E6B3-4CCE-A27D-0FB49943922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2" spid="_x0000_s10972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572000" y="1714500"/>
              <a:ext cx="800100" cy="1981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640080</xdr:colOff>
          <xdr:row>10</xdr:row>
          <xdr:rowOff>198120</xdr:rowOff>
        </xdr:from>
        <xdr:to>
          <xdr:col>4</xdr:col>
          <xdr:colOff>7620</xdr:colOff>
          <xdr:row>11</xdr:row>
          <xdr:rowOff>99060</xdr:rowOff>
        </xdr:to>
        <xdr:pic>
          <xdr:nvPicPr>
            <xdr:cNvPr id="10788" name="Image 49">
              <a:extLst>
                <a:ext uri="{FF2B5EF4-FFF2-40B4-BE49-F238E27FC236}">
                  <a16:creationId xmlns:a16="http://schemas.microsoft.com/office/drawing/2014/main" id="{23102E70-5A79-4BE0-A54B-EF80AF2D357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3" spid="_x0000_s1097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339340" y="3040380"/>
              <a:ext cx="800100" cy="2057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10</xdr:row>
          <xdr:rowOff>198120</xdr:rowOff>
        </xdr:from>
        <xdr:to>
          <xdr:col>8</xdr:col>
          <xdr:colOff>22860</xdr:colOff>
          <xdr:row>11</xdr:row>
          <xdr:rowOff>99060</xdr:rowOff>
        </xdr:to>
        <xdr:pic>
          <xdr:nvPicPr>
            <xdr:cNvPr id="10789" name="Image 50">
              <a:extLst>
                <a:ext uri="{FF2B5EF4-FFF2-40B4-BE49-F238E27FC236}">
                  <a16:creationId xmlns:a16="http://schemas.microsoft.com/office/drawing/2014/main" id="{6D60462A-BD2C-4E24-AD9C-B1DBACAD54F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4" spid="_x0000_s10974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4587240" y="3040380"/>
              <a:ext cx="807720" cy="2057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632460</xdr:colOff>
          <xdr:row>5</xdr:row>
          <xdr:rowOff>190500</xdr:rowOff>
        </xdr:from>
        <xdr:to>
          <xdr:col>14</xdr:col>
          <xdr:colOff>0</xdr:colOff>
          <xdr:row>6</xdr:row>
          <xdr:rowOff>83820</xdr:rowOff>
        </xdr:to>
        <xdr:pic>
          <xdr:nvPicPr>
            <xdr:cNvPr id="10790" name="Image 53">
              <a:extLst>
                <a:ext uri="{FF2B5EF4-FFF2-40B4-BE49-F238E27FC236}">
                  <a16:creationId xmlns:a16="http://schemas.microsoft.com/office/drawing/2014/main" id="{D540B33F-A9C0-4FFF-82F6-0F725C459C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5" spid="_x0000_s10975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8298180" y="1714500"/>
              <a:ext cx="800100" cy="1981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640080</xdr:colOff>
          <xdr:row>5</xdr:row>
          <xdr:rowOff>190500</xdr:rowOff>
        </xdr:from>
        <xdr:to>
          <xdr:col>18</xdr:col>
          <xdr:colOff>7620</xdr:colOff>
          <xdr:row>6</xdr:row>
          <xdr:rowOff>83820</xdr:rowOff>
        </xdr:to>
        <xdr:pic>
          <xdr:nvPicPr>
            <xdr:cNvPr id="10791" name="Image 54">
              <a:extLst>
                <a:ext uri="{FF2B5EF4-FFF2-40B4-BE49-F238E27FC236}">
                  <a16:creationId xmlns:a16="http://schemas.microsoft.com/office/drawing/2014/main" id="{AC3253D5-2425-4225-B54D-D69F3F08492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6" spid="_x0000_s10976"/>
                </a:ext>
              </a:extLst>
            </xdr:cNvPicPr>
          </xdr:nvPicPr>
          <xdr:blipFill>
            <a:blip xmlns:r="http://schemas.openxmlformats.org/officeDocument/2006/relationships" r:embed="rId16"/>
            <a:srcRect/>
            <a:stretch>
              <a:fillRect/>
            </a:stretch>
          </xdr:blipFill>
          <xdr:spPr bwMode="auto">
            <a:xfrm>
              <a:off x="10546080" y="1714500"/>
              <a:ext cx="800100" cy="19812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22860</xdr:colOff>
          <xdr:row>10</xdr:row>
          <xdr:rowOff>198120</xdr:rowOff>
        </xdr:from>
        <xdr:to>
          <xdr:col>14</xdr:col>
          <xdr:colOff>83820</xdr:colOff>
          <xdr:row>11</xdr:row>
          <xdr:rowOff>99060</xdr:rowOff>
        </xdr:to>
        <xdr:pic>
          <xdr:nvPicPr>
            <xdr:cNvPr id="10792" name="Image 58">
              <a:extLst>
                <a:ext uri="{FF2B5EF4-FFF2-40B4-BE49-F238E27FC236}">
                  <a16:creationId xmlns:a16="http://schemas.microsoft.com/office/drawing/2014/main" id="{1EA3759B-3F86-46F4-AE0C-8A2E959C674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B7" spid="_x0000_s1097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8404860" y="3040380"/>
              <a:ext cx="777240" cy="2057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30480</xdr:colOff>
          <xdr:row>10</xdr:row>
          <xdr:rowOff>198120</xdr:rowOff>
        </xdr:from>
        <xdr:to>
          <xdr:col>18</xdr:col>
          <xdr:colOff>99060</xdr:colOff>
          <xdr:row>11</xdr:row>
          <xdr:rowOff>99060</xdr:rowOff>
        </xdr:to>
        <xdr:pic>
          <xdr:nvPicPr>
            <xdr:cNvPr id="10793" name="Image 59">
              <a:extLst>
                <a:ext uri="{FF2B5EF4-FFF2-40B4-BE49-F238E27FC236}">
                  <a16:creationId xmlns:a16="http://schemas.microsoft.com/office/drawing/2014/main" id="{B67CFB11-F8CB-44DC-B56C-A36858737B2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B8" spid="_x0000_s10978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0652760" y="3040380"/>
              <a:ext cx="784860" cy="2057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617220</xdr:colOff>
          <xdr:row>5</xdr:row>
          <xdr:rowOff>182880</xdr:rowOff>
        </xdr:from>
        <xdr:to>
          <xdr:col>4</xdr:col>
          <xdr:colOff>0</xdr:colOff>
          <xdr:row>6</xdr:row>
          <xdr:rowOff>83820</xdr:rowOff>
        </xdr:to>
        <xdr:pic>
          <xdr:nvPicPr>
            <xdr:cNvPr id="10794" name="Image 33">
              <a:extLst>
                <a:ext uri="{FF2B5EF4-FFF2-40B4-BE49-F238E27FC236}">
                  <a16:creationId xmlns:a16="http://schemas.microsoft.com/office/drawing/2014/main" id="{B15F396B-A819-4E8C-BE29-37144FC29CF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astMonth!$B$1" spid="_x0000_s10979"/>
                </a:ext>
              </a:extLst>
            </xdr:cNvPicPr>
          </xdr:nvPicPr>
          <xdr:blipFill>
            <a:blip xmlns:r="http://schemas.openxmlformats.org/officeDocument/2006/relationships" r:embed="rId18"/>
            <a:srcRect/>
            <a:stretch>
              <a:fillRect/>
            </a:stretch>
          </xdr:blipFill>
          <xdr:spPr bwMode="auto">
            <a:xfrm>
              <a:off x="2316480" y="1706880"/>
              <a:ext cx="815340" cy="2057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10</xdr:row>
      <xdr:rowOff>190501</xdr:rowOff>
    </xdr:from>
    <xdr:to>
      <xdr:col>2</xdr:col>
      <xdr:colOff>668398</xdr:colOff>
      <xdr:row>12</xdr:row>
      <xdr:rowOff>227685</xdr:rowOff>
    </xdr:to>
    <xdr:pic>
      <xdr:nvPicPr>
        <xdr:cNvPr id="2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3238501"/>
          <a:ext cx="658873" cy="6467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104776</xdr:colOff>
      <xdr:row>10</xdr:row>
      <xdr:rowOff>180975</xdr:rowOff>
    </xdr:from>
    <xdr:to>
      <xdr:col>4</xdr:col>
      <xdr:colOff>37918</xdr:colOff>
      <xdr:row>12</xdr:row>
      <xdr:rowOff>236293</xdr:rowOff>
    </xdr:to>
    <xdr:pic>
      <xdr:nvPicPr>
        <xdr:cNvPr id="3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6" y="3228975"/>
          <a:ext cx="695142" cy="664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10</xdr:row>
      <xdr:rowOff>180975</xdr:rowOff>
    </xdr:from>
    <xdr:to>
      <xdr:col>5</xdr:col>
      <xdr:colOff>131518</xdr:colOff>
      <xdr:row>12</xdr:row>
      <xdr:rowOff>242338</xdr:rowOff>
    </xdr:to>
    <xdr:pic>
      <xdr:nvPicPr>
        <xdr:cNvPr id="4" name="Pictur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3228975"/>
          <a:ext cx="664918" cy="670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361950</xdr:colOff>
      <xdr:row>10</xdr:row>
      <xdr:rowOff>200025</xdr:rowOff>
    </xdr:from>
    <xdr:to>
      <xdr:col>6</xdr:col>
      <xdr:colOff>270913</xdr:colOff>
      <xdr:row>12</xdr:row>
      <xdr:rowOff>243254</xdr:rowOff>
    </xdr:to>
    <xdr:pic>
      <xdr:nvPicPr>
        <xdr:cNvPr id="5" name="Picture 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3248025"/>
          <a:ext cx="670963" cy="6528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457201</xdr:colOff>
      <xdr:row>10</xdr:row>
      <xdr:rowOff>209550</xdr:rowOff>
    </xdr:from>
    <xdr:to>
      <xdr:col>7</xdr:col>
      <xdr:colOff>354075</xdr:colOff>
      <xdr:row>12</xdr:row>
      <xdr:rowOff>228600</xdr:rowOff>
    </xdr:to>
    <xdr:pic>
      <xdr:nvPicPr>
        <xdr:cNvPr id="6" name="Picture 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1" y="3257550"/>
          <a:ext cx="658874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0</xdr:row>
      <xdr:rowOff>285750</xdr:rowOff>
    </xdr:from>
    <xdr:to>
      <xdr:col>0</xdr:col>
      <xdr:colOff>1538933</xdr:colOff>
      <xdr:row>2</xdr:row>
      <xdr:rowOff>19050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9D5CD5DD-C6E6-4BE3-96E3-C8FFC19BD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0"/>
          <a:ext cx="1510358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0</xdr:row>
      <xdr:rowOff>53340</xdr:rowOff>
    </xdr:from>
    <xdr:to>
      <xdr:col>9</xdr:col>
      <xdr:colOff>419100</xdr:colOff>
      <xdr:row>15</xdr:row>
      <xdr:rowOff>213360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A090AA9-C35A-4A3B-869F-E964FD05A555}"/>
            </a:ext>
          </a:extLst>
        </xdr:cNvPr>
        <xdr:cNvSpPr/>
      </xdr:nvSpPr>
      <xdr:spPr>
        <a:xfrm>
          <a:off x="579120" y="53340"/>
          <a:ext cx="8427720" cy="4732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dniasolutions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"/>
  <sheetViews>
    <sheetView showGridLines="0" showRowColHeaders="0" zoomScaleNormal="100" workbookViewId="0">
      <selection activeCell="A6" sqref="A6"/>
    </sheetView>
  </sheetViews>
  <sheetFormatPr defaultColWidth="11.44140625" defaultRowHeight="14.4"/>
  <cols>
    <col min="1" max="1" width="23.6640625" style="104" customWidth="1"/>
    <col min="2" max="2" width="1.109375" style="104" customWidth="1"/>
    <col min="3" max="16384" width="11.44140625" style="104"/>
  </cols>
  <sheetData>
    <row r="1" spans="1:22" ht="24" customHeight="1">
      <c r="A1" s="171"/>
      <c r="B1" s="187" t="s">
        <v>200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18"/>
      <c r="T1" s="118"/>
      <c r="U1" s="118"/>
      <c r="V1" s="118"/>
    </row>
    <row r="2" spans="1:22" ht="24" customHeight="1">
      <c r="A2" s="171"/>
      <c r="C2" s="105" t="str">
        <f>Translations!G7</f>
        <v>1. Settings</v>
      </c>
    </row>
    <row r="3" spans="1:22" ht="24" customHeight="1">
      <c r="A3" s="171"/>
      <c r="C3" s="106" t="str">
        <f>Translations!G8</f>
        <v xml:space="preserve">Begin setting up the spreadsheet. </v>
      </c>
    </row>
    <row r="4" spans="1:22" ht="24" customHeight="1">
      <c r="A4" s="107" t="str">
        <f>"  "&amp;Translations!$G$7</f>
        <v xml:space="preserve">  1. Settings</v>
      </c>
    </row>
    <row r="5" spans="1:22" ht="24" customHeight="1">
      <c r="A5" s="108" t="str">
        <f>"       "&amp;Translations!$G$18</f>
        <v xml:space="preserve">       1.1. Translations</v>
      </c>
    </row>
    <row r="6" spans="1:22" ht="24" customHeight="1">
      <c r="A6" s="108" t="str">
        <f>"  "&amp;Translations!$G$48</f>
        <v xml:space="preserve">  2. Financial Metrics</v>
      </c>
      <c r="C6" s="176" t="str">
        <f>Translations!G9</f>
        <v>Fiscal Year Start Month:</v>
      </c>
      <c r="D6" s="177"/>
      <c r="E6" s="178"/>
      <c r="F6" s="179" t="s">
        <v>25</v>
      </c>
      <c r="G6" s="180"/>
    </row>
    <row r="7" spans="1:22" ht="24" customHeight="1">
      <c r="A7" s="108" t="str">
        <f>"  "&amp;Translations!$G$49</f>
        <v xml:space="preserve">  3. Financial Dashboard</v>
      </c>
      <c r="C7" s="181" t="str">
        <f>Translations!G12</f>
        <v>Select Language:</v>
      </c>
      <c r="D7" s="177"/>
      <c r="E7" s="178"/>
      <c r="F7" s="182" t="s">
        <v>0</v>
      </c>
      <c r="G7" s="183"/>
    </row>
    <row r="8" spans="1:22" ht="24" customHeight="1">
      <c r="A8" s="108" t="str">
        <f>"  "&amp;Translations!$G$52</f>
        <v xml:space="preserve">  Help &amp; Support</v>
      </c>
    </row>
    <row r="9" spans="1:22" ht="24" customHeight="1">
      <c r="A9" s="108"/>
      <c r="C9" s="184" t="str">
        <f>Translations!G13</f>
        <v>% Net Profit Target</v>
      </c>
      <c r="D9" s="185"/>
      <c r="E9" s="186"/>
      <c r="F9" s="109">
        <v>0.12</v>
      </c>
      <c r="G9" s="110" t="str">
        <f>Translations!$G$17</f>
        <v>or higher</v>
      </c>
    </row>
    <row r="10" spans="1:22" ht="24" customHeight="1">
      <c r="A10" s="111"/>
      <c r="C10" s="173" t="str">
        <f>Translations!G14</f>
        <v>Quick Ratio Target</v>
      </c>
      <c r="D10" s="174"/>
      <c r="E10" s="175"/>
      <c r="F10" s="120">
        <v>1</v>
      </c>
      <c r="G10" s="119" t="str">
        <f>Translations!$G$17</f>
        <v>or higher</v>
      </c>
    </row>
    <row r="11" spans="1:22" ht="24" customHeight="1">
      <c r="A11" s="111"/>
      <c r="C11" s="172" t="str">
        <f>Translations!G15</f>
        <v>Current Ratio Target</v>
      </c>
      <c r="D11" s="172"/>
      <c r="E11" s="172"/>
      <c r="F11" s="120">
        <v>3</v>
      </c>
      <c r="G11" s="119" t="str">
        <f>Translations!$G$17</f>
        <v>or higher</v>
      </c>
    </row>
    <row r="12" spans="1:22" ht="24" customHeight="1">
      <c r="A12" s="111"/>
    </row>
    <row r="13" spans="1:22" ht="24" customHeight="1">
      <c r="A13" s="111"/>
    </row>
    <row r="14" spans="1:22" ht="24" customHeight="1">
      <c r="A14" s="111"/>
    </row>
    <row r="15" spans="1:22" ht="24" customHeight="1">
      <c r="A15" s="111"/>
    </row>
    <row r="16" spans="1:22" ht="24" customHeight="1">
      <c r="A16" s="111"/>
    </row>
    <row r="17" spans="1:1" ht="24" customHeight="1">
      <c r="A17" s="111"/>
    </row>
    <row r="18" spans="1:1" ht="24" customHeight="1">
      <c r="A18" s="111"/>
    </row>
    <row r="19" spans="1:1" ht="24" customHeight="1">
      <c r="A19" s="111"/>
    </row>
    <row r="20" spans="1:1" ht="24" customHeight="1">
      <c r="A20" s="111"/>
    </row>
    <row r="21" spans="1:1" ht="24" customHeight="1">
      <c r="A21" s="111"/>
    </row>
    <row r="22" spans="1:1" ht="24" customHeight="1">
      <c r="A22" s="111"/>
    </row>
    <row r="23" spans="1:1" ht="24" customHeight="1">
      <c r="A23" s="111"/>
    </row>
    <row r="24" spans="1:1" ht="24" customHeight="1">
      <c r="A24" s="111"/>
    </row>
    <row r="25" spans="1:1" ht="24" customHeight="1">
      <c r="A25" s="111"/>
    </row>
    <row r="26" spans="1:1" ht="24" customHeight="1">
      <c r="A26" s="111"/>
    </row>
    <row r="27" spans="1:1" ht="24" customHeight="1">
      <c r="A27" s="111"/>
    </row>
    <row r="28" spans="1:1" ht="24" customHeight="1">
      <c r="A28" s="111"/>
    </row>
    <row r="29" spans="1:1" ht="24" customHeight="1">
      <c r="A29" s="111"/>
    </row>
    <row r="30" spans="1:1" ht="24" customHeight="1">
      <c r="A30" s="111"/>
    </row>
    <row r="31" spans="1:1" ht="24" customHeight="1">
      <c r="A31" s="111"/>
    </row>
    <row r="32" spans="1:1" ht="24" customHeight="1"/>
  </sheetData>
  <sheetProtection algorithmName="SHA-512" hashValue="v6FOuUGOowjGfJfIuc8cw610h5TpxovW8giFYMfNWUnMbXrqMDMev2ioUkmsRhcaWQ8tPp5DJ03m+onhTPWdww==" saltValue="djbkmObjfn6a+ikBrnV2UA==" spinCount="100000" sheet="1" objects="1" scenarios="1"/>
  <mergeCells count="9">
    <mergeCell ref="A1:A3"/>
    <mergeCell ref="C11:E11"/>
    <mergeCell ref="C10:E10"/>
    <mergeCell ref="C6:E6"/>
    <mergeCell ref="F6:G6"/>
    <mergeCell ref="C7:E7"/>
    <mergeCell ref="F7:G7"/>
    <mergeCell ref="C9:E9"/>
    <mergeCell ref="B1:R1"/>
  </mergeCells>
  <dataValidations disablePrompts="1" count="2">
    <dataValidation type="list" allowBlank="1" showInputMessage="1" showErrorMessage="1" sqref="F6:G6" xr:uid="{00000000-0002-0000-0000-000000000000}">
      <formula1>Month</formula1>
    </dataValidation>
    <dataValidation type="list" allowBlank="1" showInputMessage="1" showErrorMessage="1" sqref="F7:G7" xr:uid="{00000000-0002-0000-0000-000001000000}">
      <formula1>language2</formula1>
    </dataValidation>
  </dataValidations>
  <hyperlinks>
    <hyperlink ref="A4" location="Settings!A1" display="Settings!A1" xr:uid="{00000000-0004-0000-0000-000000000000}"/>
    <hyperlink ref="A5" location="Translations!A1" display="Translations!A1" xr:uid="{00000000-0004-0000-0000-000001000000}"/>
    <hyperlink ref="A6" location="Metrics!A1" display="Metrics!A1" xr:uid="{00000000-0004-0000-0000-000002000000}"/>
    <hyperlink ref="A7" location="Dashboard!A1" display="Dashboard!A1" xr:uid="{00000000-0004-0000-0000-000003000000}"/>
    <hyperlink ref="A8" location="Support!A1" display="Support!A1" xr:uid="{00000000-0004-0000-0000-000004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0"/>
  <sheetViews>
    <sheetView showGridLines="0" showRowColHeaders="0" zoomScaleNormal="100" workbookViewId="0">
      <selection activeCell="A6" sqref="A6"/>
    </sheetView>
  </sheetViews>
  <sheetFormatPr defaultColWidth="11.44140625" defaultRowHeight="14.4"/>
  <cols>
    <col min="1" max="1" width="23.6640625" style="71" customWidth="1"/>
    <col min="2" max="2" width="1.109375" style="71" customWidth="1"/>
    <col min="3" max="7" width="32.33203125" style="71" customWidth="1"/>
    <col min="8" max="16384" width="11.44140625" style="71"/>
  </cols>
  <sheetData>
    <row r="1" spans="1:22" ht="24" customHeight="1">
      <c r="A1" s="188"/>
      <c r="B1" s="187" t="s">
        <v>200</v>
      </c>
      <c r="C1" s="187"/>
      <c r="D1" s="187"/>
      <c r="E1" s="187"/>
      <c r="F1" s="187"/>
      <c r="G1" s="187"/>
      <c r="H1" s="187"/>
      <c r="I1" s="187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2" ht="24" customHeight="1">
      <c r="A2" s="188"/>
      <c r="C2" s="72" t="str">
        <f>Translations!G18</f>
        <v>1.1. Translations</v>
      </c>
    </row>
    <row r="3" spans="1:22" ht="24" customHeight="1">
      <c r="A3" s="188"/>
    </row>
    <row r="4" spans="1:22" ht="24" customHeight="1">
      <c r="A4" s="73" t="str">
        <f>"  "&amp;Translations!$G$7</f>
        <v xml:space="preserve">  1. Settings</v>
      </c>
    </row>
    <row r="5" spans="1:22" ht="24" customHeight="1">
      <c r="A5" s="74" t="str">
        <f>"       "&amp;Translations!$G$18</f>
        <v xml:space="preserve">       1.1. Translations</v>
      </c>
    </row>
    <row r="6" spans="1:22" ht="24" customHeight="1" thickBot="1">
      <c r="A6" s="73" t="str">
        <f>"  "&amp;Translations!$G$48</f>
        <v xml:space="preserve">  2. Financial Metrics</v>
      </c>
      <c r="C6" s="75" t="s">
        <v>0</v>
      </c>
      <c r="D6" s="75" t="s">
        <v>1</v>
      </c>
      <c r="E6" s="75" t="s">
        <v>2</v>
      </c>
      <c r="F6" s="75" t="s">
        <v>3</v>
      </c>
      <c r="G6" s="76" t="str">
        <f>Settings!F7</f>
        <v>English</v>
      </c>
    </row>
    <row r="7" spans="1:22" ht="24" customHeight="1">
      <c r="A7" s="73" t="str">
        <f>"  "&amp;Translations!$G$49</f>
        <v xml:space="preserve">  3. Financial Dashboard</v>
      </c>
      <c r="C7" s="121" t="s">
        <v>4</v>
      </c>
      <c r="D7" s="121" t="s">
        <v>5</v>
      </c>
      <c r="E7" s="121" t="s">
        <v>6</v>
      </c>
      <c r="F7" s="77"/>
      <c r="G7" s="78" t="str">
        <f>IFERROR(IF(IF($G$6=$C$6,C7,IF($G$6=$D$6,D7,IF($G$6=$E$6,E7,IF(F7="",C7,IF($G$6=$F$6,F7)))))=0,C7,IF($G$6=$C$6,C7,IF($G$6=$D$6,D7,IF($G$6=$E$6,E7,IF(F7="",C7,IF($G$6=$F$6,F7)))))),"")</f>
        <v>1. Settings</v>
      </c>
    </row>
    <row r="8" spans="1:22" ht="24" customHeight="1">
      <c r="A8" s="73" t="str">
        <f>"  "&amp;Translations!$G$52</f>
        <v xml:space="preserve">  Help &amp; Support</v>
      </c>
      <c r="C8" s="122" t="s">
        <v>7</v>
      </c>
      <c r="D8" s="122" t="s">
        <v>8</v>
      </c>
      <c r="E8" s="122" t="s">
        <v>9</v>
      </c>
      <c r="F8" s="79"/>
      <c r="G8" s="78" t="str">
        <f t="shared" ref="G8:G73" si="0">IFERROR(IF(IF($G$6=$C$6,C8,IF($G$6=$D$6,D8,IF($G$6=$E$6,E8,IF(F8="",C8,IF($G$6=$F$6,F8)))))=0,C8,IF($G$6=$C$6,C8,IF($G$6=$D$6,D8,IF($G$6=$E$6,E8,IF(F8="",C8,IF($G$6=$F$6,F8)))))),"")</f>
        <v xml:space="preserve">Begin setting up the spreadsheet. </v>
      </c>
    </row>
    <row r="9" spans="1:22" ht="24" customHeight="1">
      <c r="A9" s="80"/>
      <c r="C9" s="101" t="s">
        <v>10</v>
      </c>
      <c r="D9" s="101" t="s">
        <v>11</v>
      </c>
      <c r="E9" s="101" t="s">
        <v>12</v>
      </c>
      <c r="F9" s="79"/>
      <c r="G9" s="78" t="str">
        <f t="shared" si="0"/>
        <v>Fiscal Year Start Month:</v>
      </c>
    </row>
    <row r="10" spans="1:22" ht="24" customHeight="1">
      <c r="A10" s="80"/>
      <c r="C10" s="101" t="s">
        <v>13</v>
      </c>
      <c r="D10" s="101" t="s">
        <v>14</v>
      </c>
      <c r="E10" s="101" t="s">
        <v>15</v>
      </c>
      <c r="F10" s="81"/>
      <c r="G10" s="78" t="str">
        <f t="shared" si="0"/>
        <v>Current year:</v>
      </c>
    </row>
    <row r="11" spans="1:22" ht="24" customHeight="1">
      <c r="A11" s="80"/>
      <c r="C11" s="101" t="s">
        <v>16</v>
      </c>
      <c r="D11" s="101" t="s">
        <v>17</v>
      </c>
      <c r="E11" s="101" t="s">
        <v>18</v>
      </c>
      <c r="F11" s="77"/>
      <c r="G11" s="78" t="str">
        <f t="shared" si="0"/>
        <v>Initial Budget:</v>
      </c>
    </row>
    <row r="12" spans="1:22" ht="24" customHeight="1">
      <c r="A12" s="80"/>
      <c r="C12" s="101" t="s">
        <v>19</v>
      </c>
      <c r="D12" s="101" t="s">
        <v>20</v>
      </c>
      <c r="E12" s="101" t="s">
        <v>21</v>
      </c>
      <c r="F12" s="82"/>
      <c r="G12" s="78" t="str">
        <f t="shared" si="0"/>
        <v>Select Language:</v>
      </c>
    </row>
    <row r="13" spans="1:22" ht="24" customHeight="1">
      <c r="A13" s="80"/>
      <c r="C13" s="123" t="s">
        <v>136</v>
      </c>
      <c r="D13" s="123" t="s">
        <v>151</v>
      </c>
      <c r="E13" s="123" t="s">
        <v>152</v>
      </c>
      <c r="F13" s="83"/>
      <c r="G13" s="78" t="str">
        <f t="shared" si="0"/>
        <v>% Net Profit Target</v>
      </c>
    </row>
    <row r="14" spans="1:22" ht="24" customHeight="1">
      <c r="A14" s="80"/>
      <c r="C14" s="123" t="s">
        <v>126</v>
      </c>
      <c r="D14" s="123" t="s">
        <v>160</v>
      </c>
      <c r="E14" s="123" t="s">
        <v>161</v>
      </c>
      <c r="F14" s="84"/>
      <c r="G14" s="78" t="str">
        <f t="shared" si="0"/>
        <v>Quick Ratio Target</v>
      </c>
    </row>
    <row r="15" spans="1:22" ht="24" customHeight="1">
      <c r="A15" s="80"/>
      <c r="C15" s="123" t="s">
        <v>127</v>
      </c>
      <c r="D15" s="123" t="s">
        <v>158</v>
      </c>
      <c r="E15" s="123" t="s">
        <v>163</v>
      </c>
      <c r="F15" s="84"/>
      <c r="G15" s="78" t="str">
        <f t="shared" si="0"/>
        <v>Current Ratio Target</v>
      </c>
    </row>
    <row r="16" spans="1:22" ht="24" customHeight="1">
      <c r="A16" s="80"/>
      <c r="C16" s="123" t="s">
        <v>137</v>
      </c>
      <c r="D16" s="123" t="s">
        <v>154</v>
      </c>
      <c r="E16" s="123" t="s">
        <v>155</v>
      </c>
      <c r="F16" s="84"/>
      <c r="G16" s="85" t="str">
        <f t="shared" si="0"/>
        <v>Target:</v>
      </c>
    </row>
    <row r="17" spans="1:7" ht="24" customHeight="1">
      <c r="A17" s="80"/>
      <c r="C17" s="124" t="s">
        <v>128</v>
      </c>
      <c r="D17" s="124" t="s">
        <v>157</v>
      </c>
      <c r="E17" s="124" t="s">
        <v>156</v>
      </c>
      <c r="F17" s="86"/>
      <c r="G17" s="87" t="str">
        <f t="shared" si="0"/>
        <v>or higher</v>
      </c>
    </row>
    <row r="18" spans="1:7" ht="24" customHeight="1">
      <c r="A18" s="80"/>
      <c r="C18" s="125" t="s">
        <v>22</v>
      </c>
      <c r="D18" s="125" t="s">
        <v>23</v>
      </c>
      <c r="E18" s="125" t="s">
        <v>24</v>
      </c>
      <c r="F18" s="140"/>
      <c r="G18" s="88" t="str">
        <f t="shared" si="0"/>
        <v>1.1. Translations</v>
      </c>
    </row>
    <row r="19" spans="1:7" ht="24" customHeight="1">
      <c r="A19" s="80"/>
      <c r="C19" s="126" t="s">
        <v>26</v>
      </c>
      <c r="D19" s="127" t="s">
        <v>27</v>
      </c>
      <c r="E19" s="127" t="s">
        <v>28</v>
      </c>
      <c r="F19" s="132"/>
      <c r="G19" s="89" t="str">
        <f t="shared" si="0"/>
        <v>Month</v>
      </c>
    </row>
    <row r="20" spans="1:7" ht="24" customHeight="1">
      <c r="A20" s="80"/>
      <c r="C20" s="128" t="s">
        <v>25</v>
      </c>
      <c r="D20" s="123" t="s">
        <v>25</v>
      </c>
      <c r="E20" s="123" t="s">
        <v>25</v>
      </c>
      <c r="F20" s="123"/>
      <c r="G20" s="90" t="str">
        <f t="shared" si="0"/>
        <v>JAN</v>
      </c>
    </row>
    <row r="21" spans="1:7" ht="24" customHeight="1">
      <c r="A21" s="80"/>
      <c r="C21" s="128" t="s">
        <v>29</v>
      </c>
      <c r="D21" s="123" t="s">
        <v>30</v>
      </c>
      <c r="E21" s="123" t="s">
        <v>31</v>
      </c>
      <c r="F21" s="123"/>
      <c r="G21" s="90" t="str">
        <f t="shared" si="0"/>
        <v>FEB</v>
      </c>
    </row>
    <row r="22" spans="1:7" ht="24" customHeight="1">
      <c r="A22" s="80"/>
      <c r="C22" s="128" t="s">
        <v>32</v>
      </c>
      <c r="D22" s="123" t="s">
        <v>32</v>
      </c>
      <c r="E22" s="123" t="s">
        <v>32</v>
      </c>
      <c r="F22" s="123"/>
      <c r="G22" s="90" t="str">
        <f t="shared" si="0"/>
        <v>MAR</v>
      </c>
    </row>
    <row r="23" spans="1:7" ht="24" customHeight="1">
      <c r="A23" s="80"/>
      <c r="C23" s="128" t="s">
        <v>33</v>
      </c>
      <c r="D23" s="123" t="s">
        <v>34</v>
      </c>
      <c r="E23" s="123" t="s">
        <v>35</v>
      </c>
      <c r="F23" s="123"/>
      <c r="G23" s="90" t="str">
        <f t="shared" si="0"/>
        <v>APR</v>
      </c>
    </row>
    <row r="24" spans="1:7" ht="24" customHeight="1">
      <c r="A24" s="80"/>
      <c r="C24" s="128" t="s">
        <v>36</v>
      </c>
      <c r="D24" s="123" t="s">
        <v>37</v>
      </c>
      <c r="E24" s="123" t="s">
        <v>37</v>
      </c>
      <c r="F24" s="123"/>
      <c r="G24" s="90" t="str">
        <f t="shared" si="0"/>
        <v>MAY</v>
      </c>
    </row>
    <row r="25" spans="1:7" ht="24" customHeight="1">
      <c r="A25" s="80"/>
      <c r="C25" s="128" t="s">
        <v>38</v>
      </c>
      <c r="D25" s="123" t="s">
        <v>38</v>
      </c>
      <c r="E25" s="123" t="s">
        <v>38</v>
      </c>
      <c r="F25" s="123"/>
      <c r="G25" s="90" t="str">
        <f t="shared" si="0"/>
        <v>JUN</v>
      </c>
    </row>
    <row r="26" spans="1:7" ht="24" customHeight="1">
      <c r="A26" s="80"/>
      <c r="C26" s="128" t="s">
        <v>39</v>
      </c>
      <c r="D26" s="123" t="s">
        <v>39</v>
      </c>
      <c r="E26" s="123" t="s">
        <v>39</v>
      </c>
      <c r="F26" s="123"/>
      <c r="G26" s="90" t="str">
        <f t="shared" si="0"/>
        <v>JUL</v>
      </c>
    </row>
    <row r="27" spans="1:7" ht="24" customHeight="1">
      <c r="A27" s="80"/>
      <c r="C27" s="128" t="s">
        <v>40</v>
      </c>
      <c r="D27" s="123" t="s">
        <v>41</v>
      </c>
      <c r="E27" s="123" t="s">
        <v>42</v>
      </c>
      <c r="F27" s="123"/>
      <c r="G27" s="90" t="str">
        <f t="shared" si="0"/>
        <v>AUG</v>
      </c>
    </row>
    <row r="28" spans="1:7" ht="24" customHeight="1">
      <c r="A28" s="80"/>
      <c r="C28" s="128" t="s">
        <v>43</v>
      </c>
      <c r="D28" s="123" t="s">
        <v>43</v>
      </c>
      <c r="E28" s="123" t="s">
        <v>44</v>
      </c>
      <c r="F28" s="123"/>
      <c r="G28" s="90" t="str">
        <f t="shared" si="0"/>
        <v>SEP</v>
      </c>
    </row>
    <row r="29" spans="1:7" ht="24" customHeight="1">
      <c r="A29" s="80"/>
      <c r="C29" s="128" t="s">
        <v>45</v>
      </c>
      <c r="D29" s="123" t="s">
        <v>45</v>
      </c>
      <c r="E29" s="123" t="s">
        <v>46</v>
      </c>
      <c r="F29" s="123"/>
      <c r="G29" s="90" t="str">
        <f t="shared" si="0"/>
        <v>OCT</v>
      </c>
    </row>
    <row r="30" spans="1:7" ht="24" customHeight="1">
      <c r="A30" s="80"/>
      <c r="C30" s="128" t="s">
        <v>47</v>
      </c>
      <c r="D30" s="123" t="s">
        <v>47</v>
      </c>
      <c r="E30" s="123" t="s">
        <v>47</v>
      </c>
      <c r="F30" s="123"/>
      <c r="G30" s="90" t="str">
        <f t="shared" si="0"/>
        <v>NOV</v>
      </c>
    </row>
    <row r="31" spans="1:7" ht="24" customHeight="1">
      <c r="A31" s="80"/>
      <c r="C31" s="129" t="s">
        <v>48</v>
      </c>
      <c r="D31" s="130" t="s">
        <v>49</v>
      </c>
      <c r="E31" s="130" t="s">
        <v>50</v>
      </c>
      <c r="F31" s="130"/>
      <c r="G31" s="91" t="str">
        <f t="shared" si="0"/>
        <v>DEC</v>
      </c>
    </row>
    <row r="32" spans="1:7" ht="24" customHeight="1">
      <c r="A32" s="80"/>
      <c r="C32" s="131" t="s">
        <v>51</v>
      </c>
      <c r="D32" s="132" t="s">
        <v>52</v>
      </c>
      <c r="E32" s="132" t="s">
        <v>53</v>
      </c>
      <c r="F32" s="132"/>
      <c r="G32" s="89" t="str">
        <f t="shared" si="0"/>
        <v>January</v>
      </c>
    </row>
    <row r="33" spans="1:7" ht="24" customHeight="1">
      <c r="A33" s="80"/>
      <c r="C33" s="128" t="s">
        <v>54</v>
      </c>
      <c r="D33" s="123" t="s">
        <v>55</v>
      </c>
      <c r="E33" s="123" t="s">
        <v>56</v>
      </c>
      <c r="F33" s="123"/>
      <c r="G33" s="90" t="str">
        <f t="shared" si="0"/>
        <v>February</v>
      </c>
    </row>
    <row r="34" spans="1:7" ht="24" customHeight="1">
      <c r="A34" s="80"/>
      <c r="C34" s="128" t="s">
        <v>57</v>
      </c>
      <c r="D34" s="123" t="s">
        <v>58</v>
      </c>
      <c r="E34" s="123" t="s">
        <v>59</v>
      </c>
      <c r="F34" s="123"/>
      <c r="G34" s="90" t="str">
        <f t="shared" si="0"/>
        <v>March</v>
      </c>
    </row>
    <row r="35" spans="1:7" ht="24" customHeight="1">
      <c r="A35" s="80"/>
      <c r="C35" s="128" t="s">
        <v>60</v>
      </c>
      <c r="D35" s="123" t="s">
        <v>61</v>
      </c>
      <c r="E35" s="123" t="s">
        <v>62</v>
      </c>
      <c r="F35" s="123"/>
      <c r="G35" s="90" t="str">
        <f t="shared" si="0"/>
        <v>April</v>
      </c>
    </row>
    <row r="36" spans="1:7" ht="24" customHeight="1">
      <c r="A36" s="80"/>
      <c r="C36" s="128" t="s">
        <v>63</v>
      </c>
      <c r="D36" s="123" t="s">
        <v>64</v>
      </c>
      <c r="E36" s="123" t="s">
        <v>65</v>
      </c>
      <c r="F36" s="123"/>
      <c r="G36" s="90" t="str">
        <f t="shared" si="0"/>
        <v>May</v>
      </c>
    </row>
    <row r="37" spans="1:7" ht="24" customHeight="1">
      <c r="A37" s="80"/>
      <c r="C37" s="128" t="s">
        <v>66</v>
      </c>
      <c r="D37" s="123" t="s">
        <v>67</v>
      </c>
      <c r="E37" s="123" t="s">
        <v>68</v>
      </c>
      <c r="F37" s="123"/>
      <c r="G37" s="90" t="str">
        <f t="shared" si="0"/>
        <v>June</v>
      </c>
    </row>
    <row r="38" spans="1:7" ht="24" customHeight="1">
      <c r="A38" s="80"/>
      <c r="C38" s="128" t="s">
        <v>69</v>
      </c>
      <c r="D38" s="123" t="s">
        <v>70</v>
      </c>
      <c r="E38" s="123" t="s">
        <v>71</v>
      </c>
      <c r="F38" s="123"/>
      <c r="G38" s="90" t="str">
        <f t="shared" si="0"/>
        <v>July</v>
      </c>
    </row>
    <row r="39" spans="1:7" ht="24" customHeight="1">
      <c r="A39" s="80"/>
      <c r="C39" s="128" t="s">
        <v>72</v>
      </c>
      <c r="D39" s="123" t="s">
        <v>73</v>
      </c>
      <c r="E39" s="123" t="s">
        <v>74</v>
      </c>
      <c r="F39" s="123"/>
      <c r="G39" s="90" t="str">
        <f t="shared" si="0"/>
        <v>August</v>
      </c>
    </row>
    <row r="40" spans="1:7" ht="24" customHeight="1">
      <c r="A40" s="80"/>
      <c r="C40" s="128" t="s">
        <v>75</v>
      </c>
      <c r="D40" s="123" t="s">
        <v>76</v>
      </c>
      <c r="E40" s="123" t="s">
        <v>77</v>
      </c>
      <c r="F40" s="123"/>
      <c r="G40" s="90" t="str">
        <f t="shared" si="0"/>
        <v>September</v>
      </c>
    </row>
    <row r="41" spans="1:7" ht="24" customHeight="1">
      <c r="A41" s="80"/>
      <c r="C41" s="128" t="s">
        <v>78</v>
      </c>
      <c r="D41" s="123" t="s">
        <v>79</v>
      </c>
      <c r="E41" s="123" t="s">
        <v>80</v>
      </c>
      <c r="F41" s="123"/>
      <c r="G41" s="90" t="str">
        <f t="shared" si="0"/>
        <v>October</v>
      </c>
    </row>
    <row r="42" spans="1:7" ht="24" customHeight="1">
      <c r="A42" s="80"/>
      <c r="C42" s="128" t="s">
        <v>81</v>
      </c>
      <c r="D42" s="123" t="s">
        <v>82</v>
      </c>
      <c r="E42" s="123" t="s">
        <v>83</v>
      </c>
      <c r="F42" s="123"/>
      <c r="G42" s="90" t="str">
        <f t="shared" si="0"/>
        <v>November</v>
      </c>
    </row>
    <row r="43" spans="1:7" ht="24" customHeight="1">
      <c r="A43" s="80"/>
      <c r="C43" s="129" t="s">
        <v>84</v>
      </c>
      <c r="D43" s="130" t="s">
        <v>85</v>
      </c>
      <c r="E43" s="130" t="s">
        <v>86</v>
      </c>
      <c r="F43" s="130"/>
      <c r="G43" s="91" t="str">
        <f t="shared" si="0"/>
        <v>December</v>
      </c>
    </row>
    <row r="44" spans="1:7" ht="24" customHeight="1">
      <c r="A44" s="80"/>
      <c r="C44" s="133" t="s">
        <v>93</v>
      </c>
      <c r="D44" s="133" t="s">
        <v>93</v>
      </c>
      <c r="E44" s="133" t="s">
        <v>93</v>
      </c>
      <c r="F44" s="133"/>
      <c r="G44" s="92" t="str">
        <f t="shared" si="0"/>
        <v>ID</v>
      </c>
    </row>
    <row r="45" spans="1:7" ht="24" customHeight="1">
      <c r="A45" s="80"/>
      <c r="C45" s="134" t="s">
        <v>96</v>
      </c>
      <c r="D45" s="134" t="s">
        <v>95</v>
      </c>
      <c r="E45" s="134" t="s">
        <v>94</v>
      </c>
      <c r="F45" s="134"/>
      <c r="G45" s="93" t="str">
        <f t="shared" si="0"/>
        <v>Indicator Name</v>
      </c>
    </row>
    <row r="46" spans="1:7" ht="24" customHeight="1">
      <c r="A46" s="80"/>
      <c r="C46" s="135" t="s">
        <v>91</v>
      </c>
      <c r="D46" s="100" t="s">
        <v>91</v>
      </c>
      <c r="E46" s="100" t="s">
        <v>91</v>
      </c>
      <c r="F46" s="100"/>
      <c r="G46" s="94" t="str">
        <f t="shared" si="0"/>
        <v>Total</v>
      </c>
    </row>
    <row r="47" spans="1:7" ht="24" customHeight="1">
      <c r="A47" s="80"/>
      <c r="C47" s="100" t="s">
        <v>130</v>
      </c>
      <c r="D47" s="100" t="s">
        <v>150</v>
      </c>
      <c r="E47" s="100" t="s">
        <v>131</v>
      </c>
      <c r="F47" s="100"/>
      <c r="G47" s="94" t="str">
        <f t="shared" si="0"/>
        <v>All</v>
      </c>
    </row>
    <row r="48" spans="1:7" ht="24" customHeight="1">
      <c r="A48" s="80"/>
      <c r="C48" s="136" t="s">
        <v>97</v>
      </c>
      <c r="D48" s="136" t="s">
        <v>98</v>
      </c>
      <c r="E48" s="136" t="s">
        <v>99</v>
      </c>
      <c r="F48" s="136"/>
      <c r="G48" s="95" t="str">
        <f t="shared" si="0"/>
        <v>2. Financial Metrics</v>
      </c>
    </row>
    <row r="49" spans="1:7" ht="24" customHeight="1">
      <c r="A49" s="80"/>
      <c r="C49" s="96" t="s">
        <v>145</v>
      </c>
      <c r="D49" s="96" t="s">
        <v>101</v>
      </c>
      <c r="E49" s="96" t="s">
        <v>100</v>
      </c>
      <c r="F49" s="96"/>
      <c r="G49" s="96" t="str">
        <f t="shared" si="0"/>
        <v>3. Financial Dashboard</v>
      </c>
    </row>
    <row r="50" spans="1:7" ht="24" customHeight="1">
      <c r="A50" s="80"/>
      <c r="C50" s="137" t="s">
        <v>135</v>
      </c>
      <c r="D50" s="137" t="s">
        <v>166</v>
      </c>
      <c r="E50" s="137" t="s">
        <v>147</v>
      </c>
      <c r="F50" s="137"/>
      <c r="G50" s="97" t="str">
        <f t="shared" si="0"/>
        <v>Income and Expenses</v>
      </c>
    </row>
    <row r="51" spans="1:7" ht="24" customHeight="1">
      <c r="A51" s="80"/>
      <c r="C51" s="138" t="s">
        <v>129</v>
      </c>
      <c r="D51" s="138" t="s">
        <v>165</v>
      </c>
      <c r="E51" s="138" t="s">
        <v>164</v>
      </c>
      <c r="F51" s="141"/>
      <c r="G51" s="98" t="str">
        <f t="shared" si="0"/>
        <v xml:space="preserve">Last month with data: </v>
      </c>
    </row>
    <row r="52" spans="1:7" ht="24" customHeight="1">
      <c r="A52" s="80"/>
      <c r="C52" s="139" t="s">
        <v>102</v>
      </c>
      <c r="D52" s="139" t="s">
        <v>103</v>
      </c>
      <c r="E52" s="139" t="s">
        <v>104</v>
      </c>
      <c r="F52" s="142"/>
      <c r="G52" s="96" t="str">
        <f t="shared" si="0"/>
        <v>Help &amp; Support</v>
      </c>
    </row>
    <row r="53" spans="1:7" ht="24" customHeight="1">
      <c r="A53" s="80"/>
      <c r="C53" s="99" t="s">
        <v>142</v>
      </c>
      <c r="D53" s="99" t="s">
        <v>167</v>
      </c>
      <c r="E53" s="99" t="s">
        <v>146</v>
      </c>
      <c r="F53" s="99"/>
      <c r="G53" s="99" t="str">
        <f t="shared" si="0"/>
        <v>Total Income</v>
      </c>
    </row>
    <row r="54" spans="1:7" ht="24" customHeight="1">
      <c r="A54" s="80"/>
      <c r="C54" s="100" t="s">
        <v>114</v>
      </c>
      <c r="D54" s="100" t="s">
        <v>114</v>
      </c>
      <c r="E54" s="100" t="s">
        <v>168</v>
      </c>
      <c r="F54" s="100"/>
      <c r="G54" s="100" t="str">
        <f t="shared" si="0"/>
        <v>Cost of Goods Sold</v>
      </c>
    </row>
    <row r="55" spans="1:7" ht="24" customHeight="1">
      <c r="A55" s="80"/>
      <c r="C55" s="100" t="s">
        <v>115</v>
      </c>
      <c r="D55" s="100" t="s">
        <v>170</v>
      </c>
      <c r="E55" s="100" t="s">
        <v>169</v>
      </c>
      <c r="F55" s="100"/>
      <c r="G55" s="100" t="str">
        <f t="shared" si="0"/>
        <v xml:space="preserve">Gross Profit </v>
      </c>
    </row>
    <row r="56" spans="1:7" ht="24" customHeight="1">
      <c r="A56" s="80"/>
      <c r="C56" s="100" t="s">
        <v>133</v>
      </c>
      <c r="D56" s="100" t="s">
        <v>171</v>
      </c>
      <c r="E56" s="100" t="s">
        <v>172</v>
      </c>
      <c r="F56" s="100"/>
      <c r="G56" s="100" t="str">
        <f t="shared" si="0"/>
        <v xml:space="preserve">Total Operating Expenses  </v>
      </c>
    </row>
    <row r="57" spans="1:7" ht="24" customHeight="1">
      <c r="A57" s="80"/>
      <c r="C57" s="100" t="s">
        <v>134</v>
      </c>
      <c r="D57" s="100" t="s">
        <v>175</v>
      </c>
      <c r="E57" s="100" t="s">
        <v>174</v>
      </c>
      <c r="F57" s="100"/>
      <c r="G57" s="100" t="str">
        <f t="shared" si="0"/>
        <v>Operating Profit (EBIT)</v>
      </c>
    </row>
    <row r="58" spans="1:7" ht="24" customHeight="1">
      <c r="A58" s="80"/>
      <c r="C58" s="100" t="s">
        <v>116</v>
      </c>
      <c r="D58" s="100" t="s">
        <v>173</v>
      </c>
      <c r="E58" s="100" t="s">
        <v>148</v>
      </c>
      <c r="F58" s="100"/>
      <c r="G58" s="100" t="str">
        <f t="shared" si="0"/>
        <v xml:space="preserve">Taxes    </v>
      </c>
    </row>
    <row r="59" spans="1:7" ht="24" customHeight="1">
      <c r="A59" s="80"/>
      <c r="C59" s="100" t="s">
        <v>117</v>
      </c>
      <c r="D59" s="100" t="s">
        <v>176</v>
      </c>
      <c r="E59" s="100" t="s">
        <v>149</v>
      </c>
      <c r="F59" s="100"/>
      <c r="G59" s="100" t="str">
        <f t="shared" si="0"/>
        <v xml:space="preserve">Net Profit   </v>
      </c>
    </row>
    <row r="60" spans="1:7" ht="24" customHeight="1">
      <c r="A60" s="80"/>
      <c r="C60" s="100" t="s">
        <v>118</v>
      </c>
      <c r="D60" s="100" t="s">
        <v>177</v>
      </c>
      <c r="E60" s="100" t="s">
        <v>178</v>
      </c>
      <c r="F60" s="100"/>
      <c r="G60" s="100" t="str">
        <f t="shared" si="0"/>
        <v>Net Profit Margin %</v>
      </c>
    </row>
    <row r="61" spans="1:7" ht="24" customHeight="1">
      <c r="A61" s="80"/>
      <c r="C61" s="100" t="s">
        <v>124</v>
      </c>
      <c r="D61" s="100" t="s">
        <v>180</v>
      </c>
      <c r="E61" s="100" t="s">
        <v>179</v>
      </c>
      <c r="F61" s="100"/>
      <c r="G61" s="100" t="str">
        <f t="shared" si="0"/>
        <v>Total Expenses</v>
      </c>
    </row>
    <row r="62" spans="1:7" ht="24" customHeight="1">
      <c r="A62" s="80"/>
      <c r="C62" s="100" t="s">
        <v>119</v>
      </c>
      <c r="D62" s="100" t="s">
        <v>199</v>
      </c>
      <c r="E62" s="100" t="s">
        <v>198</v>
      </c>
      <c r="F62" s="100"/>
      <c r="G62" s="100" t="str">
        <f t="shared" si="0"/>
        <v>Cash at end of month</v>
      </c>
    </row>
    <row r="63" spans="1:7" ht="24" customHeight="1">
      <c r="A63" s="80"/>
      <c r="C63" s="100" t="s">
        <v>120</v>
      </c>
      <c r="D63" s="123" t="s">
        <v>159</v>
      </c>
      <c r="E63" s="123" t="s">
        <v>181</v>
      </c>
      <c r="F63" s="100"/>
      <c r="G63" s="100" t="str">
        <f t="shared" si="0"/>
        <v>Quick Ratio</v>
      </c>
    </row>
    <row r="64" spans="1:7" ht="24" customHeight="1">
      <c r="A64" s="80"/>
      <c r="C64" s="100" t="s">
        <v>121</v>
      </c>
      <c r="D64" s="123" t="s">
        <v>153</v>
      </c>
      <c r="E64" s="123" t="s">
        <v>162</v>
      </c>
      <c r="F64" s="100"/>
      <c r="G64" s="100" t="str">
        <f t="shared" si="0"/>
        <v>Current Ratio</v>
      </c>
    </row>
    <row r="65" spans="1:7" ht="24" customHeight="1">
      <c r="A65" s="80"/>
      <c r="C65" s="100" t="s">
        <v>122</v>
      </c>
      <c r="D65" s="100" t="s">
        <v>184</v>
      </c>
      <c r="E65" s="100" t="s">
        <v>182</v>
      </c>
      <c r="F65" s="100"/>
      <c r="G65" s="100" t="str">
        <f t="shared" si="0"/>
        <v>Accounts Receivable</v>
      </c>
    </row>
    <row r="66" spans="1:7" ht="24" customHeight="1">
      <c r="A66" s="80"/>
      <c r="C66" s="100" t="s">
        <v>123</v>
      </c>
      <c r="D66" s="100" t="s">
        <v>185</v>
      </c>
      <c r="E66" s="100" t="s">
        <v>183</v>
      </c>
      <c r="F66" s="100"/>
      <c r="G66" s="100" t="str">
        <f t="shared" si="0"/>
        <v>Accounts Payable</v>
      </c>
    </row>
    <row r="67" spans="1:7" ht="24" customHeight="1">
      <c r="A67" s="80"/>
      <c r="C67" s="122" t="s">
        <v>125</v>
      </c>
      <c r="D67" s="101" t="s">
        <v>186</v>
      </c>
      <c r="E67" s="101" t="s">
        <v>187</v>
      </c>
      <c r="F67" s="101"/>
      <c r="G67" s="101" t="str">
        <f t="shared" si="0"/>
        <v>vs previous month</v>
      </c>
    </row>
    <row r="68" spans="1:7" ht="24" customHeight="1">
      <c r="A68" s="80"/>
      <c r="C68" s="101" t="s">
        <v>138</v>
      </c>
      <c r="D68" s="101" t="s">
        <v>189</v>
      </c>
      <c r="E68" s="101" t="s">
        <v>190</v>
      </c>
      <c r="F68" s="101"/>
      <c r="G68" s="101" t="str">
        <f t="shared" si="0"/>
        <v>Income Budget</v>
      </c>
    </row>
    <row r="69" spans="1:7" ht="24" customHeight="1">
      <c r="A69" s="80"/>
      <c r="C69" s="101" t="s">
        <v>139</v>
      </c>
      <c r="D69" s="101" t="s">
        <v>192</v>
      </c>
      <c r="E69" s="101" t="s">
        <v>191</v>
      </c>
      <c r="F69" s="101"/>
      <c r="G69" s="101" t="str">
        <f t="shared" si="0"/>
        <v>Expenses Budget</v>
      </c>
    </row>
    <row r="70" spans="1:7" ht="24" customHeight="1">
      <c r="A70" s="80"/>
      <c r="C70" s="101" t="s">
        <v>140</v>
      </c>
      <c r="D70" s="101" t="s">
        <v>193</v>
      </c>
      <c r="E70" s="101" t="s">
        <v>195</v>
      </c>
      <c r="F70" s="101"/>
      <c r="G70" s="101" t="str">
        <f t="shared" si="0"/>
        <v>% of Income Budget</v>
      </c>
    </row>
    <row r="71" spans="1:7" ht="24" customHeight="1">
      <c r="A71" s="80"/>
      <c r="C71" s="101" t="s">
        <v>141</v>
      </c>
      <c r="D71" s="101" t="s">
        <v>194</v>
      </c>
      <c r="E71" s="101" t="s">
        <v>196</v>
      </c>
      <c r="F71" s="101"/>
      <c r="G71" s="101" t="str">
        <f t="shared" si="0"/>
        <v>% of Expenses Budget</v>
      </c>
    </row>
    <row r="72" spans="1:7" ht="24" customHeight="1">
      <c r="A72" s="80"/>
      <c r="C72" s="101" t="s">
        <v>143</v>
      </c>
      <c r="D72" s="101" t="s">
        <v>143</v>
      </c>
      <c r="E72" s="101" t="s">
        <v>188</v>
      </c>
      <c r="F72" s="101"/>
      <c r="G72" s="101" t="str">
        <f t="shared" si="0"/>
        <v>Budget</v>
      </c>
    </row>
    <row r="73" spans="1:7" ht="24" customHeight="1">
      <c r="A73" s="80"/>
      <c r="C73" s="102" t="s">
        <v>144</v>
      </c>
      <c r="D73" s="102" t="s">
        <v>144</v>
      </c>
      <c r="E73" s="102" t="s">
        <v>197</v>
      </c>
      <c r="F73" s="102"/>
      <c r="G73" s="102" t="str">
        <f t="shared" si="0"/>
        <v>Balance</v>
      </c>
    </row>
    <row r="74" spans="1:7" ht="24" customHeight="1">
      <c r="A74" s="80"/>
    </row>
    <row r="75" spans="1:7" ht="24" customHeight="1">
      <c r="A75" s="80"/>
    </row>
    <row r="76" spans="1:7" ht="24" customHeight="1">
      <c r="A76" s="80"/>
    </row>
    <row r="77" spans="1:7" ht="24" customHeight="1">
      <c r="A77" s="80"/>
    </row>
    <row r="78" spans="1:7" ht="24" customHeight="1">
      <c r="A78" s="80"/>
    </row>
    <row r="79" spans="1:7" ht="24" customHeight="1">
      <c r="A79" s="80"/>
    </row>
    <row r="80" spans="1:7" ht="24" customHeight="1">
      <c r="A80" s="80"/>
    </row>
  </sheetData>
  <sheetProtection algorithmName="SHA-512" hashValue="Jpb+aQv2/vKbF7G+f6IxaS40VB5qB1rd//2zEDQ8IF7TDmzo3w1alkuCtqjXwXMOguLaEAx+hG4TBmdgA6TfFw==" saltValue="o6KNx1d6owU3+6yJ9ZPAew==" spinCount="100000" sheet="1" objects="1" scenarios="1"/>
  <mergeCells count="2">
    <mergeCell ref="A1:A3"/>
    <mergeCell ref="B1:I1"/>
  </mergeCells>
  <hyperlinks>
    <hyperlink ref="A4" location="Settings!A1" display="Settings!A1" xr:uid="{00000000-0004-0000-0100-000000000000}"/>
    <hyperlink ref="A5" location="Translations!A1" display="Translations!A1" xr:uid="{00000000-0004-0000-0100-000001000000}"/>
    <hyperlink ref="A6" location="Metrics!A1" display="Metrics!A1" xr:uid="{00000000-0004-0000-0100-000002000000}"/>
    <hyperlink ref="A7" location="Dashboard!A1" display="Dashboard!A1" xr:uid="{00000000-0004-0000-0100-000003000000}"/>
    <hyperlink ref="A8" location="Support!A1" display="Support!A1" xr:uid="{00000000-0004-0000-0100-000004000000}"/>
  </hyperlinks>
  <pageMargins left="0.25" right="0.25" top="0.75" bottom="0.75" header="0.3" footer="0.3"/>
  <pageSetup scale="8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"/>
  <sheetViews>
    <sheetView showGridLines="0" showRowColHeaders="0" topLeftCell="A4" zoomScaleNormal="100" workbookViewId="0">
      <selection activeCell="A6" sqref="A6"/>
    </sheetView>
  </sheetViews>
  <sheetFormatPr defaultColWidth="11.44140625" defaultRowHeight="14.4"/>
  <cols>
    <col min="1" max="1" width="23.6640625" style="1" customWidth="1"/>
    <col min="2" max="2" width="1.109375" style="1" customWidth="1"/>
    <col min="3" max="3" width="8.88671875" style="3" customWidth="1"/>
    <col min="4" max="4" width="33.109375" style="1" customWidth="1"/>
    <col min="5" max="17" width="11.44140625" style="1"/>
    <col min="18" max="19" width="11.44140625" style="1" customWidth="1"/>
    <col min="20" max="16384" width="11.44140625" style="1"/>
  </cols>
  <sheetData>
    <row r="1" spans="1:20" ht="24" customHeight="1">
      <c r="A1" s="190"/>
      <c r="B1" s="187" t="s">
        <v>200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12"/>
      <c r="T1" s="112"/>
    </row>
    <row r="2" spans="1:20" ht="24" customHeight="1">
      <c r="A2" s="190"/>
      <c r="C2" s="10" t="str">
        <f>Translations!G48</f>
        <v>2. Financial Metrics</v>
      </c>
      <c r="R2" s="112"/>
      <c r="S2" s="112"/>
      <c r="T2" s="112"/>
    </row>
    <row r="3" spans="1:20" ht="24" customHeight="1">
      <c r="A3" s="190"/>
      <c r="R3" s="112"/>
      <c r="S3" s="112"/>
      <c r="T3" s="112"/>
    </row>
    <row r="4" spans="1:20" ht="24" customHeight="1">
      <c r="A4" s="24" t="str">
        <f>"  "&amp;Translations!$G$7</f>
        <v xml:space="preserve">  1. Settings</v>
      </c>
      <c r="J4" s="47"/>
      <c r="Q4" s="62" t="str">
        <f>Dashboard!S2</f>
        <v>JUN</v>
      </c>
      <c r="R4" s="112"/>
      <c r="S4" s="112"/>
      <c r="T4" s="112"/>
    </row>
    <row r="5" spans="1:20" ht="24" customHeight="1">
      <c r="A5" s="25" t="str">
        <f>"  "&amp;Translations!$G$48</f>
        <v xml:space="preserve">  2. Financial Metrics</v>
      </c>
      <c r="J5" s="47"/>
      <c r="R5" s="112"/>
      <c r="S5" s="112"/>
      <c r="T5" s="112"/>
    </row>
    <row r="6" spans="1:20" s="9" customFormat="1" ht="24" customHeight="1" thickBot="1">
      <c r="A6" s="24" t="str">
        <f>"  "&amp;Translations!$G$49</f>
        <v xml:space="preserve">  3. Financial Dashboard</v>
      </c>
      <c r="C6" s="26" t="str">
        <f>Translations!G44</f>
        <v>ID</v>
      </c>
      <c r="D6" s="30" t="str">
        <f>Translations!G45</f>
        <v>Indicator Name</v>
      </c>
      <c r="E6" s="26" t="str">
        <f>Settings!F6</f>
        <v>JAN</v>
      </c>
      <c r="F6" s="26" t="str">
        <f>IF(E6=Lists!$B$3,Lists!$B$4,IF(E6=Lists!$B$4,Lists!$B$5,IF(E6=Lists!$B$5,Lists!$B$6,IF(E6=Lists!$B$6,Lists!$B$7,IF(E6=Lists!$B$7,Lists!$B$8,IF(E6=Lists!$B$8,Lists!$B$9,IF(E6=Lists!$B$9,Lists!$B$10,IF(E6=Lists!$B$10,Lists!$B$11,IF(E6=Lists!$B$11,Lists!$B$12,IF(E6=Lists!$B$12,Lists!$B$13,IF(E6=Lists!$B$13,Lists!$B$14,IF(E6=Lists!$B$14,Lists!$B$3))))))))))))</f>
        <v>FEB</v>
      </c>
      <c r="G6" s="26" t="str">
        <f>IF(F6=Lists!$B$3,Lists!$B$4,IF(F6=Lists!$B$4,Lists!$B$5,IF(F6=Lists!$B$5,Lists!$B$6,IF(F6=Lists!$B$6,Lists!$B$7,IF(F6=Lists!$B$7,Lists!$B$8,IF(F6=Lists!$B$8,Lists!$B$9,IF(F6=Lists!$B$9,Lists!$B$10,IF(F6=Lists!$B$10,Lists!$B$11,IF(F6=Lists!$B$11,Lists!$B$12,IF(F6=Lists!$B$12,Lists!$B$13,IF(F6=Lists!$B$13,Lists!$B$14,IF(F6=Lists!$B$14,Lists!$B$3))))))))))))</f>
        <v>MAR</v>
      </c>
      <c r="H6" s="26" t="str">
        <f>IF(G6=Lists!$B$3,Lists!$B$4,IF(G6=Lists!$B$4,Lists!$B$5,IF(G6=Lists!$B$5,Lists!$B$6,IF(G6=Lists!$B$6,Lists!$B$7,IF(G6=Lists!$B$7,Lists!$B$8,IF(G6=Lists!$B$8,Lists!$B$9,IF(G6=Lists!$B$9,Lists!$B$10,IF(G6=Lists!$B$10,Lists!$B$11,IF(G6=Lists!$B$11,Lists!$B$12,IF(G6=Lists!$B$12,Lists!$B$13,IF(G6=Lists!$B$13,Lists!$B$14,IF(G6=Lists!$B$14,Lists!$B$3))))))))))))</f>
        <v>APR</v>
      </c>
      <c r="I6" s="26" t="str">
        <f>IF(H6=Lists!$B$3,Lists!$B$4,IF(H6=Lists!$B$4,Lists!$B$5,IF(H6=Lists!$B$5,Lists!$B$6,IF(H6=Lists!$B$6,Lists!$B$7,IF(H6=Lists!$B$7,Lists!$B$8,IF(H6=Lists!$B$8,Lists!$B$9,IF(H6=Lists!$B$9,Lists!$B$10,IF(H6=Lists!$B$10,Lists!$B$11,IF(H6=Lists!$B$11,Lists!$B$12,IF(H6=Lists!$B$12,Lists!$B$13,IF(H6=Lists!$B$13,Lists!$B$14,IF(H6=Lists!$B$14,Lists!$B$3))))))))))))</f>
        <v>MAY</v>
      </c>
      <c r="J6" s="26" t="str">
        <f>IF(I6=Lists!$B$3,Lists!$B$4,IF(I6=Lists!$B$4,Lists!$B$5,IF(I6=Lists!$B$5,Lists!$B$6,IF(I6=Lists!$B$6,Lists!$B$7,IF(I6=Lists!$B$7,Lists!$B$8,IF(I6=Lists!$B$8,Lists!$B$9,IF(I6=Lists!$B$9,Lists!$B$10,IF(I6=Lists!$B$10,Lists!$B$11,IF(I6=Lists!$B$11,Lists!$B$12,IF(I6=Lists!$B$12,Lists!$B$13,IF(I6=Lists!$B$13,Lists!$B$14,IF(I6=Lists!$B$14,Lists!$B$3))))))))))))</f>
        <v>JUN</v>
      </c>
      <c r="K6" s="26" t="str">
        <f>IF(J6=Lists!$B$3,Lists!$B$4,IF(J6=Lists!$B$4,Lists!$B$5,IF(J6=Lists!$B$5,Lists!$B$6,IF(J6=Lists!$B$6,Lists!$B$7,IF(J6=Lists!$B$7,Lists!$B$8,IF(J6=Lists!$B$8,Lists!$B$9,IF(J6=Lists!$B$9,Lists!$B$10,IF(J6=Lists!$B$10,Lists!$B$11,IF(J6=Lists!$B$11,Lists!$B$12,IF(J6=Lists!$B$12,Lists!$B$13,IF(J6=Lists!$B$13,Lists!$B$14,IF(J6=Lists!$B$14,Lists!$B$3))))))))))))</f>
        <v>JUL</v>
      </c>
      <c r="L6" s="26" t="str">
        <f>IF(K6=Lists!$B$3,Lists!$B$4,IF(K6=Lists!$B$4,Lists!$B$5,IF(K6=Lists!$B$5,Lists!$B$6,IF(K6=Lists!$B$6,Lists!$B$7,IF(K6=Lists!$B$7,Lists!$B$8,IF(K6=Lists!$B$8,Lists!$B$9,IF(K6=Lists!$B$9,Lists!$B$10,IF(K6=Lists!$B$10,Lists!$B$11,IF(K6=Lists!$B$11,Lists!$B$12,IF(K6=Lists!$B$12,Lists!$B$13,IF(K6=Lists!$B$13,Lists!$B$14,IF(K6=Lists!$B$14,Lists!$B$3))))))))))))</f>
        <v>AUG</v>
      </c>
      <c r="M6" s="26" t="str">
        <f>IF(L6=Lists!$B$3,Lists!$B$4,IF(L6=Lists!$B$4,Lists!$B$5,IF(L6=Lists!$B$5,Lists!$B$6,IF(L6=Lists!$B$6,Lists!$B$7,IF(L6=Lists!$B$7,Lists!$B$8,IF(L6=Lists!$B$8,Lists!$B$9,IF(L6=Lists!$B$9,Lists!$B$10,IF(L6=Lists!$B$10,Lists!$B$11,IF(L6=Lists!$B$11,Lists!$B$12,IF(L6=Lists!$B$12,Lists!$B$13,IF(L6=Lists!$B$13,Lists!$B$14,IF(L6=Lists!$B$14,Lists!$B$3))))))))))))</f>
        <v>SEP</v>
      </c>
      <c r="N6" s="26" t="str">
        <f>IF(M6=Lists!$B$3,Lists!$B$4,IF(M6=Lists!$B$4,Lists!$B$5,IF(M6=Lists!$B$5,Lists!$B$6,IF(M6=Lists!$B$6,Lists!$B$7,IF(M6=Lists!$B$7,Lists!$B$8,IF(M6=Lists!$B$8,Lists!$B$9,IF(M6=Lists!$B$9,Lists!$B$10,IF(M6=Lists!$B$10,Lists!$B$11,IF(M6=Lists!$B$11,Lists!$B$12,IF(M6=Lists!$B$12,Lists!$B$13,IF(M6=Lists!$B$13,Lists!$B$14,IF(M6=Lists!$B$14,Lists!$B$3))))))))))))</f>
        <v>OCT</v>
      </c>
      <c r="O6" s="26" t="str">
        <f>IF(N6=Lists!$B$3,Lists!$B$4,IF(N6=Lists!$B$4,Lists!$B$5,IF(N6=Lists!$B$5,Lists!$B$6,IF(N6=Lists!$B$6,Lists!$B$7,IF(N6=Lists!$B$7,Lists!$B$8,IF(N6=Lists!$B$8,Lists!$B$9,IF(N6=Lists!$B$9,Lists!$B$10,IF(N6=Lists!$B$10,Lists!$B$11,IF(N6=Lists!$B$11,Lists!$B$12,IF(N6=Lists!$B$12,Lists!$B$13,IF(N6=Lists!$B$13,Lists!$B$14,IF(N6=Lists!$B$14,Lists!$B$3))))))))))))</f>
        <v>NOV</v>
      </c>
      <c r="P6" s="26" t="str">
        <f>IF(O6=Lists!$B$3,Lists!$B$4,IF(O6=Lists!$B$4,Lists!$B$5,IF(O6=Lists!$B$5,Lists!$B$6,IF(O6=Lists!$B$6,Lists!$B$7,IF(O6=Lists!$B$7,Lists!$B$8,IF(O6=Lists!$B$8,Lists!$B$9,IF(O6=Lists!$B$9,Lists!$B$10,IF(O6=Lists!$B$10,Lists!$B$11,IF(O6=Lists!$B$11,Lists!$B$12,IF(O6=Lists!$B$12,Lists!$B$13,IF(O6=Lists!$B$13,Lists!$B$14,IF(O6=Lists!$B$14,Lists!$B$3))))))))))))</f>
        <v>DEC</v>
      </c>
      <c r="Q6" s="26" t="str">
        <f>Translations!G46</f>
        <v>Total</v>
      </c>
      <c r="R6" s="113"/>
      <c r="S6" s="113"/>
      <c r="T6" s="113"/>
    </row>
    <row r="7" spans="1:20" ht="24" customHeight="1">
      <c r="A7" s="24" t="str">
        <f>"  "&amp;Translations!$G$52</f>
        <v xml:space="preserve">  Help &amp; Support</v>
      </c>
      <c r="C7" s="31">
        <v>1</v>
      </c>
      <c r="D7" s="33" t="str">
        <f>Translations!G53</f>
        <v>Total Income</v>
      </c>
      <c r="E7" s="39"/>
      <c r="F7" s="39"/>
      <c r="G7" s="168">
        <v>4721</v>
      </c>
      <c r="H7" s="168">
        <v>4683</v>
      </c>
      <c r="I7" s="168">
        <v>4122</v>
      </c>
      <c r="J7" s="168">
        <v>4862</v>
      </c>
      <c r="K7" s="168">
        <v>4535</v>
      </c>
      <c r="L7" s="168">
        <v>4979</v>
      </c>
      <c r="M7" s="168">
        <v>4190</v>
      </c>
      <c r="N7" s="168">
        <v>4860</v>
      </c>
      <c r="O7" s="168">
        <v>4064</v>
      </c>
      <c r="P7" s="168">
        <v>4719</v>
      </c>
      <c r="Q7" s="169">
        <f>IF($Q$4=Lists!$B$15,SUM(Metrics!E7:P7),IF($E$6=$Q$4,E7,IF($F$6=$Q$4,F7,IF($G$6=$Q$4,G7,IF($H$6=$Q$4,H7,IF($I$6=$Q$4,I7,IF($J$6=$Q$4,J7,IF($K$6=$Q$4,K7,IF($L$6=$Q$4,L7,IF($M$6=$Q$4,M7,IF($N$6=$Q$4,N7,IF($O$6=$Q$4,O7,P7))))))))))))</f>
        <v>4862</v>
      </c>
      <c r="R7" s="114"/>
      <c r="S7" s="115">
        <f>IFERROR(IF($Q$4=$E$6,0,IF($Q$4=$F$6,F7/E7-1,IF($Q$4=$G$6,G7/F7-1,IF($Q$4=$H$6,H7/G7-1,IF($Q$4=$I$6,I7/H7-1,IF($Q$4=$J$6,J7/I7-1,IF($Q$4=$K$6,K7/J7-1,IF($Q$4=$L$6,L7/K7-1,IF($Q$4=$M$6,M7/L7-1,IF($Q$4=$N$6,N7/M7-1,IF($Q$4=$O$6,O7/N7-1,IF($Q$4=$P$6,P7/O7-1,"")))))))))))),0)</f>
        <v>0.17952450266860742</v>
      </c>
      <c r="T7" s="112"/>
    </row>
    <row r="8" spans="1:20" ht="24" customHeight="1">
      <c r="A8" s="18"/>
      <c r="C8" s="32">
        <v>2</v>
      </c>
      <c r="D8" s="34" t="str">
        <f>Translations!G54</f>
        <v>Cost of Goods Sold</v>
      </c>
      <c r="E8" s="38"/>
      <c r="F8" s="38"/>
      <c r="G8" s="36"/>
      <c r="H8" s="36">
        <v>1260</v>
      </c>
      <c r="I8" s="36">
        <v>1804</v>
      </c>
      <c r="J8" s="36">
        <v>1899</v>
      </c>
      <c r="K8" s="36">
        <v>1651</v>
      </c>
      <c r="L8" s="36">
        <v>1893</v>
      </c>
      <c r="M8" s="36">
        <v>1417</v>
      </c>
      <c r="N8" s="36">
        <v>1218</v>
      </c>
      <c r="O8" s="36">
        <v>1020</v>
      </c>
      <c r="P8" s="36">
        <v>1663</v>
      </c>
      <c r="Q8" s="41">
        <f>IF($Q$4=Lists!$B$15,SUM(Metrics!E8:P8),IF($E$6=$Q$4,E8,IF($F$6=$Q$4,F8,IF($G$6=$Q$4,G8,IF($H$6=$Q$4,H8,IF($I$6=$Q$4,I8,IF($J$6=$Q$4,J8,IF($K$6=$Q$4,K8,IF($L$6=$Q$4,L8,IF($M$6=$Q$4,M8,IF($N$6=$Q$4,N8,IF($O$6=$Q$4,O8,P8))))))))))))</f>
        <v>1899</v>
      </c>
      <c r="R8" s="114"/>
      <c r="S8" s="115">
        <f>IFERROR(IF($Q$4=$E$6,0,IF($Q$4=$F$6,F8/E8-1,IF($Q$4=$G$6,G8/F8-1,IF($Q$4=$H$6,H8/G8-1,IF($Q$4=$I$6,I8/H8-1,IF($Q$4=$J$6,J8/I8-1,IF($Q$4=$K$6,K8/J8-1,IF($Q$4=$L$6,L8/K8-1,IF($Q$4=$M$6,M8/L8-1,IF($Q$4=$N$6,N8/M8-1,IF($Q$4=$O$6,O8/N8-1,IF($Q$4=$P$6,P8/O8-1,"")))))))))))),0)</f>
        <v>5.2660753880266142E-2</v>
      </c>
      <c r="T8" s="112"/>
    </row>
    <row r="9" spans="1:20" ht="24" customHeight="1">
      <c r="A9" s="18"/>
      <c r="C9" s="143">
        <v>3</v>
      </c>
      <c r="D9" s="35" t="str">
        <f>Translations!G55</f>
        <v xml:space="preserve">Gross Profit </v>
      </c>
      <c r="E9" s="36">
        <f>E7-E8</f>
        <v>0</v>
      </c>
      <c r="F9" s="36">
        <f t="shared" ref="F9:Q9" si="0">F7-F8</f>
        <v>0</v>
      </c>
      <c r="G9" s="36">
        <f t="shared" si="0"/>
        <v>4721</v>
      </c>
      <c r="H9" s="36">
        <f t="shared" si="0"/>
        <v>3423</v>
      </c>
      <c r="I9" s="36">
        <f t="shared" si="0"/>
        <v>2318</v>
      </c>
      <c r="J9" s="36">
        <f t="shared" si="0"/>
        <v>2963</v>
      </c>
      <c r="K9" s="36">
        <f t="shared" si="0"/>
        <v>2884</v>
      </c>
      <c r="L9" s="36">
        <f t="shared" si="0"/>
        <v>3086</v>
      </c>
      <c r="M9" s="36">
        <f t="shared" si="0"/>
        <v>2773</v>
      </c>
      <c r="N9" s="36">
        <f t="shared" si="0"/>
        <v>3642</v>
      </c>
      <c r="O9" s="36">
        <f t="shared" si="0"/>
        <v>3044</v>
      </c>
      <c r="P9" s="36">
        <f t="shared" si="0"/>
        <v>3056</v>
      </c>
      <c r="Q9" s="41">
        <f t="shared" si="0"/>
        <v>2963</v>
      </c>
      <c r="R9" s="114"/>
      <c r="S9" s="115">
        <f>IFERROR(IF($Q$4=$E$6,0,IF($Q$4=$F$6,F9/E9-1,IF($Q$4=$G$6,G9/F9-1,IF($Q$4=$H$6,H9/G9-1,IF($Q$4=$I$6,I9/H9-1,IF($Q$4=$J$6,J9/I9-1,IF($Q$4=$K$6,K9/J9-1,IF($Q$4=$L$6,L9/K9-1,IF($Q$4=$M$6,M9/L9-1,IF($Q$4=$N$6,N9/M9-1,IF($Q$4=$O$6,O9/N9-1,IF($Q$4=$P$6,P9/O9-1,"")))))))))))),0)</f>
        <v>0.27825711820534949</v>
      </c>
      <c r="T9" s="112"/>
    </row>
    <row r="10" spans="1:20" ht="24" customHeight="1">
      <c r="A10" s="18"/>
      <c r="C10" s="144">
        <v>4</v>
      </c>
      <c r="D10" s="34" t="str">
        <f>Translations!G56</f>
        <v xml:space="preserve">Total Operating Expenses  </v>
      </c>
      <c r="E10" s="145">
        <v>2000</v>
      </c>
      <c r="F10" s="145">
        <v>1880</v>
      </c>
      <c r="G10" s="36">
        <v>1984</v>
      </c>
      <c r="H10" s="36">
        <v>1532</v>
      </c>
      <c r="I10" s="36">
        <v>1839</v>
      </c>
      <c r="J10" s="36">
        <v>1974</v>
      </c>
      <c r="K10" s="36">
        <v>1752</v>
      </c>
      <c r="L10" s="36">
        <v>1727</v>
      </c>
      <c r="M10" s="36">
        <v>1961</v>
      </c>
      <c r="N10" s="36">
        <v>1652</v>
      </c>
      <c r="O10" s="36">
        <v>1593</v>
      </c>
      <c r="P10" s="36">
        <v>1607</v>
      </c>
      <c r="Q10" s="41">
        <f>IF($Q$4=Lists!$B$15,SUM(Metrics!E10:P10),IF($E$6=$Q$4,E10,IF($F$6=$Q$4,F10,IF($G$6=$Q$4,G10,IF($H$6=$Q$4,H10,IF($I$6=$Q$4,I10,IF($J$6=$Q$4,J10,IF($K$6=$Q$4,K10,IF($L$6=$Q$4,L10,IF($M$6=$Q$4,M10,IF($N$6=$Q$4,N10,IF($O$6=$Q$4,O10,P10))))))))))))</f>
        <v>1974</v>
      </c>
      <c r="R10" s="114"/>
      <c r="S10" s="115">
        <f t="shared" ref="S10:S15" si="1">IFERROR(IF($Q$4=$E$6,0,IF($Q$4=$F$6,F10/E10-1,IF($Q$4=$G$6,G10/F10-1,IF($Q$4=$H$6,H10/G10-1,IF($Q$4=$I$6,I10/H10-1,IF($Q$4=$J$6,J10/I10-1,IF($Q$4=$K$6,K10/J10-1,IF($Q$4=$L$6,L10/K10-1,IF($Q$4=$M$6,M10/L10-1,IF($Q$4=$N$6,N10/M10-1,IF($Q$4=$O$6,O10/N10-1,IF($Q$4=$P$6,P10/O10-1,"")))))))))))),0)</f>
        <v>7.3409461663947795E-2</v>
      </c>
      <c r="T10" s="112"/>
    </row>
    <row r="11" spans="1:20" ht="24" customHeight="1">
      <c r="A11" s="18"/>
      <c r="C11" s="143">
        <v>5</v>
      </c>
      <c r="D11" s="35" t="str">
        <f>Translations!G57</f>
        <v>Operating Profit (EBIT)</v>
      </c>
      <c r="E11" s="36">
        <f>E9-E10</f>
        <v>-2000</v>
      </c>
      <c r="F11" s="36">
        <f t="shared" ref="F11:Q11" si="2">F9-F10</f>
        <v>-1880</v>
      </c>
      <c r="G11" s="36">
        <f t="shared" si="2"/>
        <v>2737</v>
      </c>
      <c r="H11" s="36">
        <f t="shared" si="2"/>
        <v>1891</v>
      </c>
      <c r="I11" s="36">
        <f t="shared" si="2"/>
        <v>479</v>
      </c>
      <c r="J11" s="36">
        <f t="shared" si="2"/>
        <v>989</v>
      </c>
      <c r="K11" s="36">
        <f t="shared" si="2"/>
        <v>1132</v>
      </c>
      <c r="L11" s="36">
        <f t="shared" si="2"/>
        <v>1359</v>
      </c>
      <c r="M11" s="36">
        <f t="shared" si="2"/>
        <v>812</v>
      </c>
      <c r="N11" s="36">
        <f t="shared" si="2"/>
        <v>1990</v>
      </c>
      <c r="O11" s="36">
        <f t="shared" si="2"/>
        <v>1451</v>
      </c>
      <c r="P11" s="36">
        <f t="shared" si="2"/>
        <v>1449</v>
      </c>
      <c r="Q11" s="41">
        <f t="shared" si="2"/>
        <v>989</v>
      </c>
      <c r="R11" s="114"/>
      <c r="S11" s="115"/>
      <c r="T11" s="112"/>
    </row>
    <row r="12" spans="1:20" ht="24" customHeight="1">
      <c r="A12" s="18"/>
      <c r="C12" s="144">
        <v>6</v>
      </c>
      <c r="D12" s="34" t="str">
        <f>Translations!G58</f>
        <v xml:space="preserve">Taxes    </v>
      </c>
      <c r="E12" s="145">
        <v>1000</v>
      </c>
      <c r="F12" s="145">
        <v>754</v>
      </c>
      <c r="G12" s="36">
        <v>529</v>
      </c>
      <c r="H12" s="36">
        <v>978</v>
      </c>
      <c r="I12" s="36">
        <v>713</v>
      </c>
      <c r="J12" s="36">
        <v>726</v>
      </c>
      <c r="K12" s="36">
        <v>954</v>
      </c>
      <c r="L12" s="36">
        <v>858</v>
      </c>
      <c r="M12" s="36">
        <v>520</v>
      </c>
      <c r="N12" s="36">
        <v>840</v>
      </c>
      <c r="O12" s="36">
        <v>761</v>
      </c>
      <c r="P12" s="36">
        <v>820</v>
      </c>
      <c r="Q12" s="41">
        <f>IF($Q$4=Lists!$B$15,SUM(Metrics!E12:P12),IF($E$6=$Q$4,E12,IF($F$6=$Q$4,F12,IF($G$6=$Q$4,G12,IF($H$6=$Q$4,H12,IF($I$6=$Q$4,I12,IF($J$6=$Q$4,J12,IF($K$6=$Q$4,K12,IF($L$6=$Q$4,L12,IF($M$6=$Q$4,M12,IF($N$6=$Q$4,N12,IF($O$6=$Q$4,O12,P12))))))))))))</f>
        <v>726</v>
      </c>
      <c r="R12" s="114"/>
      <c r="S12" s="115">
        <f t="shared" si="1"/>
        <v>1.8232819074333717E-2</v>
      </c>
      <c r="T12" s="112"/>
    </row>
    <row r="13" spans="1:20" ht="24" customHeight="1">
      <c r="A13" s="18"/>
      <c r="C13" s="143">
        <v>7</v>
      </c>
      <c r="D13" s="35" t="str">
        <f>Translations!G59</f>
        <v xml:space="preserve">Net Profit   </v>
      </c>
      <c r="E13" s="36">
        <f>E11-E12</f>
        <v>-3000</v>
      </c>
      <c r="F13" s="36">
        <f t="shared" ref="F13:Q13" si="3">F11-F12</f>
        <v>-2634</v>
      </c>
      <c r="G13" s="36">
        <f t="shared" si="3"/>
        <v>2208</v>
      </c>
      <c r="H13" s="36">
        <f t="shared" si="3"/>
        <v>913</v>
      </c>
      <c r="I13" s="36">
        <f t="shared" si="3"/>
        <v>-234</v>
      </c>
      <c r="J13" s="36">
        <f t="shared" si="3"/>
        <v>263</v>
      </c>
      <c r="K13" s="36">
        <f t="shared" si="3"/>
        <v>178</v>
      </c>
      <c r="L13" s="36">
        <f t="shared" si="3"/>
        <v>501</v>
      </c>
      <c r="M13" s="36">
        <f t="shared" si="3"/>
        <v>292</v>
      </c>
      <c r="N13" s="36">
        <f t="shared" si="3"/>
        <v>1150</v>
      </c>
      <c r="O13" s="36">
        <f t="shared" si="3"/>
        <v>690</v>
      </c>
      <c r="P13" s="36">
        <f t="shared" si="3"/>
        <v>629</v>
      </c>
      <c r="Q13" s="41">
        <f t="shared" si="3"/>
        <v>263</v>
      </c>
      <c r="R13" s="114"/>
      <c r="S13" s="115">
        <f t="shared" si="1"/>
        <v>-2.1239316239316239</v>
      </c>
      <c r="T13" s="112"/>
    </row>
    <row r="14" spans="1:20" ht="24" customHeight="1">
      <c r="A14" s="18"/>
      <c r="C14" s="143">
        <v>8</v>
      </c>
      <c r="D14" s="35" t="str">
        <f>Translations!G60</f>
        <v>Net Profit Margin %</v>
      </c>
      <c r="E14" s="37">
        <f>IFERROR(E13/E7,0)</f>
        <v>0</v>
      </c>
      <c r="F14" s="37">
        <f t="shared" ref="F14:Q14" si="4">IFERROR(F13/F7,0)</f>
        <v>0</v>
      </c>
      <c r="G14" s="37">
        <f t="shared" si="4"/>
        <v>0.46769752171150181</v>
      </c>
      <c r="H14" s="37">
        <f t="shared" si="4"/>
        <v>0.1949604954089259</v>
      </c>
      <c r="I14" s="37">
        <f t="shared" si="4"/>
        <v>-5.6768558951965066E-2</v>
      </c>
      <c r="J14" s="37">
        <f t="shared" si="4"/>
        <v>5.4092965857671739E-2</v>
      </c>
      <c r="K14" s="37">
        <f t="shared" si="4"/>
        <v>3.9250275633958102E-2</v>
      </c>
      <c r="L14" s="37">
        <f t="shared" si="4"/>
        <v>0.10062261498292829</v>
      </c>
      <c r="M14" s="37">
        <f t="shared" si="4"/>
        <v>6.968973747016706E-2</v>
      </c>
      <c r="N14" s="37">
        <f t="shared" si="4"/>
        <v>0.23662551440329219</v>
      </c>
      <c r="O14" s="37">
        <f t="shared" si="4"/>
        <v>0.16978346456692914</v>
      </c>
      <c r="P14" s="37">
        <f t="shared" si="4"/>
        <v>0.13329095147276965</v>
      </c>
      <c r="Q14" s="42">
        <f t="shared" si="4"/>
        <v>5.4092965857671739E-2</v>
      </c>
      <c r="R14" s="114"/>
      <c r="S14" s="115">
        <f t="shared" si="1"/>
        <v>-1.9528683985697559</v>
      </c>
      <c r="T14" s="112"/>
    </row>
    <row r="15" spans="1:20" ht="24" customHeight="1">
      <c r="A15" s="18"/>
      <c r="C15" s="143">
        <v>9</v>
      </c>
      <c r="D15" s="35" t="str">
        <f>Translations!G61</f>
        <v>Total Expenses</v>
      </c>
      <c r="E15" s="36">
        <f>SUM(E10+E8)</f>
        <v>2000</v>
      </c>
      <c r="F15" s="36">
        <f t="shared" ref="F15:Q15" si="5">SUM(F10+F8)</f>
        <v>1880</v>
      </c>
      <c r="G15" s="36">
        <f t="shared" si="5"/>
        <v>1984</v>
      </c>
      <c r="H15" s="36">
        <f t="shared" si="5"/>
        <v>2792</v>
      </c>
      <c r="I15" s="36">
        <f t="shared" si="5"/>
        <v>3643</v>
      </c>
      <c r="J15" s="36">
        <f t="shared" si="5"/>
        <v>3873</v>
      </c>
      <c r="K15" s="36">
        <f t="shared" si="5"/>
        <v>3403</v>
      </c>
      <c r="L15" s="36">
        <f t="shared" si="5"/>
        <v>3620</v>
      </c>
      <c r="M15" s="36">
        <f t="shared" si="5"/>
        <v>3378</v>
      </c>
      <c r="N15" s="36">
        <f t="shared" si="5"/>
        <v>2870</v>
      </c>
      <c r="O15" s="36">
        <f t="shared" si="5"/>
        <v>2613</v>
      </c>
      <c r="P15" s="36">
        <f t="shared" si="5"/>
        <v>3270</v>
      </c>
      <c r="Q15" s="41">
        <f t="shared" si="5"/>
        <v>3873</v>
      </c>
      <c r="R15" s="114"/>
      <c r="S15" s="115">
        <f t="shared" si="1"/>
        <v>6.3134779028273469E-2</v>
      </c>
      <c r="T15" s="112"/>
    </row>
    <row r="16" spans="1:20" ht="24" customHeight="1">
      <c r="A16" s="18"/>
      <c r="C16" s="43"/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6"/>
      <c r="R16" s="114"/>
      <c r="S16" s="114"/>
      <c r="T16" s="112"/>
    </row>
    <row r="17" spans="1:20" ht="24" customHeight="1" thickBot="1">
      <c r="A17" s="18"/>
      <c r="C17" s="26" t="str">
        <f>C6</f>
        <v>ID</v>
      </c>
      <c r="D17" s="30" t="str">
        <f t="shared" ref="D17:Q17" si="6">D6</f>
        <v>Indicator Name</v>
      </c>
      <c r="E17" s="26" t="str">
        <f t="shared" si="6"/>
        <v>JAN</v>
      </c>
      <c r="F17" s="26" t="str">
        <f t="shared" si="6"/>
        <v>FEB</v>
      </c>
      <c r="G17" s="26" t="str">
        <f t="shared" si="6"/>
        <v>MAR</v>
      </c>
      <c r="H17" s="26" t="str">
        <f t="shared" si="6"/>
        <v>APR</v>
      </c>
      <c r="I17" s="26" t="str">
        <f t="shared" si="6"/>
        <v>MAY</v>
      </c>
      <c r="J17" s="26" t="str">
        <f t="shared" si="6"/>
        <v>JUN</v>
      </c>
      <c r="K17" s="26" t="str">
        <f t="shared" si="6"/>
        <v>JUL</v>
      </c>
      <c r="L17" s="26" t="str">
        <f t="shared" si="6"/>
        <v>AUG</v>
      </c>
      <c r="M17" s="26" t="str">
        <f t="shared" si="6"/>
        <v>SEP</v>
      </c>
      <c r="N17" s="26" t="str">
        <f t="shared" si="6"/>
        <v>OCT</v>
      </c>
      <c r="O17" s="26" t="str">
        <f t="shared" si="6"/>
        <v>NOV</v>
      </c>
      <c r="P17" s="26" t="str">
        <f t="shared" si="6"/>
        <v>DEC</v>
      </c>
      <c r="Q17" s="26" t="str">
        <f t="shared" si="6"/>
        <v>Total</v>
      </c>
      <c r="R17" s="114"/>
      <c r="S17" s="114"/>
      <c r="T17" s="112"/>
    </row>
    <row r="18" spans="1:20" ht="24" customHeight="1">
      <c r="A18" s="18"/>
      <c r="C18" s="32">
        <v>10</v>
      </c>
      <c r="D18" s="34" t="str">
        <f>Translations!G62</f>
        <v>Cash at end of month</v>
      </c>
      <c r="E18" s="38">
        <v>4054</v>
      </c>
      <c r="F18" s="38">
        <v>3402</v>
      </c>
      <c r="G18" s="36">
        <v>2116</v>
      </c>
      <c r="H18" s="36">
        <v>3719</v>
      </c>
      <c r="I18" s="36">
        <v>3702</v>
      </c>
      <c r="J18" s="36">
        <v>4375</v>
      </c>
      <c r="K18" s="36">
        <v>5453</v>
      </c>
      <c r="L18" s="36">
        <v>5999</v>
      </c>
      <c r="M18" s="36">
        <v>5712</v>
      </c>
      <c r="N18" s="36">
        <v>7235</v>
      </c>
      <c r="O18" s="36">
        <v>7323</v>
      </c>
      <c r="P18" s="36">
        <v>7684</v>
      </c>
      <c r="Q18" s="41">
        <f>IF($Q$4=Lists!D15,Metrics!R18,IF($Q$4=Lists!$B$15,SUM(Metrics!E18:P18),IF($E$6=$Q$4,E18,IF($F$6=$Q$4,F18,IF($G$6=$Q$4,G18,IF($H$6=$Q$4,H18,IF($I$6=$Q$4,I18,IF($J$6=$Q$4,J18,IF($K$6=$Q$4,K18,IF($L$6=$Q$4,L18,IF($M$6=$Q$4,M18,IF($N$6=$Q$4,N18,IF($O$6=$Q$4,O18,P18)))))))))))))</f>
        <v>4375</v>
      </c>
      <c r="R18" s="114">
        <f>IF(P18&lt;&gt;"",P18,IF(AND(P18="",O18&lt;&gt;""),O18,IF(AND(O18="",N18&lt;&gt;""),N18,IF(AND(N18="",M18&lt;&gt;""),M18,IF(AND(M18="",L18&lt;&gt;""),L18,IF(AND(L18="",K18&lt;&gt;""),K18,IF(AND(K18="",J18&lt;&gt;""),J18,IF(AND(J18="",I18&lt;&gt;""),I18,IF(AND(I18="",H18&lt;&gt;""),H18,IF(AND(H18="",G18&lt;&gt;""),G18,IF(AND(G18="",F18&lt;&gt;""),F18,IF(AND(F18="",E18&lt;&gt;""),E18,0))))))))))))</f>
        <v>7684</v>
      </c>
      <c r="S18" s="115">
        <f t="shared" ref="S18:S22" si="7">IFERROR(IF($Q$4=$E$6,0,IF($Q$4=$F$6,F18/E18-1,IF($Q$4=$G$6,G18/F18-1,IF($Q$4=$H$6,H18/G18-1,IF($Q$4=$I$6,I18/H18-1,IF($Q$4=$J$6,J18/I18-1,IF($Q$4=$K$6,K18/J18-1,IF($Q$4=$L$6,L18/K18-1,IF($Q$4=$M$6,M18/L18-1,IF($Q$4=$N$6,N18/M18-1,IF($Q$4=$O$6,O18/N18-1,IF($Q$4=$P$6,P18/O18-1,"")))))))))))),0)</f>
        <v>0.18179362506753116</v>
      </c>
      <c r="T18" s="112"/>
    </row>
    <row r="19" spans="1:20" ht="24" customHeight="1">
      <c r="A19" s="18"/>
      <c r="C19" s="32">
        <v>11</v>
      </c>
      <c r="D19" s="34" t="str">
        <f>Translations!G63</f>
        <v>Quick Ratio</v>
      </c>
      <c r="E19" s="40">
        <v>1</v>
      </c>
      <c r="F19" s="40">
        <v>1.02</v>
      </c>
      <c r="G19" s="149">
        <v>1.03</v>
      </c>
      <c r="H19" s="149">
        <v>0.99</v>
      </c>
      <c r="I19" s="149">
        <v>0.98</v>
      </c>
      <c r="J19" s="149">
        <v>0.99</v>
      </c>
      <c r="K19" s="149">
        <v>1.03</v>
      </c>
      <c r="L19" s="149">
        <v>1.01</v>
      </c>
      <c r="M19" s="149">
        <v>1</v>
      </c>
      <c r="N19" s="149">
        <v>0.99</v>
      </c>
      <c r="O19" s="149">
        <v>1.01</v>
      </c>
      <c r="P19" s="149">
        <v>1.02</v>
      </c>
      <c r="Q19" s="146">
        <f>IF($Q$4=Lists!D15,Metrics!R19,IF($E$6=$Q$4,E19,IF($F$6=$Q$4,F19,IF($G$6=$Q$4,G19,IF($H$6=$Q$4,H19,IF($I$6=$Q$4,I19,IF($J$6=$Q$4,J19,IF($K$6=$Q$4,K19,IF($L$6=$Q$4,L19,IF($M$6=$Q$4,M19,IF($N$6=$Q$4,N19,IF($O$6=$Q$4,O19,P19))))))))))))</f>
        <v>0.99</v>
      </c>
      <c r="R19" s="116">
        <f>IFERROR(AVERAGEIF(E19:P19,"&lt;&gt;0"),0)</f>
        <v>1.0058333333333334</v>
      </c>
      <c r="S19" s="115">
        <f t="shared" si="7"/>
        <v>1.0204081632652962E-2</v>
      </c>
      <c r="T19" s="112"/>
    </row>
    <row r="20" spans="1:20" ht="24" customHeight="1">
      <c r="A20" s="18"/>
      <c r="C20" s="143">
        <v>12</v>
      </c>
      <c r="D20" s="35" t="str">
        <f>Translations!G64</f>
        <v>Current Ratio</v>
      </c>
      <c r="E20" s="149">
        <v>3</v>
      </c>
      <c r="F20" s="149">
        <v>3.05</v>
      </c>
      <c r="G20" s="149">
        <v>3.04</v>
      </c>
      <c r="H20" s="149">
        <v>2.99</v>
      </c>
      <c r="I20" s="149">
        <v>2.98</v>
      </c>
      <c r="J20" s="149">
        <v>3.01</v>
      </c>
      <c r="K20" s="149">
        <v>3</v>
      </c>
      <c r="L20" s="149">
        <v>3.02</v>
      </c>
      <c r="M20" s="149">
        <v>3.05</v>
      </c>
      <c r="N20" s="149">
        <v>3.04</v>
      </c>
      <c r="O20" s="149">
        <v>3.01</v>
      </c>
      <c r="P20" s="149">
        <v>3.02</v>
      </c>
      <c r="Q20" s="146">
        <f>IF($Q$4=Lists!D15,Metrics!R20,IF($E$6=$Q$4,E20,IF($F$6=$Q$4,F20,IF($G$6=$Q$4,G20,IF($H$6=$Q$4,H20,IF($I$6=$Q$4,I20,IF($J$6=$Q$4,J20,IF($K$6=$Q$4,K20,IF($L$6=$Q$4,L20,IF($M$6=$Q$4,M20,IF($N$6=$Q$4,N20,IF($O$6=$Q$4,O20,P20))))))))))))</f>
        <v>3.01</v>
      </c>
      <c r="R20" s="116">
        <f>IFERROR(AVERAGEIF(E20:P20,"&lt;&gt;0"),0)</f>
        <v>3.0175000000000001</v>
      </c>
      <c r="S20" s="115">
        <f t="shared" si="7"/>
        <v>1.0067114093959662E-2</v>
      </c>
      <c r="T20" s="112"/>
    </row>
    <row r="21" spans="1:20" ht="24" customHeight="1">
      <c r="A21" s="18"/>
      <c r="C21" s="143">
        <v>13</v>
      </c>
      <c r="D21" s="35" t="str">
        <f>Translations!G65</f>
        <v>Accounts Receivable</v>
      </c>
      <c r="E21" s="36">
        <v>700</v>
      </c>
      <c r="F21" s="36">
        <v>692</v>
      </c>
      <c r="G21" s="36">
        <v>682</v>
      </c>
      <c r="H21" s="36">
        <v>744</v>
      </c>
      <c r="I21" s="36">
        <v>738</v>
      </c>
      <c r="J21" s="36">
        <v>639</v>
      </c>
      <c r="K21" s="36">
        <v>607</v>
      </c>
      <c r="L21" s="36">
        <v>513</v>
      </c>
      <c r="M21" s="36">
        <v>745</v>
      </c>
      <c r="N21" s="36">
        <v>566</v>
      </c>
      <c r="O21" s="36">
        <v>642</v>
      </c>
      <c r="P21" s="36">
        <v>609</v>
      </c>
      <c r="Q21" s="41">
        <f>IF($Q$4=Lists!D15,Metrics!R21,IF($Q$4=Lists!$B$15,SUM(Metrics!E21:P21),IF($E$6=$Q$4,E21,IF($F$6=$Q$4,F21,IF($G$6=$Q$4,G21,IF($H$6=$Q$4,H21,IF($I$6=$Q$4,I21,IF($J$6=$Q$4,J21,IF($K$6=$Q$4,K21,IF($L$6=$Q$4,L21,IF($M$6=$Q$4,M21,IF($N$6=$Q$4,N21,IF($O$6=$Q$4,O21,P21)))))))))))))</f>
        <v>639</v>
      </c>
      <c r="R21" s="114">
        <f>IF(P21&lt;&gt;"",P21,IF(AND(P21="",O21&lt;&gt;""),O21,IF(AND(O21="",N21&lt;&gt;""),N21,IF(AND(N21="",M21&lt;&gt;""),M21,IF(AND(M21="",L21&lt;&gt;""),L21,IF(AND(L21="",K21&lt;&gt;""),K21,IF(AND(K21="",J21&lt;&gt;""),J21,IF(AND(J21="",I21&lt;&gt;""),I21,IF(AND(I21="",H21&lt;&gt;""),H21,IF(AND(H21="",G21&lt;&gt;""),G21,IF(AND(G21="",F21&lt;&gt;""),F21,IF(AND(F21="",E21&lt;&gt;""),E21,0))))))))))))</f>
        <v>609</v>
      </c>
      <c r="S21" s="115">
        <f t="shared" si="7"/>
        <v>-0.13414634146341464</v>
      </c>
      <c r="T21" s="112"/>
    </row>
    <row r="22" spans="1:20" ht="24" customHeight="1">
      <c r="A22" s="18"/>
      <c r="C22" s="150">
        <v>14</v>
      </c>
      <c r="D22" s="147" t="str">
        <f>Translations!G66</f>
        <v>Accounts Payable</v>
      </c>
      <c r="E22" s="151">
        <v>598</v>
      </c>
      <c r="F22" s="151">
        <v>690</v>
      </c>
      <c r="G22" s="151">
        <v>622</v>
      </c>
      <c r="H22" s="151">
        <v>687</v>
      </c>
      <c r="I22" s="151">
        <v>597</v>
      </c>
      <c r="J22" s="151">
        <v>583</v>
      </c>
      <c r="K22" s="151">
        <v>531</v>
      </c>
      <c r="L22" s="151">
        <v>520</v>
      </c>
      <c r="M22" s="151">
        <v>541</v>
      </c>
      <c r="N22" s="151">
        <v>684</v>
      </c>
      <c r="O22" s="151">
        <v>638</v>
      </c>
      <c r="P22" s="151">
        <v>538</v>
      </c>
      <c r="Q22" s="148">
        <f>IF($Q$4=Lists!D15,Metrics!R22,IF($E$6=$Q$4,E22,IF($F$6=$Q$4,F22,IF($G$6=$Q$4,G22,IF($H$6=$Q$4,H22,IF($I$6=$Q$4,I22,IF($J$6=$Q$4,J22,IF($K$6=$Q$4,K22,IF($L$6=$Q$4,L22,IF($M$6=$Q$4,M22,IF($N$6=$Q$4,N22,IF($O$6=$Q$4,O22,P22))))))))))))</f>
        <v>583</v>
      </c>
      <c r="R22" s="114">
        <f>IF(P22&lt;&gt;"",P22,IF(AND(P22="",O22&lt;&gt;""),O22,IF(AND(O22="",N22&lt;&gt;""),N22,IF(AND(N22="",M22&lt;&gt;""),M22,IF(AND(M22="",L22&lt;&gt;""),L22,IF(AND(L22="",K22&lt;&gt;""),K22,IF(AND(K22="",J22&lt;&gt;""),J22,IF(AND(J22="",I22&lt;&gt;""),I22,IF(AND(I22="",H22&lt;&gt;""),H22,IF(AND(H22="",G22&lt;&gt;""),G22,IF(AND(G22="",F22&lt;&gt;""),F22,IF(AND(F22="",E22&lt;&gt;""),E22,0))))))))))))</f>
        <v>538</v>
      </c>
      <c r="S22" s="115">
        <f t="shared" si="7"/>
        <v>-2.345058626465657E-2</v>
      </c>
      <c r="T22" s="112"/>
    </row>
    <row r="23" spans="1:20" ht="24" customHeight="1">
      <c r="A23" s="18"/>
      <c r="R23" s="114"/>
      <c r="S23" s="114"/>
      <c r="T23" s="112"/>
    </row>
    <row r="24" spans="1:20" ht="24" customHeight="1" thickBot="1">
      <c r="A24" s="18"/>
      <c r="C24" s="26" t="str">
        <f>C17</f>
        <v>ID</v>
      </c>
      <c r="D24" s="30" t="str">
        <f>D17</f>
        <v>Indicator Name</v>
      </c>
      <c r="E24" s="26" t="str">
        <f t="shared" ref="E24:Q24" si="8">E17</f>
        <v>JAN</v>
      </c>
      <c r="F24" s="26" t="str">
        <f t="shared" si="8"/>
        <v>FEB</v>
      </c>
      <c r="G24" s="26" t="str">
        <f t="shared" si="8"/>
        <v>MAR</v>
      </c>
      <c r="H24" s="26" t="str">
        <f t="shared" si="8"/>
        <v>APR</v>
      </c>
      <c r="I24" s="26" t="str">
        <f t="shared" si="8"/>
        <v>MAY</v>
      </c>
      <c r="J24" s="26" t="str">
        <f t="shared" si="8"/>
        <v>JUN</v>
      </c>
      <c r="K24" s="26" t="str">
        <f t="shared" si="8"/>
        <v>JUL</v>
      </c>
      <c r="L24" s="26" t="str">
        <f t="shared" si="8"/>
        <v>AUG</v>
      </c>
      <c r="M24" s="26" t="str">
        <f t="shared" si="8"/>
        <v>SEP</v>
      </c>
      <c r="N24" s="26" t="str">
        <f t="shared" si="8"/>
        <v>OCT</v>
      </c>
      <c r="O24" s="26" t="str">
        <f t="shared" si="8"/>
        <v>NOV</v>
      </c>
      <c r="P24" s="26" t="str">
        <f t="shared" si="8"/>
        <v>DEC</v>
      </c>
      <c r="Q24" s="26" t="str">
        <f t="shared" si="8"/>
        <v>Total</v>
      </c>
      <c r="R24" s="114"/>
      <c r="S24" s="114"/>
      <c r="T24" s="112"/>
    </row>
    <row r="25" spans="1:20" ht="24" customHeight="1">
      <c r="A25" s="18"/>
      <c r="C25" s="144">
        <v>15</v>
      </c>
      <c r="D25" s="34" t="str">
        <f>Translations!G68</f>
        <v>Income Budget</v>
      </c>
      <c r="E25" s="145">
        <v>5000</v>
      </c>
      <c r="F25" s="145">
        <v>5000</v>
      </c>
      <c r="G25" s="36">
        <v>5000</v>
      </c>
      <c r="H25" s="36">
        <v>5000</v>
      </c>
      <c r="I25" s="36">
        <v>5000</v>
      </c>
      <c r="J25" s="36">
        <v>5000</v>
      </c>
      <c r="K25" s="36">
        <v>5000</v>
      </c>
      <c r="L25" s="36">
        <v>5000</v>
      </c>
      <c r="M25" s="36">
        <v>5000</v>
      </c>
      <c r="N25" s="36">
        <v>5000</v>
      </c>
      <c r="O25" s="36">
        <v>5000</v>
      </c>
      <c r="P25" s="36">
        <v>5000</v>
      </c>
      <c r="Q25" s="41">
        <f>IF($Q$4=Lists!$B$15,SUM(Metrics!E25:P25),IF($E$6=$Q$4,E25,IF($F$6=$Q$4,F25,IF($G$6=$Q$4,G25,IF($H$6=$Q$4,H25,IF($I$6=$Q$4,I25,IF($J$6=$Q$4,J25,IF($K$6=$Q$4,K25,IF($L$6=$Q$4,L25,IF($M$6=$Q$4,M25,IF($N$6=$Q$4,N25,IF($O$6=$Q$4,O25,P25))))))))))))</f>
        <v>5000</v>
      </c>
      <c r="R25" s="114"/>
      <c r="S25" s="115">
        <f t="shared" ref="S25:S27" si="9">IFERROR(IF($Q$4=$E$6,0,IF($Q$4=$F$6,F25/E25-1,IF($Q$4=$G$6,G25/F25-1,IF($Q$4=$H$6,H25/G25-1,IF($Q$4=$I$6,I25/H25-1,IF($Q$4=$J$6,J25/I25-1,IF($Q$4=$K$6,K25/J25-1,IF($Q$4=$L$6,L25/K25-1,IF($Q$4=$M$6,M25/L25-1,IF($Q$4=$N$6,N25/M25-1,IF($Q$4=$O$6,O25/N25-1,IF($Q$4=$P$6,P25/O25-1,"")))))))))))),0)</f>
        <v>0</v>
      </c>
      <c r="T25" s="112"/>
    </row>
    <row r="26" spans="1:20" ht="24" customHeight="1">
      <c r="A26" s="18"/>
      <c r="C26" s="143">
        <v>16</v>
      </c>
      <c r="D26" s="35" t="str">
        <f>Translations!G70</f>
        <v>% of Income Budget</v>
      </c>
      <c r="E26" s="58">
        <f>IFERROR(IF(E25="","",E7/E25),0)</f>
        <v>0</v>
      </c>
      <c r="F26" s="58">
        <f t="shared" ref="F26:P26" si="10">IFERROR(IF(F25="","",F7/F25),0)</f>
        <v>0</v>
      </c>
      <c r="G26" s="58">
        <f t="shared" si="10"/>
        <v>0.94420000000000004</v>
      </c>
      <c r="H26" s="58">
        <f t="shared" si="10"/>
        <v>0.93659999999999999</v>
      </c>
      <c r="I26" s="58">
        <f t="shared" si="10"/>
        <v>0.82440000000000002</v>
      </c>
      <c r="J26" s="58">
        <f t="shared" si="10"/>
        <v>0.97240000000000004</v>
      </c>
      <c r="K26" s="58">
        <f t="shared" si="10"/>
        <v>0.90700000000000003</v>
      </c>
      <c r="L26" s="58">
        <f t="shared" si="10"/>
        <v>0.99580000000000002</v>
      </c>
      <c r="M26" s="58">
        <f t="shared" si="10"/>
        <v>0.83799999999999997</v>
      </c>
      <c r="N26" s="58">
        <f t="shared" si="10"/>
        <v>0.97199999999999998</v>
      </c>
      <c r="O26" s="58">
        <f t="shared" si="10"/>
        <v>0.81279999999999997</v>
      </c>
      <c r="P26" s="58">
        <f t="shared" si="10"/>
        <v>0.94379999999999997</v>
      </c>
      <c r="Q26" s="59">
        <f t="shared" ref="Q26" si="11">IFERROR(IF(Q25="","",Q7/Q25),0)</f>
        <v>0.97240000000000004</v>
      </c>
      <c r="R26" s="117">
        <f>1-Q26</f>
        <v>2.7599999999999958E-2</v>
      </c>
      <c r="S26" s="115">
        <f t="shared" si="9"/>
        <v>0.17952450266860742</v>
      </c>
      <c r="T26" s="112"/>
    </row>
    <row r="27" spans="1:20" ht="24" customHeight="1">
      <c r="A27" s="18"/>
      <c r="C27" s="144">
        <v>17</v>
      </c>
      <c r="D27" s="34" t="str">
        <f>Translations!G69</f>
        <v>Expenses Budget</v>
      </c>
      <c r="E27" s="145">
        <v>3500</v>
      </c>
      <c r="F27" s="145">
        <v>3500</v>
      </c>
      <c r="G27" s="36">
        <v>3500</v>
      </c>
      <c r="H27" s="36">
        <v>3500</v>
      </c>
      <c r="I27" s="36">
        <v>3500</v>
      </c>
      <c r="J27" s="36">
        <v>3500</v>
      </c>
      <c r="K27" s="36">
        <v>3500</v>
      </c>
      <c r="L27" s="36">
        <v>3500</v>
      </c>
      <c r="M27" s="36">
        <v>3500</v>
      </c>
      <c r="N27" s="36">
        <v>3500</v>
      </c>
      <c r="O27" s="36">
        <v>3500</v>
      </c>
      <c r="P27" s="36">
        <v>3500</v>
      </c>
      <c r="Q27" s="170">
        <f>IF($Q$4=Lists!$B$15,SUM(Metrics!E27:P27),IF($E$6=$Q$4,E27,IF($F$6=$Q$4,F27,IF($G$6=$Q$4,G27,IF($H$6=$Q$4,H27,IF($I$6=$Q$4,I27,IF($J$6=$Q$4,J27,IF($K$6=$Q$4,K27,IF($L$6=$Q$4,L27,IF($M$6=$Q$4,M27,IF($N$6=$Q$4,N27,IF($O$6=$Q$4,O27,P27))))))))))))</f>
        <v>3500</v>
      </c>
      <c r="R27" s="114"/>
      <c r="S27" s="115">
        <f t="shared" si="9"/>
        <v>0</v>
      </c>
      <c r="T27" s="112"/>
    </row>
    <row r="28" spans="1:20" ht="24" customHeight="1">
      <c r="A28" s="18"/>
      <c r="C28" s="143">
        <v>18</v>
      </c>
      <c r="D28" s="35" t="str">
        <f>Translations!G71</f>
        <v>% of Expenses Budget</v>
      </c>
      <c r="E28" s="58">
        <f>IFERROR(IF(E27="","",E15/E27),0)</f>
        <v>0.5714285714285714</v>
      </c>
      <c r="F28" s="58">
        <f t="shared" ref="F28:P28" si="12">IFERROR(IF(F27="","",F15/F27),0)</f>
        <v>0.53714285714285714</v>
      </c>
      <c r="G28" s="58">
        <f t="shared" si="12"/>
        <v>0.56685714285714284</v>
      </c>
      <c r="H28" s="58">
        <f t="shared" si="12"/>
        <v>0.79771428571428571</v>
      </c>
      <c r="I28" s="58">
        <f t="shared" si="12"/>
        <v>1.0408571428571429</v>
      </c>
      <c r="J28" s="58">
        <f t="shared" si="12"/>
        <v>1.1065714285714285</v>
      </c>
      <c r="K28" s="58">
        <f t="shared" si="12"/>
        <v>0.97228571428571431</v>
      </c>
      <c r="L28" s="58">
        <f t="shared" si="12"/>
        <v>1.0342857142857143</v>
      </c>
      <c r="M28" s="58">
        <f t="shared" si="12"/>
        <v>0.96514285714285719</v>
      </c>
      <c r="N28" s="58">
        <f t="shared" si="12"/>
        <v>0.82</v>
      </c>
      <c r="O28" s="58">
        <f t="shared" si="12"/>
        <v>0.74657142857142855</v>
      </c>
      <c r="P28" s="58">
        <f t="shared" si="12"/>
        <v>0.93428571428571427</v>
      </c>
      <c r="Q28" s="59">
        <f t="shared" ref="Q28" si="13">IFERROR(IF(Q27="","",Q15/Q27),0)</f>
        <v>1.1065714285714285</v>
      </c>
      <c r="R28" s="117">
        <f>1-Q28</f>
        <v>-0.10657142857142854</v>
      </c>
      <c r="S28" s="115">
        <f t="shared" ref="S28" si="14">IFERROR(IF($Q$4=$E$6,0,IF($Q$4=$F$6,F28/E28-1,IF($Q$4=$G$6,G28/F28-1,IF($Q$4=$H$6,H28/G28-1,IF($Q$4=$I$6,I28/H28-1,IF($Q$4=$J$6,J28/I28-1,IF($Q$4=$K$6,K28/J28-1,IF($Q$4=$L$6,L28/K28-1,IF($Q$4=$M$6,M28/L28-1,IF($Q$4=$N$6,N28/M28-1,IF($Q$4=$O$6,O28/N28-1,IF($Q$4=$P$6,P28/O28-1,"")))))))))))),0)</f>
        <v>6.3134779028273247E-2</v>
      </c>
      <c r="T28" s="112"/>
    </row>
    <row r="29" spans="1:20" ht="24" customHeight="1">
      <c r="A29" s="18"/>
    </row>
    <row r="30" spans="1:20" ht="24" customHeight="1">
      <c r="A30" s="18"/>
    </row>
    <row r="31" spans="1:20" ht="24" customHeight="1">
      <c r="A31" s="18"/>
    </row>
    <row r="32" spans="1:20" ht="24" customHeight="1">
      <c r="A32" s="18"/>
    </row>
    <row r="33" spans="1:17" ht="24" customHeight="1">
      <c r="A33" s="18"/>
    </row>
    <row r="37" spans="1:17">
      <c r="C37" s="189" t="str">
        <f>D15</f>
        <v>Total Expenses</v>
      </c>
      <c r="D37" s="189"/>
      <c r="E37" s="63">
        <f>-E15</f>
        <v>-2000</v>
      </c>
      <c r="F37" s="63">
        <f t="shared" ref="F37:Q37" si="15">-F15</f>
        <v>-1880</v>
      </c>
      <c r="G37" s="63">
        <f t="shared" si="15"/>
        <v>-1984</v>
      </c>
      <c r="H37" s="63">
        <f t="shared" si="15"/>
        <v>-2792</v>
      </c>
      <c r="I37" s="63">
        <f t="shared" si="15"/>
        <v>-3643</v>
      </c>
      <c r="J37" s="63">
        <f t="shared" si="15"/>
        <v>-3873</v>
      </c>
      <c r="K37" s="63">
        <f t="shared" si="15"/>
        <v>-3403</v>
      </c>
      <c r="L37" s="63">
        <f t="shared" si="15"/>
        <v>-3620</v>
      </c>
      <c r="M37" s="63">
        <f t="shared" si="15"/>
        <v>-3378</v>
      </c>
      <c r="N37" s="63">
        <f t="shared" si="15"/>
        <v>-2870</v>
      </c>
      <c r="O37" s="63">
        <f t="shared" si="15"/>
        <v>-2613</v>
      </c>
      <c r="P37" s="63">
        <f t="shared" si="15"/>
        <v>-3270</v>
      </c>
      <c r="Q37" s="63">
        <f t="shared" si="15"/>
        <v>-3873</v>
      </c>
    </row>
  </sheetData>
  <sheetProtection algorithmName="SHA-512" hashValue="+2/U+mYv8qjEr3jQmYPC9oMYeBJHjuLZ+xcOWEar69RjgETOlWHHoRYX8dU387+8H4xoaNnZI6XlkleYgERN4g==" saltValue="hcy4f+h0Y2wsyGnKORBhmg==" spinCount="100000" sheet="1" objects="1" scenarios="1"/>
  <mergeCells count="3">
    <mergeCell ref="C37:D37"/>
    <mergeCell ref="A1:A3"/>
    <mergeCell ref="B1:R1"/>
  </mergeCells>
  <hyperlinks>
    <hyperlink ref="A4" location="Settings!A1" display="Settings!A1" xr:uid="{00000000-0004-0000-0200-000000000000}"/>
    <hyperlink ref="A5" location="Metrics!A1" display="Metrics!A1" xr:uid="{00000000-0004-0000-0200-000001000000}"/>
    <hyperlink ref="A6" location="Dashboard!A1" display="Dashboard!A1" xr:uid="{00000000-0004-0000-0200-000002000000}"/>
    <hyperlink ref="A7" location="Support!A1" display="Support!A1" xr:uid="{00000000-0004-0000-0200-000003000000}"/>
  </hyperlinks>
  <pageMargins left="0.25" right="0.25" top="0.75" bottom="0.75" header="0.3" footer="0.3"/>
  <pageSetup scale="69" orientation="landscape" r:id="rId1"/>
  <colBreaks count="1" manualBreakCount="1">
    <brk id="17" max="36" man="1"/>
  </colBreaks>
  <ignoredErrors>
    <ignoredError sqref="Q9:Q10 Q12 Q21" formula="1"/>
    <ignoredError sqref="E11 Q19:Q20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14"/>
  <sheetViews>
    <sheetView showGridLines="0" showRowColHeaders="0" tabSelected="1" zoomScaleNormal="100" workbookViewId="0">
      <selection activeCell="G9" sqref="G9:I9"/>
    </sheetView>
  </sheetViews>
  <sheetFormatPr defaultColWidth="11.44140625" defaultRowHeight="14.4"/>
  <cols>
    <col min="1" max="1" width="23.6640625" style="1" customWidth="1"/>
    <col min="2" max="2" width="1.109375" style="1" customWidth="1"/>
    <col min="3" max="5" width="10.44140625" style="1" customWidth="1"/>
    <col min="6" max="6" width="1.33203125" style="1" customWidth="1"/>
    <col min="7" max="9" width="10.44140625" style="1" customWidth="1"/>
    <col min="10" max="12" width="7.6640625" style="1" customWidth="1"/>
    <col min="13" max="15" width="10.44140625" style="1" customWidth="1"/>
    <col min="16" max="16" width="1.33203125" style="1" customWidth="1"/>
    <col min="17" max="19" width="10.44140625" style="1" customWidth="1"/>
    <col min="20" max="20" width="2.109375" style="1" customWidth="1"/>
    <col min="21" max="16384" width="11.44140625" style="1"/>
  </cols>
  <sheetData>
    <row r="1" spans="1:30" ht="24" customHeight="1">
      <c r="A1" s="190"/>
      <c r="B1" s="187" t="s">
        <v>200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27"/>
      <c r="Y1" s="27"/>
      <c r="Z1" s="27"/>
      <c r="AA1" s="27"/>
      <c r="AB1" s="27"/>
      <c r="AC1" s="27"/>
      <c r="AD1" s="27"/>
    </row>
    <row r="2" spans="1:30" ht="24" customHeight="1">
      <c r="A2" s="190"/>
      <c r="B2" s="27"/>
      <c r="C2" s="215" t="str">
        <f>Translations!G49</f>
        <v>3. Financial Dashboard</v>
      </c>
      <c r="D2" s="215"/>
      <c r="E2" s="215"/>
      <c r="F2" s="215"/>
      <c r="G2" s="215"/>
      <c r="H2" s="215"/>
      <c r="I2" s="27"/>
      <c r="J2" s="27"/>
      <c r="K2" s="27"/>
      <c r="L2" s="27"/>
      <c r="M2" s="27"/>
      <c r="N2" s="27"/>
      <c r="O2" s="27"/>
      <c r="P2" s="27"/>
      <c r="Q2" s="216" t="str">
        <f>Translations!G51</f>
        <v xml:space="preserve">Last month with data: </v>
      </c>
      <c r="R2" s="216"/>
      <c r="S2" s="103" t="s">
        <v>38</v>
      </c>
      <c r="T2" s="28"/>
      <c r="U2" s="28"/>
      <c r="V2" s="28"/>
      <c r="W2" s="28"/>
      <c r="X2" s="28"/>
      <c r="Y2" s="28"/>
      <c r="Z2" s="27"/>
      <c r="AA2" s="27"/>
      <c r="AB2" s="27"/>
      <c r="AC2" s="27"/>
      <c r="AD2" s="27"/>
    </row>
    <row r="3" spans="1:30" ht="24" customHeight="1">
      <c r="A3" s="190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8"/>
      <c r="U3" s="28"/>
      <c r="V3" s="28"/>
      <c r="W3" s="28"/>
      <c r="X3" s="28"/>
      <c r="Y3" s="28"/>
      <c r="Z3" s="27"/>
      <c r="AA3" s="27"/>
      <c r="AB3" s="27"/>
      <c r="AC3" s="27"/>
      <c r="AD3" s="27"/>
    </row>
    <row r="4" spans="1:30" ht="24" customHeight="1">
      <c r="A4" s="24" t="str">
        <f>"  "&amp;Translations!$G$7</f>
        <v xml:space="preserve">  1. Settings</v>
      </c>
      <c r="B4" s="27"/>
      <c r="C4" s="210" t="str">
        <f>Translations!G53</f>
        <v>Total Income</v>
      </c>
      <c r="D4" s="210"/>
      <c r="E4" s="210"/>
      <c r="F4" s="28"/>
      <c r="G4" s="210" t="str">
        <f>Translations!G61</f>
        <v>Total Expenses</v>
      </c>
      <c r="H4" s="210"/>
      <c r="I4" s="210"/>
      <c r="J4" s="27"/>
      <c r="K4" s="27"/>
      <c r="L4" s="27"/>
      <c r="M4" s="210" t="str">
        <f>Translations!G65</f>
        <v>Accounts Receivable</v>
      </c>
      <c r="N4" s="210"/>
      <c r="O4" s="210"/>
      <c r="P4" s="28"/>
      <c r="Q4" s="210" t="str">
        <f>Translations!G66</f>
        <v>Accounts Payable</v>
      </c>
      <c r="R4" s="210"/>
      <c r="S4" s="210"/>
      <c r="T4" s="28"/>
      <c r="U4" s="28"/>
      <c r="V4" s="28"/>
      <c r="W4" s="28"/>
      <c r="X4" s="28"/>
      <c r="Y4" s="28"/>
      <c r="Z4" s="27"/>
      <c r="AA4" s="27"/>
      <c r="AB4" s="27"/>
      <c r="AC4" s="27"/>
      <c r="AD4" s="27"/>
    </row>
    <row r="5" spans="1:30" ht="24" customHeight="1">
      <c r="A5" s="24" t="str">
        <f>"  "&amp;Translations!$G$48</f>
        <v xml:space="preserve">  2. Financial Metrics</v>
      </c>
      <c r="B5" s="27"/>
      <c r="C5" s="211">
        <f>Metrics!Q7</f>
        <v>4862</v>
      </c>
      <c r="D5" s="211"/>
      <c r="E5" s="211"/>
      <c r="F5" s="27"/>
      <c r="G5" s="211">
        <f>Metrics!Q15</f>
        <v>3873</v>
      </c>
      <c r="H5" s="211"/>
      <c r="I5" s="211"/>
      <c r="J5" s="27"/>
      <c r="K5" s="27"/>
      <c r="L5" s="27"/>
      <c r="M5" s="212">
        <f>Metrics!Q21</f>
        <v>639</v>
      </c>
      <c r="N5" s="212"/>
      <c r="O5" s="212"/>
      <c r="P5" s="49"/>
      <c r="Q5" s="212">
        <f>Metrics!Q22</f>
        <v>583</v>
      </c>
      <c r="R5" s="212"/>
      <c r="S5" s="212"/>
      <c r="T5" s="28"/>
      <c r="U5" s="57">
        <f>Settings!F10</f>
        <v>1</v>
      </c>
      <c r="V5" s="28"/>
      <c r="W5" s="28"/>
      <c r="X5" s="28"/>
      <c r="Y5" s="28"/>
      <c r="Z5" s="27"/>
      <c r="AA5" s="27"/>
      <c r="AB5" s="27"/>
      <c r="AC5" s="27"/>
      <c r="AD5" s="27"/>
    </row>
    <row r="6" spans="1:30" ht="24" customHeight="1">
      <c r="A6" s="25" t="str">
        <f>"  "&amp;Translations!$G$49</f>
        <v xml:space="preserve">  3. Financial Dashboard</v>
      </c>
      <c r="B6" s="29"/>
      <c r="C6" s="211"/>
      <c r="D6" s="211"/>
      <c r="E6" s="211"/>
      <c r="F6" s="27"/>
      <c r="G6" s="211"/>
      <c r="H6" s="211"/>
      <c r="I6" s="211"/>
      <c r="J6" s="27"/>
      <c r="K6" s="27"/>
      <c r="L6" s="27"/>
      <c r="M6" s="212"/>
      <c r="N6" s="212"/>
      <c r="O6" s="212"/>
      <c r="P6" s="49"/>
      <c r="Q6" s="212"/>
      <c r="R6" s="212"/>
      <c r="S6" s="212"/>
      <c r="T6" s="28"/>
      <c r="U6" s="57">
        <f>Settings!F11</f>
        <v>3</v>
      </c>
      <c r="V6" s="28"/>
      <c r="W6" s="28"/>
      <c r="X6" s="28"/>
      <c r="Y6" s="28"/>
      <c r="Z6" s="27"/>
      <c r="AA6" s="27"/>
      <c r="AB6" s="27"/>
      <c r="AC6" s="27"/>
      <c r="AD6" s="27"/>
    </row>
    <row r="7" spans="1:30" ht="24" customHeight="1">
      <c r="A7" s="24" t="str">
        <f>"  "&amp;Translations!$G$52</f>
        <v xml:space="preserve">  Help &amp; Support</v>
      </c>
      <c r="B7" s="27"/>
      <c r="C7" s="213"/>
      <c r="D7" s="213"/>
      <c r="E7" s="213"/>
      <c r="F7" s="27"/>
      <c r="G7" s="214"/>
      <c r="H7" s="214"/>
      <c r="I7" s="214"/>
      <c r="J7" s="27"/>
      <c r="K7" s="27"/>
      <c r="L7" s="27"/>
      <c r="M7" s="204"/>
      <c r="N7" s="205"/>
      <c r="O7" s="205"/>
      <c r="P7" s="27"/>
      <c r="Q7" s="204"/>
      <c r="R7" s="205"/>
      <c r="S7" s="205"/>
      <c r="T7" s="28"/>
      <c r="U7" s="28"/>
      <c r="V7" s="28"/>
      <c r="W7" s="28"/>
      <c r="X7" s="28"/>
      <c r="Y7" s="28"/>
      <c r="Z7" s="27"/>
      <c r="AA7" s="27"/>
      <c r="AB7" s="27"/>
      <c r="AC7" s="27"/>
      <c r="AD7" s="27"/>
    </row>
    <row r="8" spans="1:30" ht="8.25" customHeight="1">
      <c r="A8" s="24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8"/>
      <c r="U8" s="28"/>
      <c r="V8" s="28"/>
      <c r="W8" s="28"/>
      <c r="X8" s="28"/>
      <c r="Y8" s="28"/>
      <c r="Z8" s="27"/>
      <c r="AA8" s="27"/>
      <c r="AB8" s="27"/>
      <c r="AC8" s="27"/>
      <c r="AD8" s="27"/>
    </row>
    <row r="9" spans="1:30" ht="24" customHeight="1">
      <c r="A9" s="24"/>
      <c r="B9" s="27"/>
      <c r="C9" s="210" t="str">
        <f>Translations!G59</f>
        <v xml:space="preserve">Net Profit   </v>
      </c>
      <c r="D9" s="210"/>
      <c r="E9" s="210"/>
      <c r="F9" s="28"/>
      <c r="G9" s="210" t="str">
        <f>Translations!G62</f>
        <v>Cash at end of month</v>
      </c>
      <c r="H9" s="210"/>
      <c r="I9" s="210"/>
      <c r="J9" s="27"/>
      <c r="K9" s="27"/>
      <c r="L9" s="27"/>
      <c r="M9" s="210" t="str">
        <f>Translations!G63</f>
        <v>Quick Ratio</v>
      </c>
      <c r="N9" s="210"/>
      <c r="O9" s="210"/>
      <c r="P9" s="28"/>
      <c r="Q9" s="210" t="str">
        <f>Translations!G64</f>
        <v>Current Ratio</v>
      </c>
      <c r="R9" s="210"/>
      <c r="S9" s="210"/>
      <c r="T9" s="28"/>
      <c r="U9" s="28"/>
      <c r="V9" s="28"/>
      <c r="W9" s="28"/>
      <c r="X9" s="28"/>
      <c r="Y9" s="28"/>
      <c r="Z9" s="27"/>
      <c r="AA9" s="27"/>
      <c r="AB9" s="27"/>
      <c r="AC9" s="27"/>
      <c r="AD9" s="27"/>
    </row>
    <row r="10" spans="1:30" ht="24" customHeight="1">
      <c r="A10" s="18"/>
      <c r="B10" s="27"/>
      <c r="C10" s="211">
        <f>Metrics!Q13</f>
        <v>263</v>
      </c>
      <c r="D10" s="211"/>
      <c r="E10" s="211"/>
      <c r="F10" s="27"/>
      <c r="G10" s="212">
        <f>Metrics!Q18</f>
        <v>4375</v>
      </c>
      <c r="H10" s="212"/>
      <c r="I10" s="212"/>
      <c r="J10" s="27"/>
      <c r="K10" s="27"/>
      <c r="L10" s="27"/>
      <c r="M10" s="211">
        <f>Metrics!Q19</f>
        <v>0.99</v>
      </c>
      <c r="N10" s="211"/>
      <c r="O10" s="211"/>
      <c r="P10" s="49"/>
      <c r="Q10" s="211">
        <f>Metrics!Q20</f>
        <v>3.01</v>
      </c>
      <c r="R10" s="211"/>
      <c r="S10" s="211"/>
      <c r="T10" s="28"/>
      <c r="U10" s="28"/>
      <c r="V10" s="28"/>
      <c r="W10" s="28"/>
      <c r="X10" s="28"/>
      <c r="Y10" s="28"/>
      <c r="Z10" s="27"/>
      <c r="AA10" s="27"/>
      <c r="AB10" s="27"/>
      <c r="AC10" s="27"/>
      <c r="AD10" s="27"/>
    </row>
    <row r="11" spans="1:30" ht="24" customHeight="1">
      <c r="A11" s="18"/>
      <c r="B11" s="27"/>
      <c r="C11" s="211"/>
      <c r="D11" s="211"/>
      <c r="E11" s="211"/>
      <c r="F11" s="27"/>
      <c r="G11" s="212"/>
      <c r="H11" s="212"/>
      <c r="I11" s="212"/>
      <c r="J11" s="27"/>
      <c r="K11" s="27"/>
      <c r="L11" s="27"/>
      <c r="M11" s="211"/>
      <c r="N11" s="211"/>
      <c r="O11" s="211"/>
      <c r="P11" s="49"/>
      <c r="Q11" s="211"/>
      <c r="R11" s="211"/>
      <c r="S11" s="211"/>
      <c r="T11" s="28"/>
      <c r="U11" s="28"/>
      <c r="V11" s="28"/>
      <c r="W11" s="28"/>
      <c r="X11" s="28"/>
      <c r="Y11" s="28"/>
      <c r="Z11" s="27"/>
      <c r="AA11" s="27"/>
      <c r="AB11" s="27"/>
      <c r="AC11" s="27"/>
      <c r="AD11" s="27"/>
    </row>
    <row r="12" spans="1:30" ht="24" customHeight="1">
      <c r="A12" s="18"/>
      <c r="B12" s="27"/>
      <c r="C12" s="204"/>
      <c r="D12" s="205"/>
      <c r="E12" s="205"/>
      <c r="F12" s="27"/>
      <c r="G12" s="204"/>
      <c r="H12" s="205"/>
      <c r="I12" s="205"/>
      <c r="J12" s="27"/>
      <c r="K12" s="27"/>
      <c r="L12" s="27"/>
      <c r="M12" s="204"/>
      <c r="N12" s="205"/>
      <c r="O12" s="205"/>
      <c r="P12" s="27"/>
      <c r="Q12" s="204"/>
      <c r="R12" s="205"/>
      <c r="S12" s="205"/>
      <c r="T12" s="28"/>
      <c r="U12" s="28"/>
      <c r="V12" s="28"/>
      <c r="W12" s="28"/>
      <c r="X12" s="28"/>
      <c r="Y12" s="28"/>
      <c r="Z12" s="27"/>
      <c r="AA12" s="27"/>
      <c r="AB12" s="27"/>
      <c r="AC12" s="27"/>
      <c r="AD12" s="27"/>
    </row>
    <row r="13" spans="1:30" ht="6.75" customHeight="1">
      <c r="A13" s="18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8"/>
      <c r="U13" s="28"/>
      <c r="V13" s="28"/>
      <c r="W13" s="28"/>
      <c r="X13" s="28"/>
      <c r="Y13" s="28"/>
      <c r="Z13" s="27"/>
      <c r="AA13" s="27"/>
      <c r="AB13" s="27"/>
      <c r="AC13" s="27"/>
      <c r="AD13" s="27"/>
    </row>
    <row r="14" spans="1:30" ht="24" customHeight="1">
      <c r="A14" s="18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P14" s="27"/>
      <c r="T14" s="28"/>
      <c r="U14" s="28"/>
      <c r="V14" s="28"/>
      <c r="W14" s="28"/>
      <c r="X14" s="28"/>
      <c r="Y14" s="28"/>
      <c r="Z14" s="27"/>
      <c r="AA14" s="27"/>
      <c r="AB14" s="27"/>
      <c r="AC14" s="27"/>
      <c r="AD14" s="27"/>
    </row>
    <row r="15" spans="1:30" ht="24" customHeight="1">
      <c r="A15" s="18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P15" s="27"/>
      <c r="T15" s="28"/>
      <c r="U15" s="28"/>
      <c r="V15" s="28"/>
      <c r="W15" s="28"/>
      <c r="X15" s="28"/>
      <c r="Y15" s="28"/>
      <c r="Z15" s="27"/>
      <c r="AA15" s="27"/>
      <c r="AB15" s="27"/>
      <c r="AC15" s="27"/>
      <c r="AD15" s="27"/>
    </row>
    <row r="16" spans="1:30" ht="24" customHeight="1">
      <c r="A16" s="18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P16" s="27"/>
      <c r="T16" s="28"/>
      <c r="U16" s="28"/>
      <c r="V16" s="28"/>
      <c r="W16" s="28"/>
      <c r="X16" s="28"/>
      <c r="Y16" s="28"/>
      <c r="Z16" s="27"/>
      <c r="AA16" s="27"/>
      <c r="AB16" s="27"/>
      <c r="AC16" s="27"/>
      <c r="AD16" s="27"/>
    </row>
    <row r="17" spans="1:30" ht="24" customHeight="1">
      <c r="A17" s="18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P17" s="27"/>
      <c r="T17" s="28"/>
      <c r="U17" s="28"/>
      <c r="V17" s="28"/>
      <c r="W17" s="28"/>
      <c r="X17" s="28"/>
      <c r="Y17" s="28"/>
      <c r="Z17" s="27"/>
      <c r="AA17" s="27"/>
      <c r="AB17" s="27"/>
      <c r="AC17" s="27"/>
      <c r="AD17" s="27"/>
    </row>
    <row r="18" spans="1:30" ht="24" customHeight="1">
      <c r="A18" s="18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P18" s="27"/>
      <c r="T18" s="28"/>
      <c r="U18" s="28"/>
      <c r="V18" s="28"/>
      <c r="W18" s="28"/>
      <c r="X18" s="28"/>
      <c r="Y18" s="28"/>
      <c r="Z18" s="27"/>
      <c r="AA18" s="27"/>
      <c r="AB18" s="27"/>
      <c r="AC18" s="27"/>
      <c r="AD18" s="27"/>
    </row>
    <row r="19" spans="1:30" ht="24" customHeight="1">
      <c r="A19" s="18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P19" s="27"/>
      <c r="T19" s="28"/>
      <c r="U19" s="28"/>
      <c r="V19" s="28"/>
      <c r="W19" s="28"/>
      <c r="X19" s="28"/>
      <c r="Y19" s="28"/>
      <c r="Z19" s="27"/>
      <c r="AA19" s="27"/>
      <c r="AB19" s="27"/>
      <c r="AC19" s="27"/>
      <c r="AD19" s="27"/>
    </row>
    <row r="20" spans="1:30" ht="24" customHeight="1">
      <c r="A20" s="18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60" t="str">
        <f>"    "&amp;Translations!G72</f>
        <v xml:space="preserve">    Budget</v>
      </c>
      <c r="N20" s="208">
        <f>Metrics!Q25</f>
        <v>5000</v>
      </c>
      <c r="O20" s="209"/>
      <c r="P20" s="27"/>
      <c r="Q20" s="60" t="str">
        <f>"    "&amp;Translations!G72</f>
        <v xml:space="preserve">    Budget</v>
      </c>
      <c r="R20" s="208">
        <f>Metrics!Q27</f>
        <v>3500</v>
      </c>
      <c r="S20" s="209"/>
      <c r="T20" s="28"/>
      <c r="U20" s="28"/>
      <c r="V20" s="28"/>
      <c r="W20" s="28"/>
      <c r="X20" s="28"/>
      <c r="Y20" s="28"/>
      <c r="Z20" s="27"/>
      <c r="AA20" s="27"/>
      <c r="AB20" s="27"/>
      <c r="AC20" s="27"/>
      <c r="AD20" s="27"/>
    </row>
    <row r="21" spans="1:30" ht="24" customHeight="1">
      <c r="A21" s="18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61" t="str">
        <f>"    "&amp;Translations!G73</f>
        <v xml:space="preserve">    Balance</v>
      </c>
      <c r="N21" s="206">
        <f>C5-N20</f>
        <v>-138</v>
      </c>
      <c r="O21" s="207"/>
      <c r="P21" s="27"/>
      <c r="Q21" s="61" t="str">
        <f>"    "&amp;Translations!G73</f>
        <v xml:space="preserve">    Balance</v>
      </c>
      <c r="R21" s="206">
        <f>G5-R20</f>
        <v>373</v>
      </c>
      <c r="S21" s="207"/>
      <c r="T21" s="28"/>
      <c r="U21" s="28"/>
      <c r="V21" s="28"/>
      <c r="W21" s="28"/>
      <c r="X21" s="28"/>
      <c r="Y21" s="28"/>
      <c r="Z21" s="27"/>
      <c r="AA21" s="27"/>
      <c r="AB21" s="27"/>
      <c r="AC21" s="27"/>
      <c r="AD21" s="27"/>
    </row>
    <row r="22" spans="1:30" ht="6.75" customHeight="1">
      <c r="A22" s="18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8"/>
      <c r="U22" s="28"/>
      <c r="V22" s="28"/>
      <c r="W22" s="28"/>
      <c r="X22" s="28"/>
      <c r="Y22" s="28"/>
      <c r="Z22" s="27"/>
      <c r="AA22" s="27"/>
      <c r="AB22" s="27"/>
      <c r="AC22" s="27"/>
      <c r="AD22" s="27"/>
    </row>
    <row r="23" spans="1:30" ht="24" customHeight="1" thickBot="1">
      <c r="A23" s="18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03" t="s">
        <v>132</v>
      </c>
      <c r="N23" s="203"/>
      <c r="O23" s="203"/>
      <c r="P23" s="203"/>
      <c r="Q23" s="203"/>
      <c r="R23" s="203"/>
      <c r="S23" s="203"/>
      <c r="T23" s="28"/>
      <c r="U23" s="28"/>
      <c r="V23" s="28"/>
      <c r="W23" s="28"/>
      <c r="X23" s="28"/>
      <c r="Y23" s="28"/>
      <c r="Z23" s="27"/>
      <c r="AA23" s="27"/>
      <c r="AB23" s="27"/>
      <c r="AC23" s="27"/>
      <c r="AD23" s="27"/>
    </row>
    <row r="24" spans="1:30" ht="24" customHeight="1">
      <c r="A24" s="18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199" t="str">
        <f>"     "&amp;Translations!G53</f>
        <v xml:space="preserve">     Total Income</v>
      </c>
      <c r="N24" s="199"/>
      <c r="O24" s="199"/>
      <c r="P24" s="152"/>
      <c r="Q24" s="193">
        <f>C5</f>
        <v>4862</v>
      </c>
      <c r="R24" s="193"/>
      <c r="S24" s="153">
        <f>IFERROR(Q24/Q24,0)</f>
        <v>1</v>
      </c>
      <c r="T24" s="28"/>
      <c r="U24" s="28"/>
      <c r="V24" s="28"/>
      <c r="W24" s="28"/>
      <c r="X24" s="28"/>
      <c r="Y24" s="28"/>
      <c r="Z24" s="27"/>
      <c r="AA24" s="27"/>
      <c r="AB24" s="27"/>
      <c r="AC24" s="27"/>
      <c r="AD24" s="27"/>
    </row>
    <row r="25" spans="1:30" ht="24" customHeight="1">
      <c r="A25" s="18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00" t="str">
        <f>"     "&amp;Translations!G54</f>
        <v xml:space="preserve">     Cost of Goods Sold</v>
      </c>
      <c r="N25" s="200"/>
      <c r="O25" s="200"/>
      <c r="P25" s="154"/>
      <c r="Q25" s="197">
        <f>-Metrics!Q8</f>
        <v>-1899</v>
      </c>
      <c r="R25" s="197"/>
      <c r="S25" s="155">
        <f>IFERROR(Q25/Q24,0)</f>
        <v>-0.39058000822706707</v>
      </c>
      <c r="T25" s="28"/>
      <c r="U25" s="28"/>
      <c r="V25" s="28"/>
      <c r="W25" s="28"/>
      <c r="X25" s="28"/>
      <c r="Y25" s="28"/>
      <c r="Z25" s="27"/>
      <c r="AA25" s="27"/>
      <c r="AB25" s="27"/>
      <c r="AC25" s="27"/>
      <c r="AD25" s="27"/>
    </row>
    <row r="26" spans="1:30" ht="24" customHeight="1">
      <c r="A26" s="18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01" t="str">
        <f>"     "&amp;Translations!G55</f>
        <v xml:space="preserve">     Gross Profit </v>
      </c>
      <c r="N26" s="201"/>
      <c r="O26" s="201"/>
      <c r="P26" s="156"/>
      <c r="Q26" s="198">
        <f>Metrics!Q9</f>
        <v>2963</v>
      </c>
      <c r="R26" s="198"/>
      <c r="S26" s="157">
        <f>IFERROR(Q26/Q24,0)</f>
        <v>0.60941999177293293</v>
      </c>
      <c r="T26" s="28"/>
      <c r="U26" s="28"/>
      <c r="V26" s="28"/>
      <c r="W26" s="28"/>
      <c r="X26" s="28"/>
      <c r="Y26" s="28"/>
      <c r="Z26" s="27"/>
      <c r="AA26" s="27"/>
      <c r="AB26" s="27"/>
      <c r="AC26" s="27"/>
      <c r="AD26" s="27"/>
    </row>
    <row r="27" spans="1:30" ht="24" customHeight="1">
      <c r="A27" s="18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00" t="str">
        <f>"     "&amp;Translations!C56</f>
        <v xml:space="preserve">     Total Operating Expenses  </v>
      </c>
      <c r="N27" s="200"/>
      <c r="O27" s="200"/>
      <c r="P27" s="200"/>
      <c r="Q27" s="197">
        <f>-Metrics!Q10</f>
        <v>-1974</v>
      </c>
      <c r="R27" s="197"/>
      <c r="S27" s="155">
        <f>IFERROR(Q27/Q24,0)</f>
        <v>-0.40600575894693541</v>
      </c>
      <c r="T27" s="28"/>
      <c r="U27" s="28"/>
      <c r="V27" s="28"/>
      <c r="W27" s="28"/>
      <c r="X27" s="28"/>
      <c r="Y27" s="28"/>
      <c r="Z27" s="27"/>
      <c r="AA27" s="27"/>
      <c r="AB27" s="27"/>
      <c r="AC27" s="27"/>
      <c r="AD27" s="27"/>
    </row>
    <row r="28" spans="1:30" ht="24" customHeight="1">
      <c r="A28" s="18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02" t="str">
        <f>"     "&amp;Translations!G57</f>
        <v xml:space="preserve">     Operating Profit (EBIT)</v>
      </c>
      <c r="N28" s="202"/>
      <c r="O28" s="202"/>
      <c r="P28" s="158"/>
      <c r="Q28" s="196">
        <f>Metrics!Q11</f>
        <v>989</v>
      </c>
      <c r="R28" s="196"/>
      <c r="S28" s="159">
        <f>IFERROR(Q28/Q24,0)</f>
        <v>0.20341423282599752</v>
      </c>
      <c r="T28" s="28"/>
      <c r="U28" s="28"/>
      <c r="V28" s="28"/>
      <c r="W28" s="28"/>
      <c r="X28" s="28"/>
      <c r="Y28" s="28"/>
      <c r="Z28" s="27"/>
      <c r="AA28" s="27"/>
      <c r="AB28" s="27"/>
      <c r="AC28" s="27"/>
      <c r="AD28" s="27"/>
    </row>
    <row r="29" spans="1:30" ht="24" customHeight="1" thickBot="1">
      <c r="A29" s="18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191" t="str">
        <f>"     "&amp;Translations!G58</f>
        <v xml:space="preserve">     Taxes    </v>
      </c>
      <c r="N29" s="191"/>
      <c r="O29" s="191"/>
      <c r="P29" s="154"/>
      <c r="Q29" s="195">
        <f>-Metrics!Q12</f>
        <v>-726</v>
      </c>
      <c r="R29" s="195"/>
      <c r="S29" s="160">
        <f>IFERROR(Q29/Q24,0)</f>
        <v>-0.14932126696832579</v>
      </c>
      <c r="T29" s="28"/>
      <c r="U29" s="28"/>
      <c r="V29" s="28"/>
      <c r="W29" s="28"/>
      <c r="X29" s="28"/>
      <c r="Y29" s="28"/>
      <c r="Z29" s="27"/>
      <c r="AA29" s="27"/>
      <c r="AB29" s="27"/>
      <c r="AC29" s="27"/>
      <c r="AD29" s="27"/>
    </row>
    <row r="30" spans="1:30" ht="24" customHeight="1" thickTop="1">
      <c r="A30" s="18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192" t="str">
        <f>"     "&amp;Metrics!D13</f>
        <v xml:space="preserve">     Net Profit   </v>
      </c>
      <c r="N30" s="192"/>
      <c r="O30" s="192"/>
      <c r="P30" s="161"/>
      <c r="Q30" s="194">
        <f>Metrics!Q13</f>
        <v>263</v>
      </c>
      <c r="R30" s="194"/>
      <c r="S30" s="162">
        <f>IFERROR(Q30/Q24,0)</f>
        <v>5.4092965857671739E-2</v>
      </c>
      <c r="T30" s="28"/>
      <c r="U30" s="28"/>
      <c r="V30" s="28"/>
      <c r="W30" s="28"/>
      <c r="X30" s="28"/>
      <c r="Y30" s="28"/>
      <c r="Z30" s="27"/>
      <c r="AA30" s="27"/>
      <c r="AB30" s="27"/>
      <c r="AC30" s="27"/>
      <c r="AD30" s="27"/>
    </row>
    <row r="31" spans="1:30" ht="13.5" customHeight="1">
      <c r="A31" s="18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8"/>
      <c r="U31" s="28"/>
      <c r="V31" s="28"/>
      <c r="W31" s="28"/>
      <c r="X31" s="28"/>
      <c r="Y31" s="28"/>
      <c r="Z31" s="27"/>
      <c r="AA31" s="27"/>
      <c r="AB31" s="27"/>
      <c r="AC31" s="27"/>
      <c r="AD31" s="27"/>
    </row>
    <row r="32" spans="1:30" ht="13.5" customHeight="1">
      <c r="A32" s="18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8"/>
      <c r="U32" s="28"/>
      <c r="V32" s="28"/>
      <c r="W32" s="28"/>
      <c r="X32" s="28"/>
      <c r="Y32" s="28"/>
      <c r="Z32" s="27"/>
      <c r="AA32" s="27"/>
      <c r="AB32" s="27"/>
      <c r="AC32" s="27"/>
      <c r="AD32" s="27"/>
    </row>
    <row r="33" spans="3:25">
      <c r="T33" s="48"/>
      <c r="U33" s="48"/>
      <c r="V33" s="48"/>
      <c r="W33" s="48"/>
      <c r="X33" s="48"/>
      <c r="Y33" s="48"/>
    </row>
    <row r="34" spans="3:25"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</row>
    <row r="35" spans="3:25"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3:25"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</row>
    <row r="37" spans="3:25"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</row>
    <row r="38" spans="3:25"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spans="3:25"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</row>
    <row r="40" spans="3:25"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3:25">
      <c r="C41" s="50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</row>
    <row r="42" spans="3:25"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spans="3:25"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spans="3:25"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3:25"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</row>
    <row r="46" spans="3:25"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</row>
    <row r="47" spans="3:25"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</row>
    <row r="48" spans="3:25"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</row>
    <row r="49" spans="3:25"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</row>
    <row r="50" spans="3:25"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</row>
    <row r="51" spans="3:25"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</row>
    <row r="52" spans="3:25"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</row>
    <row r="53" spans="3:25"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</row>
    <row r="54" spans="3:25"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</row>
    <row r="55" spans="3:25"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</row>
    <row r="56" spans="3:25"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</row>
    <row r="57" spans="3:25"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</row>
    <row r="58" spans="3:25"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 spans="3:25"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</row>
    <row r="60" spans="3:25"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spans="3:25"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</row>
    <row r="62" spans="3:25"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spans="3:25"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</row>
    <row r="64" spans="3:25"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spans="3:25"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</row>
    <row r="66" spans="3:25"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</row>
    <row r="67" spans="3:25"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  <row r="68" spans="3:25"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3:25"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</row>
    <row r="70" spans="3:25"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spans="3:25"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3:25"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spans="3:25"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3:25"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3:25"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3:25"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3:25"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3:25"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3:25"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3:25"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3:25"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3:25"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3:25"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spans="3:25"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spans="3:25"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spans="3:25"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spans="3:25"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</row>
    <row r="88" spans="3:25"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</row>
    <row r="94" spans="3:25">
      <c r="G94" s="51"/>
    </row>
    <row r="99" spans="5:8" ht="15.6">
      <c r="E99" s="52"/>
    </row>
    <row r="100" spans="5:8" ht="15.6">
      <c r="E100" s="52"/>
    </row>
    <row r="101" spans="5:8" ht="15.6">
      <c r="E101" s="52"/>
    </row>
    <row r="102" spans="5:8" ht="15.6">
      <c r="E102" s="52"/>
    </row>
    <row r="103" spans="5:8" ht="15.6">
      <c r="E103" s="52"/>
    </row>
    <row r="104" spans="5:8" ht="15.6">
      <c r="E104" s="52"/>
    </row>
    <row r="105" spans="5:8" ht="15.6">
      <c r="E105" s="54"/>
    </row>
    <row r="106" spans="5:8" ht="15.6">
      <c r="E106" s="54"/>
    </row>
    <row r="107" spans="5:8" ht="15.6">
      <c r="E107" s="52"/>
      <c r="F107" s="47"/>
      <c r="G107" s="51"/>
      <c r="H107" s="55"/>
    </row>
    <row r="108" spans="5:8" ht="15.6">
      <c r="E108" s="52"/>
    </row>
    <row r="109" spans="5:8" ht="15.6">
      <c r="E109" s="52"/>
    </row>
    <row r="110" spans="5:8" ht="15.6">
      <c r="E110" s="53"/>
    </row>
    <row r="111" spans="5:8" ht="15.6">
      <c r="E111" s="53"/>
    </row>
    <row r="112" spans="5:8" ht="15.6">
      <c r="E112" s="53"/>
    </row>
    <row r="113" spans="5:5" ht="15.6">
      <c r="E113" s="53"/>
    </row>
    <row r="114" spans="5:5" ht="15.6">
      <c r="E114" s="53"/>
    </row>
  </sheetData>
  <sheetProtection algorithmName="SHA-512" hashValue="XbSmeZuXh10T+9Du9jdXW74nv/dBRqiNTD6IivkkV2GGLsFMv3Q/dI0ni2YBDcpFH9jORqIEuHS3J78LyG+XaA==" saltValue="q5ZRy8u579CLOkNI1aK4tg==" spinCount="100000" sheet="1" objects="1" scenarios="1"/>
  <mergeCells count="47">
    <mergeCell ref="A1:A3"/>
    <mergeCell ref="C2:H2"/>
    <mergeCell ref="C4:E4"/>
    <mergeCell ref="G4:I4"/>
    <mergeCell ref="M4:O4"/>
    <mergeCell ref="B1:W1"/>
    <mergeCell ref="Q4:S4"/>
    <mergeCell ref="Q2:R2"/>
    <mergeCell ref="C5:E6"/>
    <mergeCell ref="G5:I6"/>
    <mergeCell ref="M5:O6"/>
    <mergeCell ref="Q5:S6"/>
    <mergeCell ref="C7:E7"/>
    <mergeCell ref="G7:I7"/>
    <mergeCell ref="M7:O7"/>
    <mergeCell ref="Q7:S7"/>
    <mergeCell ref="C9:E9"/>
    <mergeCell ref="G9:I9"/>
    <mergeCell ref="M9:O9"/>
    <mergeCell ref="Q9:S9"/>
    <mergeCell ref="C10:E11"/>
    <mergeCell ref="G10:I11"/>
    <mergeCell ref="M10:O11"/>
    <mergeCell ref="Q10:S11"/>
    <mergeCell ref="M23:S23"/>
    <mergeCell ref="C12:E12"/>
    <mergeCell ref="G12:I12"/>
    <mergeCell ref="M12:O12"/>
    <mergeCell ref="Q12:S12"/>
    <mergeCell ref="N21:O21"/>
    <mergeCell ref="N20:O20"/>
    <mergeCell ref="R20:S20"/>
    <mergeCell ref="R21:S21"/>
    <mergeCell ref="M29:O29"/>
    <mergeCell ref="M30:O30"/>
    <mergeCell ref="Q24:R24"/>
    <mergeCell ref="Q30:R30"/>
    <mergeCell ref="Q29:R29"/>
    <mergeCell ref="Q28:R28"/>
    <mergeCell ref="Q27:R27"/>
    <mergeCell ref="Q26:R26"/>
    <mergeCell ref="Q25:R25"/>
    <mergeCell ref="M24:O24"/>
    <mergeCell ref="M25:O25"/>
    <mergeCell ref="M26:O26"/>
    <mergeCell ref="M27:P27"/>
    <mergeCell ref="M28:O28"/>
  </mergeCells>
  <conditionalFormatting sqref="E99:E102">
    <cfRule type="expression" dxfId="21" priority="9">
      <formula>$E99&lt;0</formula>
    </cfRule>
    <cfRule type="expression" dxfId="20" priority="10">
      <formula>$E99&gt;0</formula>
    </cfRule>
  </conditionalFormatting>
  <conditionalFormatting sqref="E103">
    <cfRule type="expression" dxfId="19" priority="7">
      <formula>$E$103&lt;0</formula>
    </cfRule>
    <cfRule type="expression" dxfId="18" priority="8">
      <formula>$E$103&gt;0</formula>
    </cfRule>
  </conditionalFormatting>
  <conditionalFormatting sqref="E104">
    <cfRule type="expression" dxfId="17" priority="5">
      <formula>$E$104&gt;0</formula>
    </cfRule>
    <cfRule type="expression" dxfId="16" priority="6">
      <formula>$E$104&lt;0</formula>
    </cfRule>
  </conditionalFormatting>
  <conditionalFormatting sqref="M10:O11">
    <cfRule type="expression" dxfId="15" priority="11">
      <formula>$M$10&gt;=$U$5</formula>
    </cfRule>
    <cfRule type="expression" dxfId="14" priority="12">
      <formula>$M$10&lt;$U$5</formula>
    </cfRule>
  </conditionalFormatting>
  <conditionalFormatting sqref="Q10:S11">
    <cfRule type="expression" dxfId="13" priority="13">
      <formula>$Q$10&gt;=$U$6</formula>
    </cfRule>
    <cfRule type="expression" dxfId="12" priority="14">
      <formula>$Q$10&lt;$U$6</formula>
    </cfRule>
  </conditionalFormatting>
  <dataValidations count="1">
    <dataValidation type="list" allowBlank="1" showInputMessage="1" showErrorMessage="1" sqref="S2" xr:uid="{00000000-0002-0000-0300-000000000000}">
      <formula1>monthall</formula1>
    </dataValidation>
  </dataValidations>
  <hyperlinks>
    <hyperlink ref="A7" location="Support!A1" display="Support!A1" xr:uid="{00000000-0004-0000-0300-000000000000}"/>
    <hyperlink ref="A4" location="Settings!A1" display="Settings!A1" xr:uid="{00000000-0004-0000-0300-000001000000}"/>
    <hyperlink ref="A5" location="Metrics!A1" display="Metrics!A1" xr:uid="{00000000-0004-0000-0300-000002000000}"/>
    <hyperlink ref="A6" location="Dashboard!A1" display="Dashboard!A1" xr:uid="{00000000-0004-0000-0300-000003000000}"/>
  </hyperlinks>
  <pageMargins left="0.25" right="0.25" top="0.75" bottom="0.75" header="0.3" footer="0.3"/>
  <pageSetup scale="77" orientation="landscape" r:id="rId1"/>
  <colBreaks count="1" manualBreakCount="1">
    <brk id="20" max="29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showGridLines="0" showRowColHeaders="0" zoomScaleNormal="100" workbookViewId="0">
      <selection activeCell="A4" sqref="A4"/>
    </sheetView>
  </sheetViews>
  <sheetFormatPr defaultColWidth="11.44140625" defaultRowHeight="14.4"/>
  <cols>
    <col min="1" max="1" width="23.6640625" style="1" customWidth="1"/>
    <col min="2" max="2" width="1.109375" style="1" customWidth="1"/>
    <col min="3" max="16384" width="11.44140625" style="1"/>
  </cols>
  <sheetData>
    <row r="1" spans="1:23" ht="24" customHeight="1">
      <c r="A1" s="190"/>
      <c r="B1" s="187" t="s">
        <v>200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</row>
    <row r="2" spans="1:23" ht="24" customHeight="1">
      <c r="A2" s="190"/>
      <c r="C2" s="163" t="str">
        <f>Translations!G52</f>
        <v>Help &amp; Support</v>
      </c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23" ht="24" customHeight="1">
      <c r="A3" s="190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1:23" ht="24" customHeight="1">
      <c r="A4" s="24" t="str">
        <f>"  "&amp;Translations!$G$7</f>
        <v xml:space="preserve">  1. Settings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23" ht="24" customHeight="1">
      <c r="A5" s="24" t="str">
        <f>"  "&amp;Translations!$G$48</f>
        <v xml:space="preserve">  2. Financial Metrics</v>
      </c>
      <c r="C5" s="19" t="s">
        <v>105</v>
      </c>
      <c r="D5" s="64"/>
      <c r="E5" s="64"/>
      <c r="F5" s="64"/>
      <c r="G5" s="64"/>
      <c r="H5" s="64"/>
      <c r="I5" s="64"/>
      <c r="J5" s="64"/>
      <c r="K5" s="64"/>
      <c r="L5" s="66"/>
      <c r="M5" s="64"/>
    </row>
    <row r="6" spans="1:23" ht="24" customHeight="1">
      <c r="A6" s="24" t="str">
        <f>"  "&amp;Translations!$G$49</f>
        <v xml:space="preserve">  3. Financial Dashboard</v>
      </c>
      <c r="B6" s="9"/>
      <c r="C6" s="19" t="s">
        <v>106</v>
      </c>
      <c r="D6" s="64"/>
      <c r="E6" s="64"/>
      <c r="F6" s="64"/>
      <c r="G6" s="64"/>
      <c r="H6" s="64"/>
      <c r="I6" s="64"/>
      <c r="J6" s="64"/>
      <c r="K6" s="64"/>
      <c r="L6" s="66"/>
      <c r="M6" s="64"/>
    </row>
    <row r="7" spans="1:23" ht="24" customHeight="1">
      <c r="A7" s="25" t="str">
        <f>"  "&amp;Translations!$G$52</f>
        <v xml:space="preserve">  Help &amp; Support</v>
      </c>
      <c r="C7" s="19" t="s">
        <v>107</v>
      </c>
      <c r="D7" s="64"/>
      <c r="E7" s="64"/>
      <c r="F7" s="64"/>
      <c r="G7" s="64"/>
      <c r="H7" s="64"/>
      <c r="I7" s="64"/>
      <c r="J7" s="64"/>
      <c r="K7" s="64"/>
      <c r="L7" s="66"/>
      <c r="M7" s="64"/>
    </row>
    <row r="8" spans="1:23" ht="24" customHeight="1">
      <c r="A8" s="18"/>
      <c r="C8" s="66"/>
      <c r="D8" s="66"/>
      <c r="E8" s="66"/>
      <c r="F8" s="66"/>
      <c r="G8" s="66"/>
      <c r="H8" s="66"/>
      <c r="I8" s="66"/>
      <c r="J8" s="66"/>
      <c r="K8" s="66"/>
      <c r="L8" s="66"/>
      <c r="M8" s="64"/>
    </row>
    <row r="9" spans="1:23" ht="24" customHeight="1">
      <c r="A9" s="18"/>
      <c r="C9" s="20" t="s">
        <v>108</v>
      </c>
      <c r="D9" s="64"/>
      <c r="E9" s="64"/>
      <c r="F9" s="64"/>
      <c r="G9" s="64"/>
      <c r="H9" s="64"/>
      <c r="I9" s="64"/>
      <c r="J9" s="64"/>
      <c r="K9" s="64"/>
      <c r="L9" s="66"/>
      <c r="M9" s="64"/>
    </row>
    <row r="10" spans="1:23" ht="24" customHeight="1">
      <c r="A10" s="18"/>
      <c r="C10" s="21" t="s">
        <v>109</v>
      </c>
      <c r="D10" s="64"/>
      <c r="E10" s="64"/>
      <c r="F10" s="64"/>
      <c r="G10" s="64"/>
      <c r="H10" s="64"/>
      <c r="I10" s="64"/>
      <c r="J10" s="64"/>
      <c r="K10" s="64"/>
      <c r="L10" s="66"/>
      <c r="M10" s="64"/>
    </row>
    <row r="11" spans="1:23" ht="24" customHeight="1">
      <c r="A11" s="18"/>
      <c r="C11" s="66"/>
      <c r="D11" s="64"/>
      <c r="E11" s="64"/>
      <c r="F11" s="64"/>
      <c r="G11" s="64"/>
      <c r="H11" s="64"/>
      <c r="I11" s="64"/>
      <c r="J11" s="64"/>
      <c r="K11" s="64"/>
      <c r="L11" s="66"/>
      <c r="M11" s="64"/>
    </row>
    <row r="12" spans="1:23" ht="24" customHeight="1">
      <c r="A12" s="18"/>
      <c r="C12" s="66"/>
      <c r="D12" s="64"/>
      <c r="E12" s="64"/>
      <c r="F12" s="64"/>
      <c r="G12" s="64"/>
      <c r="H12" s="64"/>
      <c r="I12" s="64"/>
      <c r="J12" s="64"/>
      <c r="K12" s="64"/>
      <c r="L12" s="66"/>
      <c r="M12" s="64"/>
    </row>
    <row r="13" spans="1:23" ht="24" customHeight="1">
      <c r="A13" s="18"/>
      <c r="C13" s="64"/>
      <c r="D13" s="64"/>
      <c r="E13" s="64"/>
      <c r="F13" s="64"/>
      <c r="G13" s="64"/>
      <c r="H13" s="64"/>
      <c r="I13" s="64"/>
      <c r="J13" s="64"/>
      <c r="K13" s="64"/>
      <c r="L13" s="66"/>
      <c r="M13" s="64"/>
    </row>
    <row r="14" spans="1:23" ht="24" customHeight="1">
      <c r="A14" s="18"/>
      <c r="C14" s="64"/>
      <c r="D14" s="64"/>
      <c r="E14" s="64"/>
      <c r="F14" s="64"/>
      <c r="G14" s="64"/>
      <c r="H14" s="64"/>
      <c r="I14" s="64"/>
      <c r="J14" s="64"/>
      <c r="K14" s="64"/>
      <c r="L14" s="66"/>
      <c r="M14" s="64"/>
    </row>
    <row r="15" spans="1:23" ht="24" customHeight="1">
      <c r="A15" s="18"/>
      <c r="C15" s="22" t="s">
        <v>110</v>
      </c>
      <c r="D15" s="164"/>
      <c r="E15" s="164"/>
      <c r="F15" s="164"/>
      <c r="G15" s="164"/>
      <c r="H15" s="164"/>
      <c r="I15" s="164"/>
      <c r="J15" s="164"/>
      <c r="K15" s="165"/>
      <c r="L15" s="66"/>
      <c r="M15" s="64"/>
    </row>
    <row r="16" spans="1:23" ht="24" customHeight="1">
      <c r="A16" s="18"/>
      <c r="C16" s="23" t="s">
        <v>111</v>
      </c>
      <c r="D16" s="166"/>
      <c r="E16" s="166"/>
      <c r="F16" s="166"/>
      <c r="G16" s="166"/>
      <c r="H16" s="166"/>
      <c r="I16" s="166"/>
      <c r="J16" s="166"/>
      <c r="K16" s="167"/>
      <c r="L16" s="66"/>
      <c r="M16" s="64"/>
    </row>
    <row r="17" spans="1:13" ht="24" customHeight="1">
      <c r="A17" s="18"/>
      <c r="C17" s="23" t="s">
        <v>112</v>
      </c>
      <c r="D17" s="166"/>
      <c r="E17" s="166"/>
      <c r="F17" s="166"/>
      <c r="G17" s="166"/>
      <c r="H17" s="166"/>
      <c r="I17" s="166"/>
      <c r="J17" s="166"/>
      <c r="K17" s="167"/>
      <c r="L17" s="66"/>
      <c r="M17" s="64"/>
    </row>
    <row r="18" spans="1:13" ht="24" customHeight="1">
      <c r="A18" s="18"/>
      <c r="C18" s="217" t="s">
        <v>113</v>
      </c>
      <c r="D18" s="218"/>
      <c r="E18" s="218"/>
      <c r="F18" s="218"/>
      <c r="G18" s="218"/>
      <c r="H18" s="218"/>
      <c r="I18" s="218"/>
      <c r="J18" s="218"/>
      <c r="K18" s="219"/>
      <c r="L18" s="66"/>
      <c r="M18" s="64"/>
    </row>
    <row r="19" spans="1:13" ht="24" customHeight="1">
      <c r="A19" s="18"/>
      <c r="C19" s="220"/>
      <c r="D19" s="221"/>
      <c r="E19" s="221"/>
      <c r="F19" s="221"/>
      <c r="G19" s="221"/>
      <c r="H19" s="221"/>
      <c r="I19" s="221"/>
      <c r="J19" s="221"/>
      <c r="K19" s="222"/>
      <c r="L19" s="66"/>
      <c r="M19" s="64"/>
    </row>
    <row r="20" spans="1:13" ht="24" customHeight="1">
      <c r="A20" s="18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4"/>
    </row>
    <row r="21" spans="1:13" ht="24" customHeight="1">
      <c r="A21" s="18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</row>
    <row r="22" spans="1:13" ht="24" customHeight="1">
      <c r="A22" s="1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</row>
    <row r="23" spans="1:13" ht="24" customHeight="1">
      <c r="A23" s="18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</row>
    <row r="24" spans="1:13" ht="24" customHeight="1">
      <c r="A24" s="18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</row>
    <row r="25" spans="1:13" ht="24" customHeight="1">
      <c r="A25" s="18"/>
    </row>
    <row r="26" spans="1:13" ht="24" customHeight="1">
      <c r="A26" s="18"/>
    </row>
    <row r="27" spans="1:13" ht="24" customHeight="1">
      <c r="A27" s="18"/>
    </row>
    <row r="28" spans="1:13" ht="24" customHeight="1">
      <c r="A28" s="18"/>
    </row>
    <row r="29" spans="1:13" ht="24" customHeight="1">
      <c r="A29" s="18"/>
    </row>
    <row r="30" spans="1:13" ht="24" customHeight="1">
      <c r="A30" s="18"/>
    </row>
  </sheetData>
  <sheetProtection algorithmName="SHA-512" hashValue="09p4ae+JmQ/HOTjy31Ao37Nf5oj1EjOPfM3978vC872RczZwDlUECn+bVmsM3uzqE9xMJiqbp5pUudPtSJoEdQ==" saltValue="qBhA7xiwoSxh3JYVyIQ5zg==" spinCount="100000" sheet="1" objects="1" scenarios="1"/>
  <mergeCells count="3">
    <mergeCell ref="C18:K19"/>
    <mergeCell ref="A1:A3"/>
    <mergeCell ref="B1:W1"/>
  </mergeCells>
  <hyperlinks>
    <hyperlink ref="C10" r:id="rId1" xr:uid="{00000000-0004-0000-0400-000000000000}"/>
    <hyperlink ref="A4" location="Settings!A1" display="Settings!A1" xr:uid="{00000000-0004-0000-0400-000001000000}"/>
    <hyperlink ref="A5" location="Metrics!A1" display="Metrics!A1" xr:uid="{00000000-0004-0000-0400-000002000000}"/>
    <hyperlink ref="A6" location="Dashboard!A1" display="Dashboard!A1" xr:uid="{00000000-0004-0000-0400-000003000000}"/>
    <hyperlink ref="A7" location="Support!A1" display="Support!A1" xr:uid="{00000000-0004-0000-0400-000004000000}"/>
  </hyperlinks>
  <pageMargins left="0.7" right="0.7" top="0.75" bottom="0.75" header="0.3" footer="0.3"/>
  <pageSetup scale="87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J52"/>
  <sheetViews>
    <sheetView workbookViewId="0">
      <selection activeCell="I11" sqref="I11"/>
    </sheetView>
  </sheetViews>
  <sheetFormatPr defaultColWidth="11.44140625" defaultRowHeight="14.4"/>
  <cols>
    <col min="1" max="1" width="11.44140625" style="1"/>
    <col min="2" max="5" width="17" style="1" customWidth="1"/>
    <col min="6" max="16384" width="11.44140625" style="1"/>
  </cols>
  <sheetData>
    <row r="1" spans="1:10" ht="24" customHeight="1"/>
    <row r="2" spans="1:10" ht="24" customHeight="1">
      <c r="A2" s="64"/>
      <c r="B2" s="5" t="s">
        <v>87</v>
      </c>
      <c r="C2" s="5" t="s">
        <v>88</v>
      </c>
      <c r="D2" s="2" t="s">
        <v>89</v>
      </c>
      <c r="E2" s="2" t="s">
        <v>90</v>
      </c>
      <c r="F2" s="2"/>
      <c r="G2" s="2"/>
      <c r="H2" s="5" t="s">
        <v>92</v>
      </c>
      <c r="I2" s="7"/>
      <c r="J2" s="7"/>
    </row>
    <row r="3" spans="1:10" ht="24" customHeight="1">
      <c r="A3" s="64"/>
      <c r="B3" s="6" t="str">
        <f>Translations!G20</f>
        <v>JAN</v>
      </c>
      <c r="C3" s="6" t="str">
        <f>Translations!G32</f>
        <v>January</v>
      </c>
      <c r="D3" s="8" t="str">
        <f>Metrics!E$6</f>
        <v>JAN</v>
      </c>
      <c r="E3" s="8" t="str">
        <f>VLOOKUP(D3,$B$3:$C$14,2,FALSE)</f>
        <v>January</v>
      </c>
      <c r="F3" s="8"/>
      <c r="G3" s="8"/>
      <c r="H3" s="4" t="s">
        <v>0</v>
      </c>
      <c r="I3" s="7"/>
      <c r="J3" s="7"/>
    </row>
    <row r="4" spans="1:10" ht="24" customHeight="1">
      <c r="A4" s="64"/>
      <c r="B4" s="6" t="str">
        <f>Translations!G21</f>
        <v>FEB</v>
      </c>
      <c r="C4" s="6" t="str">
        <f>Translations!G33</f>
        <v>February</v>
      </c>
      <c r="D4" s="8" t="str">
        <f>Metrics!F$6</f>
        <v>FEB</v>
      </c>
      <c r="E4" s="8" t="str">
        <f t="shared" ref="E4:E14" si="0">VLOOKUP(D4,$B$3:$C$14,2,FALSE)</f>
        <v>February</v>
      </c>
      <c r="F4" s="8"/>
      <c r="G4" s="8"/>
      <c r="H4" s="4" t="s">
        <v>1</v>
      </c>
      <c r="I4" s="7"/>
      <c r="J4" s="7"/>
    </row>
    <row r="5" spans="1:10" ht="24" customHeight="1">
      <c r="A5" s="64"/>
      <c r="B5" s="6" t="str">
        <f>Translations!G22</f>
        <v>MAR</v>
      </c>
      <c r="C5" s="6" t="str">
        <f>Translations!G34</f>
        <v>March</v>
      </c>
      <c r="D5" s="8" t="str">
        <f>Metrics!G$6</f>
        <v>MAR</v>
      </c>
      <c r="E5" s="8" t="str">
        <f t="shared" si="0"/>
        <v>March</v>
      </c>
      <c r="F5" s="8"/>
      <c r="G5" s="8"/>
      <c r="H5" s="4" t="s">
        <v>2</v>
      </c>
      <c r="I5" s="7"/>
      <c r="J5" s="7"/>
    </row>
    <row r="6" spans="1:10" ht="24" customHeight="1">
      <c r="A6" s="64"/>
      <c r="B6" s="6" t="str">
        <f>Translations!G23</f>
        <v>APR</v>
      </c>
      <c r="C6" s="6" t="str">
        <f>Translations!G35</f>
        <v>April</v>
      </c>
      <c r="D6" s="8" t="str">
        <f>Metrics!H$6</f>
        <v>APR</v>
      </c>
      <c r="E6" s="8" t="str">
        <f t="shared" si="0"/>
        <v>April</v>
      </c>
      <c r="F6" s="8"/>
      <c r="G6" s="8"/>
      <c r="H6" s="4" t="s">
        <v>3</v>
      </c>
      <c r="I6" s="7"/>
      <c r="J6" s="7"/>
    </row>
    <row r="7" spans="1:10" ht="24" customHeight="1">
      <c r="A7" s="64"/>
      <c r="B7" s="6" t="str">
        <f>Translations!G24</f>
        <v>MAY</v>
      </c>
      <c r="C7" s="6" t="str">
        <f>Translations!G36</f>
        <v>May</v>
      </c>
      <c r="D7" s="8" t="str">
        <f>Metrics!I$6</f>
        <v>MAY</v>
      </c>
      <c r="E7" s="8" t="str">
        <f t="shared" si="0"/>
        <v>May</v>
      </c>
      <c r="F7" s="8"/>
      <c r="G7" s="8"/>
      <c r="H7" s="8"/>
      <c r="I7" s="7"/>
      <c r="J7" s="7"/>
    </row>
    <row r="8" spans="1:10" ht="24" customHeight="1">
      <c r="A8" s="64"/>
      <c r="B8" s="6" t="str">
        <f>Translations!G25</f>
        <v>JUN</v>
      </c>
      <c r="C8" s="6" t="str">
        <f>Translations!G37</f>
        <v>June</v>
      </c>
      <c r="D8" s="8" t="str">
        <f>Metrics!J$6</f>
        <v>JUN</v>
      </c>
      <c r="E8" s="8" t="str">
        <f t="shared" si="0"/>
        <v>June</v>
      </c>
      <c r="F8" s="8"/>
      <c r="G8" s="8"/>
      <c r="H8" s="8"/>
      <c r="I8" s="7"/>
      <c r="J8" s="7"/>
    </row>
    <row r="9" spans="1:10" ht="24" customHeight="1">
      <c r="A9" s="64"/>
      <c r="B9" s="6" t="str">
        <f>Translations!G26</f>
        <v>JUL</v>
      </c>
      <c r="C9" s="6" t="str">
        <f>Translations!G38</f>
        <v>July</v>
      </c>
      <c r="D9" s="8" t="str">
        <f>Metrics!K$6</f>
        <v>JUL</v>
      </c>
      <c r="E9" s="8" t="str">
        <f t="shared" si="0"/>
        <v>July</v>
      </c>
      <c r="F9" s="8"/>
      <c r="G9" s="8"/>
      <c r="H9" s="8"/>
      <c r="I9" s="7"/>
      <c r="J9" s="7"/>
    </row>
    <row r="10" spans="1:10" ht="24" customHeight="1">
      <c r="A10" s="64"/>
      <c r="B10" s="6" t="str">
        <f>Translations!G27</f>
        <v>AUG</v>
      </c>
      <c r="C10" s="6" t="str">
        <f>Translations!G39</f>
        <v>August</v>
      </c>
      <c r="D10" s="8" t="str">
        <f>Metrics!L$6</f>
        <v>AUG</v>
      </c>
      <c r="E10" s="8" t="str">
        <f t="shared" si="0"/>
        <v>August</v>
      </c>
      <c r="F10" s="8"/>
      <c r="G10" s="8"/>
      <c r="H10" s="8"/>
      <c r="I10" s="7"/>
      <c r="J10" s="7"/>
    </row>
    <row r="11" spans="1:10" ht="24" customHeight="1">
      <c r="A11" s="64"/>
      <c r="B11" s="6" t="str">
        <f>Translations!G28</f>
        <v>SEP</v>
      </c>
      <c r="C11" s="6" t="str">
        <f>Translations!G40</f>
        <v>September</v>
      </c>
      <c r="D11" s="8" t="str">
        <f>Metrics!M$6</f>
        <v>SEP</v>
      </c>
      <c r="E11" s="8" t="str">
        <f t="shared" si="0"/>
        <v>September</v>
      </c>
      <c r="F11" s="8"/>
      <c r="G11" s="8"/>
      <c r="H11" s="8"/>
      <c r="I11" s="7"/>
      <c r="J11" s="7"/>
    </row>
    <row r="12" spans="1:10" ht="24" customHeight="1">
      <c r="A12" s="64"/>
      <c r="B12" s="6" t="str">
        <f>Translations!G29</f>
        <v>OCT</v>
      </c>
      <c r="C12" s="6" t="str">
        <f>Translations!G41</f>
        <v>October</v>
      </c>
      <c r="D12" s="8" t="str">
        <f>Metrics!N6</f>
        <v>OCT</v>
      </c>
      <c r="E12" s="8" t="str">
        <f t="shared" si="0"/>
        <v>October</v>
      </c>
      <c r="F12" s="8"/>
      <c r="G12" s="8"/>
      <c r="H12" s="8"/>
      <c r="I12" s="7"/>
      <c r="J12" s="7"/>
    </row>
    <row r="13" spans="1:10" ht="24" customHeight="1">
      <c r="A13" s="64"/>
      <c r="B13" s="6" t="str">
        <f>Translations!G30</f>
        <v>NOV</v>
      </c>
      <c r="C13" s="6" t="str">
        <f>Translations!G42</f>
        <v>November</v>
      </c>
      <c r="D13" s="8" t="str">
        <f>Metrics!O$6</f>
        <v>NOV</v>
      </c>
      <c r="E13" s="8" t="str">
        <f t="shared" si="0"/>
        <v>November</v>
      </c>
      <c r="F13" s="8"/>
      <c r="G13" s="8"/>
      <c r="H13" s="8"/>
      <c r="I13" s="7"/>
      <c r="J13" s="7"/>
    </row>
    <row r="14" spans="1:10" ht="24" customHeight="1">
      <c r="A14" s="64"/>
      <c r="B14" s="6" t="str">
        <f>Translations!G31</f>
        <v>DEC</v>
      </c>
      <c r="C14" s="6" t="str">
        <f>Translations!G43</f>
        <v>December</v>
      </c>
      <c r="D14" s="8" t="str">
        <f>Metrics!P$6</f>
        <v>DEC</v>
      </c>
      <c r="E14" s="8" t="str">
        <f t="shared" si="0"/>
        <v>December</v>
      </c>
      <c r="F14" s="8"/>
      <c r="G14" s="8"/>
      <c r="H14" s="8"/>
      <c r="I14" s="7"/>
      <c r="J14" s="7"/>
    </row>
    <row r="15" spans="1:10" ht="24" customHeight="1">
      <c r="A15" s="64"/>
      <c r="B15" s="6" t="str">
        <f>Translations!G47</f>
        <v>All</v>
      </c>
      <c r="C15" s="6"/>
      <c r="D15" s="6" t="str">
        <f>B15</f>
        <v>All</v>
      </c>
      <c r="E15" s="6"/>
      <c r="F15" s="8"/>
      <c r="G15" s="8"/>
      <c r="H15" s="8"/>
      <c r="I15" s="7"/>
      <c r="J15" s="7"/>
    </row>
    <row r="16" spans="1:10" ht="24" customHeight="1">
      <c r="A16" s="64"/>
      <c r="B16" s="8"/>
      <c r="C16" s="8"/>
      <c r="D16" s="8"/>
      <c r="E16" s="8"/>
      <c r="F16" s="8"/>
      <c r="G16" s="8"/>
      <c r="H16" s="8"/>
      <c r="I16" s="7"/>
      <c r="J16" s="7"/>
    </row>
    <row r="17" spans="1:8" ht="24" customHeight="1">
      <c r="A17" s="64"/>
      <c r="B17" s="64"/>
      <c r="C17" s="64"/>
      <c r="D17" s="64"/>
      <c r="E17" s="64"/>
      <c r="F17" s="64"/>
      <c r="G17" s="64"/>
      <c r="H17" s="64"/>
    </row>
    <row r="18" spans="1:8" ht="24" customHeight="1">
      <c r="A18" s="64"/>
      <c r="B18" s="64"/>
      <c r="C18" s="64"/>
      <c r="D18" s="64"/>
      <c r="E18" s="64"/>
      <c r="F18" s="64"/>
      <c r="G18" s="64"/>
      <c r="H18" s="64"/>
    </row>
    <row r="19" spans="1:8" ht="24" customHeight="1">
      <c r="A19" s="64"/>
      <c r="B19" s="64"/>
      <c r="C19" s="64"/>
      <c r="D19" s="64"/>
      <c r="E19" s="64"/>
      <c r="F19" s="64"/>
      <c r="G19" s="64"/>
      <c r="H19" s="64"/>
    </row>
    <row r="20" spans="1:8" ht="24" customHeight="1">
      <c r="A20" s="64"/>
      <c r="B20" s="64"/>
      <c r="C20" s="64"/>
      <c r="D20" s="64"/>
      <c r="E20" s="64"/>
      <c r="F20" s="64"/>
      <c r="G20" s="64"/>
      <c r="H20" s="64"/>
    </row>
    <row r="21" spans="1:8" ht="24" customHeight="1">
      <c r="A21" s="64"/>
      <c r="B21" s="64"/>
      <c r="C21" s="64"/>
      <c r="D21" s="64"/>
      <c r="E21" s="64"/>
      <c r="F21" s="64"/>
      <c r="G21" s="64"/>
      <c r="H21" s="64"/>
    </row>
    <row r="22" spans="1:8" ht="24" customHeight="1">
      <c r="A22" s="64"/>
      <c r="B22" s="64"/>
      <c r="C22" s="64"/>
      <c r="D22" s="64"/>
      <c r="E22" s="64"/>
      <c r="F22" s="64"/>
      <c r="G22" s="64"/>
      <c r="H22" s="64"/>
    </row>
    <row r="23" spans="1:8" ht="24" customHeight="1">
      <c r="A23" s="64"/>
      <c r="B23" s="64"/>
      <c r="C23" s="64"/>
      <c r="D23" s="64"/>
      <c r="E23" s="64"/>
      <c r="F23" s="64"/>
      <c r="G23" s="64"/>
      <c r="H23" s="64"/>
    </row>
    <row r="24" spans="1:8" ht="24" customHeight="1"/>
    <row r="25" spans="1:8" ht="24" customHeight="1"/>
    <row r="26" spans="1:8" ht="24" customHeight="1"/>
    <row r="27" spans="1:8" ht="24" customHeight="1"/>
    <row r="28" spans="1:8" ht="24" customHeight="1"/>
    <row r="29" spans="1:8" ht="24" customHeight="1"/>
    <row r="30" spans="1:8" ht="24" customHeight="1"/>
    <row r="31" spans="1:8" ht="24" customHeight="1"/>
    <row r="32" spans="1:8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</sheetData>
  <sheetProtection algorithmName="SHA-512" hashValue="FVQuGnMP/sX1UANYy01s1kk9oQujf2PydW3je03CQaHpm4GGquisJU8c6na1HzwpNUdVH32vfhzDmYNbC0JfRg==" saltValue="9eBZaBlsSPHRt2FOXeoLnQ==" spinCount="100000" sheet="1" objects="1" scenarios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D4:H10"/>
  <sheetViews>
    <sheetView workbookViewId="0">
      <selection activeCell="K8" sqref="K8"/>
    </sheetView>
  </sheetViews>
  <sheetFormatPr defaultColWidth="11.44140625" defaultRowHeight="14.4"/>
  <sheetData>
    <row r="4" spans="4:8">
      <c r="D4" s="11"/>
      <c r="E4" s="12"/>
      <c r="F4" s="13"/>
      <c r="G4" s="14"/>
      <c r="H4" s="15"/>
    </row>
    <row r="6" spans="4:8" ht="15.6">
      <c r="D6" s="16"/>
      <c r="E6" s="17"/>
    </row>
    <row r="10" spans="4:8">
      <c r="G10" s="5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F13"/>
  <sheetViews>
    <sheetView showGridLines="0" workbookViewId="0">
      <selection activeCell="C10" sqref="C10"/>
    </sheetView>
  </sheetViews>
  <sheetFormatPr defaultColWidth="11.44140625" defaultRowHeight="14.4"/>
  <sheetData>
    <row r="1" spans="1:6" ht="15.6">
      <c r="A1" s="64" t="str">
        <f>Metrics!D7</f>
        <v>Total Income</v>
      </c>
      <c r="B1" s="65">
        <f>Metrics!S7</f>
        <v>0.17952450266860742</v>
      </c>
      <c r="C1" s="66"/>
      <c r="D1" s="66"/>
      <c r="E1" s="66"/>
      <c r="F1" s="66"/>
    </row>
    <row r="2" spans="1:6" ht="15.6">
      <c r="A2" s="64" t="str">
        <f>Metrics!D15</f>
        <v>Total Expenses</v>
      </c>
      <c r="B2" s="65">
        <f>Metrics!S15</f>
        <v>6.3134779028273469E-2</v>
      </c>
      <c r="C2" s="66"/>
      <c r="D2" s="66"/>
      <c r="E2" s="66"/>
      <c r="F2" s="66"/>
    </row>
    <row r="3" spans="1:6" ht="15.6">
      <c r="A3" s="64" t="str">
        <f>Metrics!D13</f>
        <v xml:space="preserve">Net Profit   </v>
      </c>
      <c r="B3" s="65">
        <f>Metrics!S13</f>
        <v>-2.1239316239316239</v>
      </c>
      <c r="C3" s="66"/>
      <c r="D3" s="66"/>
      <c r="E3" s="66"/>
      <c r="F3" s="66"/>
    </row>
    <row r="4" spans="1:6" ht="15.6">
      <c r="A4" s="64" t="str">
        <f>Metrics!D18</f>
        <v>Cash at end of month</v>
      </c>
      <c r="B4" s="65">
        <f>Metrics!S18</f>
        <v>0.18179362506753116</v>
      </c>
      <c r="C4" s="66"/>
      <c r="D4" s="66"/>
      <c r="E4" s="66"/>
      <c r="F4" s="66"/>
    </row>
    <row r="5" spans="1:6" ht="15.6">
      <c r="A5" s="64" t="str">
        <f>Metrics!D21</f>
        <v>Accounts Receivable</v>
      </c>
      <c r="B5" s="65">
        <f>Metrics!S21</f>
        <v>-0.13414634146341464</v>
      </c>
      <c r="C5" s="64"/>
      <c r="D5" s="64"/>
      <c r="E5" s="64"/>
      <c r="F5" s="66"/>
    </row>
    <row r="6" spans="1:6" ht="15.6">
      <c r="A6" s="64" t="str">
        <f>Metrics!D22</f>
        <v>Accounts Payable</v>
      </c>
      <c r="B6" s="65">
        <f>Metrics!S22</f>
        <v>-2.345058626465657E-2</v>
      </c>
      <c r="C6" s="64"/>
      <c r="D6" s="64"/>
      <c r="E6" s="64"/>
      <c r="F6" s="66"/>
    </row>
    <row r="7" spans="1:6" ht="15.6">
      <c r="A7" s="64" t="str">
        <f>Settings!C10</f>
        <v>Quick Ratio Target</v>
      </c>
      <c r="B7" s="67" t="str">
        <f>Settings!F10&amp;" "&amp;Settings!G10</f>
        <v>1 or higher</v>
      </c>
      <c r="C7" s="64"/>
      <c r="D7" s="64">
        <f>Settings!F10</f>
        <v>1</v>
      </c>
      <c r="E7" s="64"/>
      <c r="F7" s="66"/>
    </row>
    <row r="8" spans="1:6" ht="15.6">
      <c r="A8" s="64" t="str">
        <f>Settings!C11</f>
        <v>Current Ratio Target</v>
      </c>
      <c r="B8" s="67" t="str">
        <f>Settings!F11&amp;" "&amp;Settings!G11</f>
        <v>3 or higher</v>
      </c>
      <c r="C8" s="64"/>
      <c r="D8" s="64">
        <f>Settings!F11</f>
        <v>3</v>
      </c>
      <c r="E8" s="64"/>
      <c r="F8" s="66"/>
    </row>
    <row r="9" spans="1:6" ht="15.6">
      <c r="A9" s="64" t="str">
        <f>Metrics!D14</f>
        <v>Net Profit Margin %</v>
      </c>
      <c r="B9" s="65">
        <f>IFERROR(IF(Metrics!Q14&gt;=Settings!F9,Metrics!Q14,0),0)</f>
        <v>0</v>
      </c>
      <c r="C9" s="68">
        <f>IFERROR(IF(Metrics!Q14&lt;Settings!F9,Metrics!Q14,0),0)</f>
        <v>5.4092965857671739E-2</v>
      </c>
      <c r="D9" s="69">
        <f>IF(B9=0,1-C9,1-B9)</f>
        <v>0.94590703414232824</v>
      </c>
      <c r="E9" s="70">
        <f>IFERROR(IF(B9&gt;0,B9,C9),"")</f>
        <v>5.4092965857671739E-2</v>
      </c>
      <c r="F9" s="66"/>
    </row>
    <row r="10" spans="1:6" ht="15.6">
      <c r="A10" s="64"/>
      <c r="B10" s="65"/>
      <c r="C10" s="64"/>
      <c r="D10" s="64"/>
      <c r="E10" s="64"/>
      <c r="F10" s="66"/>
    </row>
    <row r="11" spans="1:6">
      <c r="A11" s="66"/>
      <c r="B11" s="66"/>
      <c r="C11" s="66"/>
      <c r="D11" s="66"/>
      <c r="E11" s="66"/>
      <c r="F11" s="66"/>
    </row>
    <row r="12" spans="1:6">
      <c r="A12" s="66"/>
      <c r="B12" s="66"/>
      <c r="C12" s="66"/>
      <c r="D12" s="66"/>
      <c r="E12" s="66"/>
      <c r="F12" s="66"/>
    </row>
    <row r="13" spans="1:6">
      <c r="A13" s="66"/>
      <c r="B13" s="66"/>
      <c r="C13" s="66"/>
      <c r="D13" s="66"/>
      <c r="E13" s="66"/>
      <c r="F13" s="66"/>
    </row>
  </sheetData>
  <conditionalFormatting sqref="B1">
    <cfRule type="expression" dxfId="11" priority="19">
      <formula>$B$1&gt;0</formula>
    </cfRule>
    <cfRule type="expression" dxfId="10" priority="11">
      <formula>$B$1&lt;0</formula>
    </cfRule>
  </conditionalFormatting>
  <conditionalFormatting sqref="B2">
    <cfRule type="expression" dxfId="9" priority="12">
      <formula>$B$2&lt;0</formula>
    </cfRule>
    <cfRule type="expression" dxfId="8" priority="10">
      <formula>$B$2&gt;0</formula>
    </cfRule>
  </conditionalFormatting>
  <conditionalFormatting sqref="B3">
    <cfRule type="expression" dxfId="7" priority="8">
      <formula>$B$3&lt;0</formula>
    </cfRule>
    <cfRule type="expression" dxfId="6" priority="7">
      <formula>$B$3&gt;0</formula>
    </cfRule>
  </conditionalFormatting>
  <conditionalFormatting sqref="B4">
    <cfRule type="expression" dxfId="5" priority="6">
      <formula>$B$4&lt;0</formula>
    </cfRule>
    <cfRule type="expression" dxfId="4" priority="5">
      <formula>$B$4&gt;0</formula>
    </cfRule>
  </conditionalFormatting>
  <conditionalFormatting sqref="B5">
    <cfRule type="expression" dxfId="3" priority="4">
      <formula>$B$5&lt;0</formula>
    </cfRule>
    <cfRule type="expression" dxfId="2" priority="3">
      <formula>$B$5&gt;0</formula>
    </cfRule>
  </conditionalFormatting>
  <conditionalFormatting sqref="B6">
    <cfRule type="expression" dxfId="1" priority="2">
      <formula>$B$6&lt;0</formula>
    </cfRule>
    <cfRule type="expression" dxfId="0" priority="1">
      <formula>$B$6&gt;0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8</vt:i4>
      </vt:variant>
      <vt:variant>
        <vt:lpstr>Adlandırılmış Aralıklar</vt:lpstr>
      </vt:variant>
      <vt:variant>
        <vt:i4>10</vt:i4>
      </vt:variant>
    </vt:vector>
  </HeadingPairs>
  <TitlesOfParts>
    <vt:vector size="18" baseType="lpstr">
      <vt:lpstr>Settings</vt:lpstr>
      <vt:lpstr>Translations</vt:lpstr>
      <vt:lpstr>Metrics</vt:lpstr>
      <vt:lpstr>Dashboard</vt:lpstr>
      <vt:lpstr>Support</vt:lpstr>
      <vt:lpstr>Lists</vt:lpstr>
      <vt:lpstr>Color</vt:lpstr>
      <vt:lpstr>LastMonth</vt:lpstr>
      <vt:lpstr>language2</vt:lpstr>
      <vt:lpstr>Month</vt:lpstr>
      <vt:lpstr>Month2</vt:lpstr>
      <vt:lpstr>monthall</vt:lpstr>
      <vt:lpstr>MonthTotal</vt:lpstr>
      <vt:lpstr>Dashboard!Yazdırma_Alanı</vt:lpstr>
      <vt:lpstr>Metrics!Yazdırma_Alanı</vt:lpstr>
      <vt:lpstr>Settings!Yazdırma_Alanı</vt:lpstr>
      <vt:lpstr>Support!Yazdırma_Alanı</vt:lpstr>
      <vt:lpstr>Translations!Yazdırma_Alanı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Sanroma, Lucas (Consultant)</dc:creator>
  <cp:lastModifiedBy>Muhammet Muhammet</cp:lastModifiedBy>
  <dcterms:created xsi:type="dcterms:W3CDTF">2017-09-12T19:09:04Z</dcterms:created>
  <dcterms:modified xsi:type="dcterms:W3CDTF">2022-07-14T15:47:31Z</dcterms:modified>
</cp:coreProperties>
</file>