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VirtualBox VMs\SciViews Box 2020\shared\projects\CREAF\Feeding_success\Data\"/>
    </mc:Choice>
  </mc:AlternateContent>
  <xr:revisionPtr revIDLastSave="0" documentId="13_ncr:1_{425EDE68-CE53-4376-A4FA-E87C10C25621}" xr6:coauthVersionLast="46" xr6:coauthVersionMax="46" xr10:uidLastSave="{00000000-0000-0000-0000-000000000000}"/>
  <bookViews>
    <workbookView xWindow="-108" yWindow="-108" windowWidth="23256" windowHeight="12576" firstSheet="15" activeTab="23" xr2:uid="{CD51F438-67E5-4385-BCAF-8EE496460ED0}"/>
  </bookViews>
  <sheets>
    <sheet name="Nb replicat per treatment" sheetId="1" r:id="rId1"/>
    <sheet name="Groups" sheetId="2" r:id="rId2"/>
    <sheet name="ID_Osmia (bad)" sheetId="3" r:id="rId3"/>
    <sheet name="ID_Osmia (create)" sheetId="4" r:id="rId4"/>
    <sheet name="ID_Osmia (report)" sheetId="5" r:id="rId5"/>
    <sheet name="1st Results" sheetId="6" r:id="rId6"/>
    <sheet name="1st Results (R)" sheetId="7" r:id="rId7"/>
    <sheet name="2nd Results" sheetId="9" r:id="rId8"/>
    <sheet name="2nd Results (R)" sheetId="8" r:id="rId9"/>
    <sheet name="3rd Results" sheetId="10" r:id="rId10"/>
    <sheet name="3rd Results (R)" sheetId="11" r:id="rId11"/>
    <sheet name="Total males (R)" sheetId="21" r:id="rId12"/>
    <sheet name="Females 1st Results" sheetId="12" r:id="rId13"/>
    <sheet name="Females 2nd Results" sheetId="13" r:id="rId14"/>
    <sheet name="Females 3rd Results" sheetId="14" r:id="rId15"/>
    <sheet name="Total females" sheetId="22" r:id="rId16"/>
    <sheet name="Total females (R)" sheetId="23" r:id="rId17"/>
    <sheet name="Total males (R)2" sheetId="24" r:id="rId18"/>
    <sheet name="Summary_pct" sheetId="25" r:id="rId19"/>
    <sheet name="Females 4th Results" sheetId="15" r:id="rId20"/>
    <sheet name="Females 5th Results" sheetId="16" r:id="rId21"/>
    <sheet name="Females 6th Results" sheetId="17" r:id="rId22"/>
    <sheet name="Females 7th Results" sheetId="18" r:id="rId23"/>
    <sheet name="Females 8th Results" sheetId="19" r:id="rId24"/>
    <sheet name="Summary_repl" sheetId="26" r:id="rId25"/>
    <sheet name="What is the next" sheetId="2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3" l="1"/>
  <c r="B15" i="23"/>
  <c r="B14" i="23"/>
  <c r="B13" i="23"/>
  <c r="B11" i="23"/>
  <c r="B10" i="23"/>
  <c r="B9" i="23"/>
  <c r="B8" i="23"/>
  <c r="B6" i="23"/>
  <c r="B5" i="23"/>
  <c r="B3" i="23"/>
  <c r="B4" i="23"/>
  <c r="M134" i="22"/>
  <c r="N134" i="22" s="1"/>
  <c r="O134" i="22" s="1"/>
  <c r="P134" i="22" s="1"/>
  <c r="P135" i="22"/>
  <c r="P101" i="22"/>
  <c r="M100" i="22"/>
  <c r="N100" i="22" s="1"/>
  <c r="O100" i="22" s="1"/>
  <c r="P100" i="22" s="1"/>
  <c r="P102" i="22" s="1"/>
  <c r="P67" i="22"/>
  <c r="N66" i="22"/>
  <c r="O66" i="22" s="1"/>
  <c r="P66" i="22" s="1"/>
  <c r="P68" i="22" s="1"/>
  <c r="M66" i="22"/>
  <c r="S8" i="19"/>
  <c r="R9" i="19"/>
  <c r="R10" i="19"/>
  <c r="R11" i="19"/>
  <c r="R12" i="19"/>
  <c r="J12" i="19"/>
  <c r="F51" i="19"/>
  <c r="E51" i="19"/>
  <c r="D51" i="19"/>
  <c r="C51" i="19"/>
  <c r="F50" i="19"/>
  <c r="V6" i="16"/>
  <c r="P11" i="16"/>
  <c r="F12" i="19"/>
  <c r="V6" i="19"/>
  <c r="V5" i="19"/>
  <c r="R5" i="19"/>
  <c r="V4" i="19"/>
  <c r="R4" i="19"/>
  <c r="V3" i="19"/>
  <c r="R3" i="19"/>
  <c r="W8" i="18"/>
  <c r="V12" i="18"/>
  <c r="C40" i="18"/>
  <c r="D40" i="18" s="1"/>
  <c r="E40" i="18" s="1"/>
  <c r="F40" i="18" s="1"/>
  <c r="R12" i="18"/>
  <c r="N12" i="18"/>
  <c r="N12" i="17"/>
  <c r="R12" i="17"/>
  <c r="F39" i="18"/>
  <c r="V11" i="18"/>
  <c r="V10" i="18"/>
  <c r="V9" i="18"/>
  <c r="V6" i="18"/>
  <c r="V5" i="18"/>
  <c r="R5" i="18"/>
  <c r="V4" i="18"/>
  <c r="R4" i="18"/>
  <c r="V3" i="18"/>
  <c r="R3" i="18"/>
  <c r="R11" i="17"/>
  <c r="R9" i="17"/>
  <c r="L49" i="17"/>
  <c r="C50" i="17"/>
  <c r="D50" i="17" s="1"/>
  <c r="E50" i="17" s="1"/>
  <c r="F50" i="17" s="1"/>
  <c r="G50" i="17" s="1"/>
  <c r="F49" i="17"/>
  <c r="U10" i="15"/>
  <c r="V6" i="17"/>
  <c r="V5" i="17"/>
  <c r="R5" i="17"/>
  <c r="V4" i="17"/>
  <c r="R10" i="17" s="1"/>
  <c r="R4" i="17"/>
  <c r="V3" i="17"/>
  <c r="R3" i="17"/>
  <c r="R5" i="16"/>
  <c r="R4" i="16"/>
  <c r="P9" i="16"/>
  <c r="P10" i="16"/>
  <c r="P8" i="16"/>
  <c r="K52" i="16"/>
  <c r="R3" i="16"/>
  <c r="F53" i="16"/>
  <c r="E53" i="16"/>
  <c r="D53" i="16"/>
  <c r="C53" i="16"/>
  <c r="V5" i="16"/>
  <c r="V4" i="16"/>
  <c r="V3" i="16"/>
  <c r="F52" i="16"/>
  <c r="T76" i="15"/>
  <c r="U76" i="15" s="1"/>
  <c r="V76" i="15" s="1"/>
  <c r="W76" i="15" s="1"/>
  <c r="L48" i="15" s="1"/>
  <c r="S76" i="15"/>
  <c r="R67" i="15"/>
  <c r="M48" i="15" s="1"/>
  <c r="J67" i="15"/>
  <c r="K74" i="15"/>
  <c r="L74" i="15" s="1"/>
  <c r="M74" i="15" s="1"/>
  <c r="N74" i="15" s="1"/>
  <c r="B67" i="15"/>
  <c r="U3" i="15" s="1"/>
  <c r="U9" i="15" s="1"/>
  <c r="C110" i="15"/>
  <c r="D110" i="15" s="1"/>
  <c r="E110" i="15" s="1"/>
  <c r="F110" i="15" s="1"/>
  <c r="G110" i="15" s="1"/>
  <c r="L46" i="15" s="1"/>
  <c r="I62" i="15"/>
  <c r="F64" i="15"/>
  <c r="G78" i="14"/>
  <c r="U5" i="14"/>
  <c r="U4" i="14"/>
  <c r="U3" i="14"/>
  <c r="C65" i="14"/>
  <c r="D65" i="14" s="1"/>
  <c r="E65" i="14" s="1"/>
  <c r="F65" i="14" s="1"/>
  <c r="G65" i="14" s="1"/>
  <c r="G51" i="14"/>
  <c r="F51" i="14"/>
  <c r="E51" i="14"/>
  <c r="D51" i="14"/>
  <c r="C51" i="14"/>
  <c r="B43" i="14"/>
  <c r="B47" i="13"/>
  <c r="I37" i="14"/>
  <c r="F40" i="14"/>
  <c r="C78" i="14"/>
  <c r="D78" i="14" s="1"/>
  <c r="E78" i="14" s="1"/>
  <c r="F78" i="14" s="1"/>
  <c r="B67" i="14"/>
  <c r="B53" i="14"/>
  <c r="P136" i="22" l="1"/>
  <c r="N12" i="19"/>
  <c r="G53" i="16"/>
  <c r="O74" i="15"/>
  <c r="L47" i="15" s="1"/>
  <c r="U4" i="15"/>
  <c r="M46" i="15"/>
  <c r="M47" i="15"/>
  <c r="U5" i="15"/>
  <c r="U11" i="15" s="1"/>
  <c r="B29" i="12"/>
  <c r="B47" i="12"/>
  <c r="B39" i="12"/>
  <c r="C87" i="13"/>
  <c r="D87" i="13" s="1"/>
  <c r="E87" i="13" s="1"/>
  <c r="F87" i="13" s="1"/>
  <c r="B76" i="13"/>
  <c r="C74" i="13"/>
  <c r="D74" i="13" s="1"/>
  <c r="E74" i="13" s="1"/>
  <c r="F74" i="13" s="1"/>
  <c r="B62" i="13"/>
  <c r="G60" i="13"/>
  <c r="F60" i="13"/>
  <c r="E60" i="13"/>
  <c r="D60" i="13"/>
  <c r="C60" i="13"/>
  <c r="F43" i="13"/>
  <c r="I41" i="13"/>
  <c r="C53" i="12"/>
  <c r="D53" i="12" s="1"/>
  <c r="E53" i="12" s="1"/>
  <c r="F53" i="12" s="1"/>
  <c r="C45" i="12"/>
  <c r="D45" i="12" s="1"/>
  <c r="E45" i="12" s="1"/>
  <c r="F45" i="12" s="1"/>
  <c r="C37" i="12"/>
  <c r="D37" i="12" s="1"/>
  <c r="E37" i="12" s="1"/>
  <c r="F37" i="12" s="1"/>
  <c r="G37" i="12" s="1"/>
  <c r="G87" i="13" l="1"/>
  <c r="G74" i="13"/>
  <c r="G53" i="12"/>
  <c r="G45" i="12"/>
  <c r="F50" i="10" l="1"/>
  <c r="G50" i="10" s="1"/>
  <c r="C50" i="10"/>
  <c r="D50" i="10" s="1"/>
  <c r="E50" i="10" s="1"/>
  <c r="C36" i="10"/>
  <c r="D36" i="10" s="1"/>
  <c r="E36" i="10" s="1"/>
  <c r="F36" i="10" s="1"/>
  <c r="G36" i="10" s="1"/>
  <c r="C22" i="10"/>
  <c r="D22" i="10" s="1"/>
  <c r="E22" i="10" s="1"/>
  <c r="F22" i="10" s="1"/>
  <c r="G22" i="10" s="1"/>
  <c r="G22" i="9" l="1"/>
  <c r="F22" i="9"/>
  <c r="E22" i="9"/>
  <c r="D22" i="9"/>
  <c r="C22" i="9"/>
  <c r="G35" i="9"/>
  <c r="F35" i="9"/>
  <c r="E35" i="9"/>
  <c r="D35" i="9"/>
  <c r="C35" i="9"/>
  <c r="G48" i="9"/>
  <c r="F48" i="9"/>
  <c r="D48" i="9"/>
  <c r="E48" i="9" s="1"/>
  <c r="C48" i="9"/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H2" i="11"/>
  <c r="H12" i="11"/>
  <c r="H13" i="11"/>
  <c r="H14" i="11"/>
  <c r="H15" i="11"/>
  <c r="H16" i="11"/>
  <c r="H17" i="11"/>
  <c r="H18" i="11"/>
  <c r="H19" i="11"/>
  <c r="H20" i="11"/>
  <c r="H21" i="11"/>
  <c r="H3" i="11"/>
  <c r="H4" i="11"/>
  <c r="H5" i="11"/>
  <c r="H6" i="11"/>
  <c r="H7" i="11"/>
  <c r="H8" i="11"/>
  <c r="H9" i="11"/>
  <c r="H10" i="11"/>
  <c r="H11" i="11"/>
  <c r="J31" i="8" l="1"/>
  <c r="J7" i="8"/>
  <c r="J14" i="8"/>
  <c r="J13" i="8"/>
  <c r="J28" i="8"/>
  <c r="J12" i="8"/>
  <c r="J17" i="8"/>
  <c r="J27" i="8"/>
  <c r="J19" i="8"/>
  <c r="J11" i="8"/>
  <c r="J3" i="8"/>
  <c r="J23" i="8"/>
  <c r="J30" i="8"/>
  <c r="J22" i="8"/>
  <c r="J29" i="8"/>
  <c r="J21" i="8"/>
  <c r="J5" i="8"/>
  <c r="J20" i="8"/>
  <c r="J24" i="8"/>
  <c r="J16" i="8"/>
  <c r="J8" i="8"/>
  <c r="J15" i="8"/>
  <c r="J6" i="8"/>
  <c r="J9" i="8"/>
  <c r="J2" i="8"/>
  <c r="J26" i="8"/>
  <c r="J25" i="8"/>
  <c r="J18" i="8"/>
  <c r="J10" i="8"/>
  <c r="J4" i="8"/>
  <c r="G31" i="11"/>
  <c r="F31" i="11"/>
  <c r="E31" i="11"/>
  <c r="D31" i="11"/>
  <c r="C31" i="11"/>
  <c r="G30" i="11"/>
  <c r="F30" i="11"/>
  <c r="E30" i="11"/>
  <c r="D30" i="11"/>
  <c r="C30" i="11"/>
  <c r="G29" i="11"/>
  <c r="F29" i="11"/>
  <c r="E29" i="11"/>
  <c r="D29" i="11"/>
  <c r="C29" i="11"/>
  <c r="G28" i="11"/>
  <c r="F28" i="11"/>
  <c r="E28" i="11"/>
  <c r="D28" i="11"/>
  <c r="C28" i="11"/>
  <c r="G27" i="11"/>
  <c r="F27" i="11"/>
  <c r="E27" i="11"/>
  <c r="D27" i="11"/>
  <c r="C27" i="11"/>
  <c r="G26" i="11"/>
  <c r="F26" i="11"/>
  <c r="E26" i="11"/>
  <c r="D26" i="11"/>
  <c r="C26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7" i="11"/>
  <c r="F17" i="11"/>
  <c r="E17" i="11"/>
  <c r="D17" i="11"/>
  <c r="C17" i="11"/>
  <c r="G16" i="11"/>
  <c r="F16" i="11"/>
  <c r="E16" i="11"/>
  <c r="D16" i="11"/>
  <c r="C16" i="11"/>
  <c r="G15" i="11"/>
  <c r="F15" i="11"/>
  <c r="E15" i="11"/>
  <c r="D15" i="11"/>
  <c r="C15" i="11"/>
  <c r="G14" i="11"/>
  <c r="F14" i="11"/>
  <c r="E14" i="11"/>
  <c r="D14" i="11"/>
  <c r="C14" i="11"/>
  <c r="G13" i="11"/>
  <c r="F13" i="11"/>
  <c r="E13" i="11"/>
  <c r="D13" i="11"/>
  <c r="C13" i="11"/>
  <c r="G12" i="11"/>
  <c r="F12" i="11"/>
  <c r="E12" i="11"/>
  <c r="D12" i="11"/>
  <c r="C12" i="11"/>
  <c r="G11" i="11"/>
  <c r="F11" i="11"/>
  <c r="E11" i="11"/>
  <c r="D11" i="11"/>
  <c r="C11" i="11"/>
  <c r="G10" i="11"/>
  <c r="F10" i="11"/>
  <c r="E10" i="11"/>
  <c r="D10" i="11"/>
  <c r="C10" i="11"/>
  <c r="G9" i="11"/>
  <c r="F9" i="11"/>
  <c r="E9" i="11"/>
  <c r="D9" i="11"/>
  <c r="C9" i="11"/>
  <c r="G8" i="11"/>
  <c r="F8" i="11"/>
  <c r="E8" i="11"/>
  <c r="D8" i="11"/>
  <c r="C8" i="11"/>
  <c r="G7" i="11"/>
  <c r="F7" i="11"/>
  <c r="E7" i="11"/>
  <c r="D7" i="11"/>
  <c r="C7" i="11"/>
  <c r="G6" i="11"/>
  <c r="F6" i="11"/>
  <c r="E6" i="11"/>
  <c r="D6" i="11"/>
  <c r="C6" i="11"/>
  <c r="G5" i="11"/>
  <c r="F5" i="11"/>
  <c r="E5" i="11"/>
  <c r="D5" i="11"/>
  <c r="C5" i="11"/>
  <c r="G4" i="11"/>
  <c r="F4" i="11"/>
  <c r="E4" i="11"/>
  <c r="D4" i="11"/>
  <c r="C4" i="11"/>
  <c r="G3" i="11"/>
  <c r="F3" i="11"/>
  <c r="E3" i="11"/>
  <c r="D3" i="11"/>
  <c r="C3" i="11"/>
  <c r="G2" i="11"/>
  <c r="F2" i="11"/>
  <c r="E2" i="11"/>
  <c r="D2" i="11"/>
  <c r="C2" i="11"/>
  <c r="B36" i="10"/>
  <c r="F9" i="10"/>
  <c r="E9" i="10"/>
  <c r="D9" i="10"/>
  <c r="C9" i="10"/>
  <c r="C22" i="8"/>
  <c r="C23" i="8"/>
  <c r="C24" i="8"/>
  <c r="C25" i="8"/>
  <c r="C26" i="8"/>
  <c r="C27" i="8"/>
  <c r="C28" i="8"/>
  <c r="C29" i="8"/>
  <c r="C30" i="8"/>
  <c r="C3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E24" i="8"/>
  <c r="E25" i="8"/>
  <c r="E26" i="8"/>
  <c r="E27" i="8"/>
  <c r="E28" i="8"/>
  <c r="E29" i="8"/>
  <c r="E30" i="8"/>
  <c r="E31" i="8"/>
  <c r="E23" i="8"/>
  <c r="D24" i="8"/>
  <c r="D25" i="8"/>
  <c r="D26" i="8"/>
  <c r="D27" i="8"/>
  <c r="D28" i="8"/>
  <c r="D29" i="8"/>
  <c r="D30" i="8"/>
  <c r="D31" i="8"/>
  <c r="E22" i="8"/>
  <c r="D23" i="8"/>
  <c r="D22" i="8"/>
  <c r="C12" i="8"/>
  <c r="C13" i="8"/>
  <c r="C14" i="8"/>
  <c r="C15" i="8"/>
  <c r="C16" i="8"/>
  <c r="C17" i="8"/>
  <c r="C18" i="8"/>
  <c r="C19" i="8"/>
  <c r="C20" i="8"/>
  <c r="C2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E13" i="8"/>
  <c r="E14" i="8"/>
  <c r="E15" i="8"/>
  <c r="E16" i="8"/>
  <c r="E17" i="8"/>
  <c r="E18" i="8"/>
  <c r="E19" i="8"/>
  <c r="E20" i="8"/>
  <c r="E21" i="8"/>
  <c r="C2" i="8"/>
  <c r="C3" i="8"/>
  <c r="C4" i="8"/>
  <c r="C5" i="8"/>
  <c r="C6" i="8"/>
  <c r="C7" i="8"/>
  <c r="C8" i="8"/>
  <c r="C9" i="8"/>
  <c r="C10" i="8"/>
  <c r="C11" i="8"/>
  <c r="E12" i="8"/>
  <c r="D12" i="8"/>
  <c r="D14" i="8"/>
  <c r="D15" i="8"/>
  <c r="D16" i="8"/>
  <c r="D17" i="8"/>
  <c r="D18" i="8"/>
  <c r="D19" i="8"/>
  <c r="D20" i="8"/>
  <c r="D21" i="8"/>
  <c r="D13" i="8"/>
  <c r="F2" i="8"/>
  <c r="G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E4" i="8"/>
  <c r="E5" i="8"/>
  <c r="E6" i="8"/>
  <c r="E7" i="8"/>
  <c r="E8" i="8"/>
  <c r="E9" i="8"/>
  <c r="E10" i="8"/>
  <c r="E11" i="8"/>
  <c r="E3" i="8"/>
  <c r="E2" i="8"/>
  <c r="D4" i="8"/>
  <c r="D5" i="8"/>
  <c r="D6" i="8"/>
  <c r="D7" i="8"/>
  <c r="D8" i="8"/>
  <c r="D9" i="8"/>
  <c r="D10" i="8"/>
  <c r="D11" i="8"/>
  <c r="D3" i="8"/>
  <c r="D2" i="8"/>
  <c r="F10" i="9"/>
  <c r="E10" i="9"/>
  <c r="D10" i="9"/>
  <c r="C10" i="9"/>
  <c r="B35" i="9"/>
  <c r="I5" i="9" s="1"/>
  <c r="I4" i="9"/>
  <c r="I6" i="9"/>
  <c r="J5" i="6" l="1"/>
  <c r="J4" i="6"/>
  <c r="J3" i="6"/>
  <c r="G36" i="6"/>
  <c r="G14" i="6"/>
  <c r="G25" i="6"/>
  <c r="C36" i="6" l="1"/>
  <c r="D36" i="6" s="1"/>
  <c r="E36" i="6" s="1"/>
  <c r="F36" i="6" s="1"/>
  <c r="C25" i="6"/>
  <c r="D25" i="6" s="1"/>
  <c r="E25" i="6" s="1"/>
  <c r="F25" i="6" s="1"/>
  <c r="C14" i="6"/>
  <c r="D14" i="6"/>
  <c r="E14" i="6" s="1"/>
  <c r="F14" i="6" s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2" i="5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D75" i="4"/>
  <c r="D76" i="4"/>
  <c r="D77" i="4"/>
  <c r="B77" i="4" s="1"/>
  <c r="D78" i="4"/>
  <c r="D79" i="4"/>
  <c r="B79" i="4" s="1"/>
  <c r="D80" i="4"/>
  <c r="D81" i="4"/>
  <c r="B81" i="4" s="1"/>
  <c r="D82" i="4"/>
  <c r="B82" i="4" s="1"/>
  <c r="D83" i="4"/>
  <c r="D84" i="4"/>
  <c r="D85" i="4"/>
  <c r="B85" i="4" s="1"/>
  <c r="D86" i="4"/>
  <c r="B86" i="4" s="1"/>
  <c r="D87" i="4"/>
  <c r="B87" i="4" s="1"/>
  <c r="D88" i="4"/>
  <c r="B88" i="4" s="1"/>
  <c r="D89" i="4"/>
  <c r="B89" i="4" s="1"/>
  <c r="D90" i="4"/>
  <c r="B90" i="4" s="1"/>
  <c r="D91" i="4"/>
  <c r="D92" i="4"/>
  <c r="B92" i="4" s="1"/>
  <c r="D93" i="4"/>
  <c r="D94" i="4"/>
  <c r="D95" i="4"/>
  <c r="B95" i="4" s="1"/>
  <c r="D96" i="4"/>
  <c r="D97" i="4"/>
  <c r="B97" i="4" s="1"/>
  <c r="D74" i="4"/>
  <c r="B74" i="4" s="1"/>
  <c r="D52" i="4"/>
  <c r="B52" i="4" s="1"/>
  <c r="D53" i="4"/>
  <c r="B53" i="4" s="1"/>
  <c r="D54" i="4"/>
  <c r="B54" i="4" s="1"/>
  <c r="D55" i="4"/>
  <c r="D56" i="4"/>
  <c r="D57" i="4"/>
  <c r="B57" i="4" s="1"/>
  <c r="D58" i="4"/>
  <c r="B58" i="4" s="1"/>
  <c r="D59" i="4"/>
  <c r="D60" i="4"/>
  <c r="B60" i="4" s="1"/>
  <c r="D61" i="4"/>
  <c r="B61" i="4" s="1"/>
  <c r="D62" i="4"/>
  <c r="B62" i="4" s="1"/>
  <c r="D63" i="4"/>
  <c r="D64" i="4"/>
  <c r="D65" i="4"/>
  <c r="B65" i="4" s="1"/>
  <c r="D43" i="4"/>
  <c r="D44" i="4"/>
  <c r="B44" i="4" s="1"/>
  <c r="D45" i="4"/>
  <c r="D46" i="4"/>
  <c r="D47" i="4"/>
  <c r="D48" i="4"/>
  <c r="B48" i="4" s="1"/>
  <c r="D49" i="4"/>
  <c r="B49" i="4" s="1"/>
  <c r="D50" i="4"/>
  <c r="B50" i="4" s="1"/>
  <c r="D51" i="4"/>
  <c r="B51" i="4" s="1"/>
  <c r="D42" i="4"/>
  <c r="B42" i="4" s="1"/>
  <c r="D33" i="4"/>
  <c r="B33" i="4" s="1"/>
  <c r="B46" i="4"/>
  <c r="B47" i="4"/>
  <c r="B55" i="4"/>
  <c r="B75" i="4"/>
  <c r="B76" i="4"/>
  <c r="B80" i="4"/>
  <c r="B83" i="4"/>
  <c r="B91" i="4"/>
  <c r="B93" i="4"/>
  <c r="D11" i="4"/>
  <c r="D12" i="4"/>
  <c r="D13" i="4"/>
  <c r="D14" i="4"/>
  <c r="D15" i="4"/>
  <c r="D16" i="4"/>
  <c r="D17" i="4"/>
  <c r="D18" i="4"/>
  <c r="D19" i="4"/>
  <c r="B19" i="4" s="1"/>
  <c r="D20" i="4"/>
  <c r="B20" i="4" s="1"/>
  <c r="D21" i="4"/>
  <c r="B21" i="4" s="1"/>
  <c r="D22" i="4"/>
  <c r="D23" i="4"/>
  <c r="D24" i="4"/>
  <c r="B24" i="4" s="1"/>
  <c r="D25" i="4"/>
  <c r="B25" i="4" s="1"/>
  <c r="D26" i="4"/>
  <c r="D27" i="4"/>
  <c r="B27" i="4" s="1"/>
  <c r="D28" i="4"/>
  <c r="B28" i="4" s="1"/>
  <c r="D29" i="4"/>
  <c r="D30" i="4"/>
  <c r="D31" i="4"/>
  <c r="B31" i="4" s="1"/>
  <c r="D32" i="4"/>
  <c r="B32" i="4" s="1"/>
  <c r="D10" i="4"/>
  <c r="J5" i="4"/>
  <c r="J4" i="4"/>
  <c r="D3" i="4"/>
  <c r="D4" i="4"/>
  <c r="D5" i="4"/>
  <c r="D6" i="4"/>
  <c r="D7" i="4"/>
  <c r="D8" i="4"/>
  <c r="D9" i="4"/>
  <c r="D34" i="4"/>
  <c r="B34" i="4" s="1"/>
  <c r="D35" i="4"/>
  <c r="B35" i="4" s="1"/>
  <c r="D36" i="4"/>
  <c r="B36" i="4" s="1"/>
  <c r="D37" i="4"/>
  <c r="B37" i="4" s="1"/>
  <c r="D38" i="4"/>
  <c r="D39" i="4"/>
  <c r="D40" i="4"/>
  <c r="D41" i="4"/>
  <c r="D66" i="4"/>
  <c r="B66" i="4" s="1"/>
  <c r="D67" i="4"/>
  <c r="B67" i="4" s="1"/>
  <c r="D68" i="4"/>
  <c r="D69" i="4"/>
  <c r="D70" i="4"/>
  <c r="B70" i="4" s="1"/>
  <c r="D71" i="4"/>
  <c r="B71" i="4" s="1"/>
  <c r="D72" i="4"/>
  <c r="D7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4"/>
  <c r="B96" i="4" l="1"/>
  <c r="B94" i="4"/>
  <c r="B45" i="4"/>
  <c r="B63" i="4"/>
  <c r="B64" i="4"/>
  <c r="B59" i="4"/>
  <c r="B26" i="4"/>
  <c r="B18" i="4"/>
  <c r="B30" i="4"/>
  <c r="B23" i="4"/>
  <c r="B84" i="4"/>
  <c r="B78" i="4"/>
  <c r="B56" i="4"/>
  <c r="B43" i="4"/>
  <c r="B29" i="4"/>
  <c r="B22" i="4"/>
  <c r="B41" i="4"/>
  <c r="B69" i="4"/>
  <c r="B68" i="4"/>
  <c r="B39" i="4"/>
  <c r="B38" i="4"/>
  <c r="B73" i="4"/>
  <c r="B72" i="4"/>
  <c r="B40" i="4"/>
  <c r="M16" i="3"/>
  <c r="M17" i="3"/>
  <c r="M18" i="3"/>
  <c r="M19" i="3"/>
  <c r="M20" i="3"/>
  <c r="M21" i="3"/>
  <c r="M22" i="3"/>
  <c r="M23" i="3"/>
  <c r="M24" i="3"/>
  <c r="M25" i="3"/>
  <c r="M26" i="3"/>
  <c r="M27" i="3"/>
  <c r="L18" i="3"/>
  <c r="L19" i="3"/>
  <c r="L20" i="3"/>
  <c r="L21" i="3"/>
  <c r="L22" i="3"/>
  <c r="L23" i="3"/>
  <c r="L24" i="3"/>
  <c r="L25" i="3"/>
  <c r="L26" i="3"/>
  <c r="L27" i="3"/>
  <c r="L17" i="3"/>
  <c r="L16" i="3"/>
  <c r="G40" i="18" l="1"/>
  <c r="G51" i="19" l="1"/>
</calcChain>
</file>

<file path=xl/sharedStrings.xml><?xml version="1.0" encoding="utf-8"?>
<sst xmlns="http://schemas.openxmlformats.org/spreadsheetml/2006/main" count="2930" uniqueCount="476">
  <si>
    <t>Flower/Treatment</t>
  </si>
  <si>
    <t>Fungicid</t>
  </si>
  <si>
    <t>Control</t>
  </si>
  <si>
    <t>Acetamiprid 1</t>
  </si>
  <si>
    <t>Acetamiprid 2</t>
  </si>
  <si>
    <t>Acetamiprid 3</t>
  </si>
  <si>
    <t>Mix 1</t>
  </si>
  <si>
    <t>Mix 2</t>
  </si>
  <si>
    <t>Osteospermum</t>
  </si>
  <si>
    <t>Euryops</t>
  </si>
  <si>
    <t>Bidens</t>
  </si>
  <si>
    <t>Ost., Eur. or Bid.</t>
  </si>
  <si>
    <t>Mix 3</t>
  </si>
  <si>
    <t>Femelle</t>
  </si>
  <si>
    <t>Male</t>
  </si>
  <si>
    <t>Group A</t>
  </si>
  <si>
    <t>Group B</t>
  </si>
  <si>
    <t>Group C</t>
  </si>
  <si>
    <t>Group D</t>
  </si>
  <si>
    <t>Group E</t>
  </si>
  <si>
    <t>Group F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</si>
  <si>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</si>
  <si>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</si>
  <si>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</si>
  <si>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</si>
  <si>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</si>
  <si>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</si>
  <si>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</si>
  <si>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</si>
  <si>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</si>
  <si>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</si>
  <si>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</si>
  <si>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</si>
  <si>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A5</t>
  </si>
  <si>
    <t>A6</t>
  </si>
  <si>
    <t>A7</t>
  </si>
  <si>
    <t>A8</t>
  </si>
  <si>
    <t>B5</t>
  </si>
  <si>
    <t>B6</t>
  </si>
  <si>
    <t>B7</t>
  </si>
  <si>
    <t>B8</t>
  </si>
  <si>
    <t>C5</t>
  </si>
  <si>
    <t>C6</t>
  </si>
  <si>
    <t>C7</t>
  </si>
  <si>
    <t>C8</t>
  </si>
  <si>
    <t>A9</t>
  </si>
  <si>
    <t>A10</t>
  </si>
  <si>
    <t>A11</t>
  </si>
  <si>
    <t>A12</t>
  </si>
  <si>
    <t>A13</t>
  </si>
  <si>
    <t>A17</t>
  </si>
  <si>
    <t>A21</t>
  </si>
  <si>
    <t>A25</t>
  </si>
  <si>
    <t>A29</t>
  </si>
  <si>
    <t>A14</t>
  </si>
  <si>
    <t>A18</t>
  </si>
  <si>
    <t>A22</t>
  </si>
  <si>
    <t>A26</t>
  </si>
  <si>
    <t>A30</t>
  </si>
  <si>
    <t>A15</t>
  </si>
  <si>
    <t>A19</t>
  </si>
  <si>
    <t>A23</t>
  </si>
  <si>
    <t>A27</t>
  </si>
  <si>
    <t>A31</t>
  </si>
  <si>
    <t>A16</t>
  </si>
  <si>
    <t>A20</t>
  </si>
  <si>
    <t>A24</t>
  </si>
  <si>
    <t>A28</t>
  </si>
  <si>
    <t>A32</t>
  </si>
  <si>
    <t>B9</t>
  </si>
  <si>
    <t>B13</t>
  </si>
  <si>
    <t>B17</t>
  </si>
  <si>
    <t>B21</t>
  </si>
  <si>
    <t>B25</t>
  </si>
  <si>
    <t>B29</t>
  </si>
  <si>
    <t>B10</t>
  </si>
  <si>
    <t>B14</t>
  </si>
  <si>
    <t>B18</t>
  </si>
  <si>
    <t>B22</t>
  </si>
  <si>
    <t>B26</t>
  </si>
  <si>
    <t>B30</t>
  </si>
  <si>
    <t>B11</t>
  </si>
  <si>
    <t>B15</t>
  </si>
  <si>
    <t>B19</t>
  </si>
  <si>
    <t>B23</t>
  </si>
  <si>
    <t>B27</t>
  </si>
  <si>
    <t>B31</t>
  </si>
  <si>
    <t>B12</t>
  </si>
  <si>
    <t>B16</t>
  </si>
  <si>
    <t>B20</t>
  </si>
  <si>
    <t>B24</t>
  </si>
  <si>
    <t>B28</t>
  </si>
  <si>
    <t>B32</t>
  </si>
  <si>
    <t>C9</t>
  </si>
  <si>
    <t>C13</t>
  </si>
  <si>
    <t>C17</t>
  </si>
  <si>
    <t>C21</t>
  </si>
  <si>
    <t>C25</t>
  </si>
  <si>
    <t>C29</t>
  </si>
  <si>
    <t>C10</t>
  </si>
  <si>
    <t>C14</t>
  </si>
  <si>
    <t>C18</t>
  </si>
  <si>
    <t>C22</t>
  </si>
  <si>
    <t>C26</t>
  </si>
  <si>
    <t>C30</t>
  </si>
  <si>
    <t>C11</t>
  </si>
  <si>
    <t>C15</t>
  </si>
  <si>
    <t>C19</t>
  </si>
  <si>
    <t>C23</t>
  </si>
  <si>
    <t>C27</t>
  </si>
  <si>
    <t>C31</t>
  </si>
  <si>
    <t>C12</t>
  </si>
  <si>
    <t>C16</t>
  </si>
  <si>
    <t>C20</t>
  </si>
  <si>
    <t>C24</t>
  </si>
  <si>
    <t>C28</t>
  </si>
  <si>
    <t>C32</t>
  </si>
  <si>
    <t>F2BC</t>
  </si>
  <si>
    <t>F3BC</t>
  </si>
  <si>
    <t>F4BC</t>
  </si>
  <si>
    <t>F1EC</t>
  </si>
  <si>
    <t>F2EC</t>
  </si>
  <si>
    <t>F3EC</t>
  </si>
  <si>
    <t>F4EC</t>
  </si>
  <si>
    <t>F1OC</t>
  </si>
  <si>
    <t>F2OC</t>
  </si>
  <si>
    <t>F3OC</t>
  </si>
  <si>
    <t>F4OC</t>
  </si>
  <si>
    <t>F1BF</t>
  </si>
  <si>
    <t>F2BF</t>
  </si>
  <si>
    <t>F3BF</t>
  </si>
  <si>
    <t>F4BF</t>
  </si>
  <si>
    <t>F1EF</t>
  </si>
  <si>
    <t>F2EF</t>
  </si>
  <si>
    <t>F3EF</t>
  </si>
  <si>
    <t>F4EF</t>
  </si>
  <si>
    <t>F1OF</t>
  </si>
  <si>
    <t>F2OF</t>
  </si>
  <si>
    <t>F3OF</t>
  </si>
  <si>
    <t>F4OF</t>
  </si>
  <si>
    <t>F1EA1</t>
  </si>
  <si>
    <t>F1BA1</t>
  </si>
  <si>
    <t>F2BA1</t>
  </si>
  <si>
    <t>F3BA1</t>
  </si>
  <si>
    <t>F4BA1</t>
  </si>
  <si>
    <t>F2EA1</t>
  </si>
  <si>
    <t>F3EA1</t>
  </si>
  <si>
    <t>F4EA1</t>
  </si>
  <si>
    <t>BC _f1</t>
  </si>
  <si>
    <t>BAce1_f1</t>
  </si>
  <si>
    <t>#</t>
  </si>
  <si>
    <t>ID</t>
  </si>
  <si>
    <t>Petal</t>
  </si>
  <si>
    <t>Treatment</t>
  </si>
  <si>
    <t>Time consumption</t>
  </si>
  <si>
    <t>Date</t>
  </si>
  <si>
    <t>Petal_ID</t>
  </si>
  <si>
    <t>Treatment_ID</t>
  </si>
  <si>
    <t>Acetaprimid 2</t>
  </si>
  <si>
    <t>Acetaprimid 3</t>
  </si>
  <si>
    <t>Treatment_nb</t>
  </si>
  <si>
    <t>Time</t>
  </si>
  <si>
    <t xml:space="preserve">Acetaprimid </t>
  </si>
  <si>
    <t xml:space="preserve">Mix </t>
  </si>
  <si>
    <t>Treatment + treatment_nb</t>
  </si>
  <si>
    <t>B-C_f1</t>
  </si>
  <si>
    <t>B-C_f2</t>
  </si>
  <si>
    <t>B-C_f3</t>
  </si>
  <si>
    <t>B-C_f4</t>
  </si>
  <si>
    <t>B-F_f1</t>
  </si>
  <si>
    <t>B-F_f2</t>
  </si>
  <si>
    <t>B-F_f3</t>
  </si>
  <si>
    <t>B-F_f4</t>
  </si>
  <si>
    <t>B-Ace2_f1</t>
  </si>
  <si>
    <t>B-Ace2_f2</t>
  </si>
  <si>
    <t>B-Ace2_f3</t>
  </si>
  <si>
    <t>B-Ace2_f4</t>
  </si>
  <si>
    <t>B-Ace3_f1</t>
  </si>
  <si>
    <t>B-Ace3_f2</t>
  </si>
  <si>
    <t>B-Ace3_f3</t>
  </si>
  <si>
    <t>B-Ace3_f4</t>
  </si>
  <si>
    <t>B-Ace4_f1</t>
  </si>
  <si>
    <t>B-Ace4_f2</t>
  </si>
  <si>
    <t>B-Ace4_f3</t>
  </si>
  <si>
    <t>B-Ace4_f4</t>
  </si>
  <si>
    <t>B-Mix2_f1</t>
  </si>
  <si>
    <t>B-Mix2_f2</t>
  </si>
  <si>
    <t>B-Mix2_f3</t>
  </si>
  <si>
    <t>B-Mix2_f4</t>
  </si>
  <si>
    <t>B-Mix3_f1</t>
  </si>
  <si>
    <t>B-Mix3_f2</t>
  </si>
  <si>
    <t>B-Mix3_f3</t>
  </si>
  <si>
    <t>B-Mix3_f4</t>
  </si>
  <si>
    <t>B-Mix4_f1</t>
  </si>
  <si>
    <t>B-Mix4_f2</t>
  </si>
  <si>
    <t>B-Mix4_f3</t>
  </si>
  <si>
    <t>B-Mix4_f4</t>
  </si>
  <si>
    <t>E-C_f1</t>
  </si>
  <si>
    <t>E-C_f2</t>
  </si>
  <si>
    <t>E-C_f3</t>
  </si>
  <si>
    <t>E-C_f4</t>
  </si>
  <si>
    <t>E-F_f1</t>
  </si>
  <si>
    <t>E-F_f2</t>
  </si>
  <si>
    <t>E-F_f3</t>
  </si>
  <si>
    <t>E-F_f4</t>
  </si>
  <si>
    <t>E-Ace2_f1</t>
  </si>
  <si>
    <t>E-Ace2_f2</t>
  </si>
  <si>
    <t>E-Ace2_f3</t>
  </si>
  <si>
    <t>E-Ace2_f4</t>
  </si>
  <si>
    <t>E-Ace3_f1</t>
  </si>
  <si>
    <t>E-Ace3_f2</t>
  </si>
  <si>
    <t>E-Ace3_f3</t>
  </si>
  <si>
    <t>E-Ace3_f4</t>
  </si>
  <si>
    <t>E-Ace4_f1</t>
  </si>
  <si>
    <t>E-Ace4_f2</t>
  </si>
  <si>
    <t>E-Ace4_f3</t>
  </si>
  <si>
    <t>E-Ace4_f4</t>
  </si>
  <si>
    <t>E-Mix2_f1</t>
  </si>
  <si>
    <t>E-Mix2_f2</t>
  </si>
  <si>
    <t>E-Mix2_f3</t>
  </si>
  <si>
    <t>E-Mix2_f4</t>
  </si>
  <si>
    <t>E-Mix3_f1</t>
  </si>
  <si>
    <t>E-Mix3_f2</t>
  </si>
  <si>
    <t>E-Mix3_f3</t>
  </si>
  <si>
    <t>E-Mix3_f4</t>
  </si>
  <si>
    <t>E-Mix4_f1</t>
  </si>
  <si>
    <t>E-Mix4_f2</t>
  </si>
  <si>
    <t>E-Mix4_f3</t>
  </si>
  <si>
    <t>E-Mix4_f4</t>
  </si>
  <si>
    <t>O-C_f1</t>
  </si>
  <si>
    <t>O-C_f2</t>
  </si>
  <si>
    <t>O-C_f3</t>
  </si>
  <si>
    <t>O-C_f4</t>
  </si>
  <si>
    <t>O-F_f1</t>
  </si>
  <si>
    <t>O-F_f2</t>
  </si>
  <si>
    <t>O-F_f3</t>
  </si>
  <si>
    <t>O-F_f4</t>
  </si>
  <si>
    <t>O-Ace2_f1</t>
  </si>
  <si>
    <t>O-Ace2_f2</t>
  </si>
  <si>
    <t>O-Ace2_f3</t>
  </si>
  <si>
    <t>O-Ace2_f4</t>
  </si>
  <si>
    <t>O-Ace3_f1</t>
  </si>
  <si>
    <t>O-Ace3_f2</t>
  </si>
  <si>
    <t>O-Ace3_f3</t>
  </si>
  <si>
    <t>O-Ace3_f4</t>
  </si>
  <si>
    <t>O-Ace4_f1</t>
  </si>
  <si>
    <t>O-Ace4_f2</t>
  </si>
  <si>
    <t>O-Ace4_f3</t>
  </si>
  <si>
    <t>O-Ace4_f4</t>
  </si>
  <si>
    <t>O-Mix2_f1</t>
  </si>
  <si>
    <t>O-Mix2_f2</t>
  </si>
  <si>
    <t>O-Mix2_f3</t>
  </si>
  <si>
    <t>O-Mix2_f4</t>
  </si>
  <si>
    <t>O-Mix3_f1</t>
  </si>
  <si>
    <t>O-Mix3_f2</t>
  </si>
  <si>
    <t>O-Mix3_f3</t>
  </si>
  <si>
    <t>O-Mix3_f4</t>
  </si>
  <si>
    <t>O-Mix4_f1</t>
  </si>
  <si>
    <t>O-Mix4_f2</t>
  </si>
  <si>
    <t>O-Mix4_f3</t>
  </si>
  <si>
    <t>O-Mix4_f4</t>
  </si>
  <si>
    <t>Acetaprimid 4</t>
  </si>
  <si>
    <t>Mix 4</t>
  </si>
  <si>
    <t>Fungicide</t>
  </si>
  <si>
    <t>1st try</t>
  </si>
  <si>
    <t>HR = 26%</t>
  </si>
  <si>
    <t>T = 21°C</t>
  </si>
  <si>
    <t>Ostéospermum 1</t>
  </si>
  <si>
    <t>Ostéospermum 2</t>
  </si>
  <si>
    <t>Ostéospermum 3</t>
  </si>
  <si>
    <t>Ostéospermum 4</t>
  </si>
  <si>
    <t>Ostéospermum 5</t>
  </si>
  <si>
    <t>Ostéospermum 6</t>
  </si>
  <si>
    <t>Ostéospermum 7</t>
  </si>
  <si>
    <t>Ostéospermum 8</t>
  </si>
  <si>
    <t>Euryops 1</t>
  </si>
  <si>
    <t>Euryops 2</t>
  </si>
  <si>
    <t>Euryops 3</t>
  </si>
  <si>
    <t>Euryops 4</t>
  </si>
  <si>
    <t>Euryops 5</t>
  </si>
  <si>
    <t>Euryops 6</t>
  </si>
  <si>
    <t>Euryops 7</t>
  </si>
  <si>
    <t>Euryops 8</t>
  </si>
  <si>
    <t>Bidens 1</t>
  </si>
  <si>
    <t>Bidens 2</t>
  </si>
  <si>
    <t>Bidens 3</t>
  </si>
  <si>
    <t>Bidens 4</t>
  </si>
  <si>
    <t>Bidens 5</t>
  </si>
  <si>
    <t>Bidens 6</t>
  </si>
  <si>
    <t>Bidens 7</t>
  </si>
  <si>
    <t>Bidens 8</t>
  </si>
  <si>
    <t>Treatment = Control</t>
  </si>
  <si>
    <t>Plant</t>
  </si>
  <si>
    <t>15' (11h07)</t>
  </si>
  <si>
    <t>30' (11h22)</t>
  </si>
  <si>
    <t>60' (11h52)</t>
  </si>
  <si>
    <t>120' (12h52)</t>
  </si>
  <si>
    <t>Fem Bid 3</t>
  </si>
  <si>
    <t>Total</t>
  </si>
  <si>
    <t>Feeding success</t>
  </si>
  <si>
    <t xml:space="preserve">Osteospermum </t>
  </si>
  <si>
    <t xml:space="preserve">Euryops </t>
  </si>
  <si>
    <t xml:space="preserve">Bidens </t>
  </si>
  <si>
    <t xml:space="preserve"> Control</t>
  </si>
  <si>
    <t>0'</t>
  </si>
  <si>
    <t>Ostéospermum 9</t>
  </si>
  <si>
    <t>Ostéospermum 10</t>
  </si>
  <si>
    <t>Euryops 9</t>
  </si>
  <si>
    <t>Euryops 10</t>
  </si>
  <si>
    <t>Bidens 9</t>
  </si>
  <si>
    <t>Bidens 10</t>
  </si>
  <si>
    <t>2nd</t>
  </si>
  <si>
    <t>Sex</t>
  </si>
  <si>
    <t>Try</t>
  </si>
  <si>
    <t>HR</t>
  </si>
  <si>
    <t>T°</t>
  </si>
  <si>
    <t>Hour</t>
  </si>
  <si>
    <t>Modif !!!!</t>
  </si>
  <si>
    <t>feuille mal copier</t>
  </si>
  <si>
    <t>ID_plant</t>
  </si>
  <si>
    <t>Random</t>
  </si>
  <si>
    <t>Rank</t>
  </si>
  <si>
    <t>22,8%</t>
  </si>
  <si>
    <t>20,1°C</t>
  </si>
  <si>
    <t>Comment: problem lid and organize</t>
  </si>
  <si>
    <t>3rd</t>
  </si>
  <si>
    <t>25,3</t>
  </si>
  <si>
    <t>20,1</t>
  </si>
  <si>
    <t>Bidens 11</t>
  </si>
  <si>
    <t>Euryops 11</t>
  </si>
  <si>
    <t>Ostéospermum 11</t>
  </si>
  <si>
    <t>All</t>
  </si>
  <si>
    <t>Female</t>
  </si>
  <si>
    <t>1st</t>
  </si>
  <si>
    <t>Bid1_Ace2</t>
  </si>
  <si>
    <t>Bid2_Ace2</t>
  </si>
  <si>
    <t>Bid_Con</t>
  </si>
  <si>
    <t>Bid_Fung</t>
  </si>
  <si>
    <t>Bid_Mix2</t>
  </si>
  <si>
    <t>Bid_Mix3</t>
  </si>
  <si>
    <t>Eur_Con</t>
  </si>
  <si>
    <t>Eur_Fung</t>
  </si>
  <si>
    <t>Eur_Mix3</t>
  </si>
  <si>
    <t>Eur1_Mix4</t>
  </si>
  <si>
    <t>Eur2_Mix4</t>
  </si>
  <si>
    <t>Ost1_Ace3</t>
  </si>
  <si>
    <t>Ost2_Ace3</t>
  </si>
  <si>
    <t>Ost1_Ace4</t>
  </si>
  <si>
    <t>Ost2_Ace4</t>
  </si>
  <si>
    <t>Ost_Mix2</t>
  </si>
  <si>
    <t>Cont1</t>
  </si>
  <si>
    <t>Cont2</t>
  </si>
  <si>
    <t>Cont3</t>
  </si>
  <si>
    <t>Teb1</t>
  </si>
  <si>
    <t>Teb2</t>
  </si>
  <si>
    <t>Teb3</t>
  </si>
  <si>
    <t>Ace2.1</t>
  </si>
  <si>
    <t>Ace2.2</t>
  </si>
  <si>
    <t>Ace2.3</t>
  </si>
  <si>
    <t>Ace3.1</t>
  </si>
  <si>
    <t>Ace3.2</t>
  </si>
  <si>
    <t>Ace3.3</t>
  </si>
  <si>
    <t>Mix2.1</t>
  </si>
  <si>
    <t>Mix2.2</t>
  </si>
  <si>
    <t>Mix2.3</t>
  </si>
  <si>
    <t>Mix2.4</t>
  </si>
  <si>
    <t>Mix2.5</t>
  </si>
  <si>
    <t>Mix2.6</t>
  </si>
  <si>
    <t>Mix3.1</t>
  </si>
  <si>
    <t>Mix3.2</t>
  </si>
  <si>
    <t>Mix3.3</t>
  </si>
  <si>
    <t>Mix3.4</t>
  </si>
  <si>
    <t>Mix3.5</t>
  </si>
  <si>
    <t>Mix3.6</t>
  </si>
  <si>
    <t>Mix4.1</t>
  </si>
  <si>
    <t>Mix4.2</t>
  </si>
  <si>
    <t>Mix4.3</t>
  </si>
  <si>
    <t>Mix4.4</t>
  </si>
  <si>
    <t>Mix4.5</t>
  </si>
  <si>
    <t>Ace4.1</t>
  </si>
  <si>
    <t>Ace4.2</t>
  </si>
  <si>
    <t>Ace4.3</t>
  </si>
  <si>
    <t>Ace2.2 1 female escape, so we don't use this</t>
  </si>
  <si>
    <t>Mix2.5 dead without eat</t>
  </si>
  <si>
    <t>Group 1 &amp; 2</t>
  </si>
  <si>
    <t>Group1</t>
  </si>
  <si>
    <t>Group2</t>
  </si>
  <si>
    <t>Number of Osmia:</t>
  </si>
  <si>
    <t>Number of Osmia</t>
  </si>
  <si>
    <t>BIDENS</t>
  </si>
  <si>
    <t>EURYOPS</t>
  </si>
  <si>
    <t>replicats</t>
  </si>
  <si>
    <t>TIME</t>
  </si>
  <si>
    <t>BIDEN</t>
  </si>
  <si>
    <t>OSTEOSPERMUM</t>
  </si>
  <si>
    <t>TOTAL</t>
  </si>
  <si>
    <t>(+2)</t>
  </si>
  <si>
    <t>(+1)</t>
  </si>
  <si>
    <t>18,1</t>
  </si>
  <si>
    <t>34,3</t>
  </si>
  <si>
    <t>Cont4</t>
  </si>
  <si>
    <t>Cont5</t>
  </si>
  <si>
    <t>Teb4</t>
  </si>
  <si>
    <t>Teb5</t>
  </si>
  <si>
    <t>Ace 4.1</t>
  </si>
  <si>
    <t>Ace 4.3</t>
  </si>
  <si>
    <t>dead</t>
  </si>
  <si>
    <t>4th</t>
  </si>
  <si>
    <t>38,6</t>
  </si>
  <si>
    <t>17,9</t>
  </si>
  <si>
    <t>Not</t>
  </si>
  <si>
    <t>Teb6</t>
  </si>
  <si>
    <t>Teb7</t>
  </si>
  <si>
    <t>Ace2.4</t>
  </si>
  <si>
    <t>Ace2.5</t>
  </si>
  <si>
    <t>Ace2.6</t>
  </si>
  <si>
    <t>Ace2.7</t>
  </si>
  <si>
    <t>Ace2.8</t>
  </si>
  <si>
    <t>Ace3.4</t>
  </si>
  <si>
    <t>Ace3.5</t>
  </si>
  <si>
    <t>Ace3.6</t>
  </si>
  <si>
    <t>Ace3.7</t>
  </si>
  <si>
    <t>Ace3.8</t>
  </si>
  <si>
    <t>Ace4.4</t>
  </si>
  <si>
    <t>Ace4.5</t>
  </si>
  <si>
    <t>Ace4.6</t>
  </si>
  <si>
    <t>Ace4.7</t>
  </si>
  <si>
    <t>Ace4.8</t>
  </si>
  <si>
    <t>Ace4.9</t>
  </si>
  <si>
    <t>Cont6</t>
  </si>
  <si>
    <t>Replicats</t>
  </si>
  <si>
    <t>Group</t>
  </si>
  <si>
    <t>22,5</t>
  </si>
  <si>
    <t>38,5</t>
  </si>
  <si>
    <t>Group3</t>
  </si>
  <si>
    <t>22,1</t>
  </si>
  <si>
    <t>35,5</t>
  </si>
  <si>
    <t>5th</t>
  </si>
  <si>
    <t>6th</t>
  </si>
  <si>
    <t>20,6</t>
  </si>
  <si>
    <t>40,5</t>
  </si>
  <si>
    <t>19,6</t>
  </si>
  <si>
    <t>43,2</t>
  </si>
  <si>
    <t>BIDEN (Gold Marie)</t>
  </si>
  <si>
    <t>BIDEN (Gold Strike)</t>
  </si>
  <si>
    <t>42,6</t>
  </si>
  <si>
    <t>7th</t>
  </si>
  <si>
    <t>18,9</t>
  </si>
  <si>
    <t>39,3%</t>
  </si>
  <si>
    <t>8th</t>
  </si>
  <si>
    <t>Feeding succes at 15'</t>
  </si>
  <si>
    <t>Merge all the day</t>
  </si>
  <si>
    <t>Female Vs Male</t>
  </si>
  <si>
    <t>Comments</t>
  </si>
  <si>
    <t>Discussion</t>
  </si>
  <si>
    <t>SIZE FLOWER !!!</t>
  </si>
  <si>
    <t>Anova</t>
  </si>
  <si>
    <t>21,8</t>
  </si>
  <si>
    <t>36,7%</t>
  </si>
  <si>
    <t>36,4</t>
  </si>
  <si>
    <t>21,7</t>
  </si>
  <si>
    <t>Write different behaviour : dig a hole, play with petals, try to push the lid, don't move</t>
  </si>
  <si>
    <t>Mix3.7</t>
  </si>
  <si>
    <t>Mix3.8</t>
  </si>
  <si>
    <t>"+ %feeding success by time ( 15' 30' ...)</t>
  </si>
  <si>
    <t>male</t>
  </si>
  <si>
    <t>female</t>
  </si>
  <si>
    <t>Total Bidens</t>
  </si>
  <si>
    <t>Total success</t>
  </si>
  <si>
    <t>Total Euryops</t>
  </si>
  <si>
    <t>Total Osteospermum</t>
  </si>
  <si>
    <t>Feeding success (%)</t>
  </si>
  <si>
    <t>time</t>
  </si>
  <si>
    <t>sp</t>
  </si>
  <si>
    <t>per_success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</si>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</sst>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Linux Libertine G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33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0" xfId="0" applyNumberFormat="1"/>
    <xf numFmtId="20" fontId="0" fillId="0" borderId="0" xfId="0" applyNumberFormat="1"/>
    <xf numFmtId="0" fontId="0" fillId="0" borderId="2" xfId="0" applyFill="1" applyBorder="1" applyAlignment="1">
      <alignment horizontal="center"/>
    </xf>
    <xf numFmtId="20" fontId="0" fillId="0" borderId="1" xfId="0" applyNumberFormat="1" applyBorder="1"/>
    <xf numFmtId="14" fontId="0" fillId="0" borderId="1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49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9" xfId="0" applyFill="1" applyBorder="1" applyAlignment="1">
      <alignment horizontal="center"/>
    </xf>
    <xf numFmtId="14" fontId="0" fillId="0" borderId="9" xfId="0" applyNumberFormat="1" applyBorder="1"/>
    <xf numFmtId="20" fontId="0" fillId="0" borderId="9" xfId="0" applyNumberFormat="1" applyBorder="1"/>
    <xf numFmtId="0" fontId="0" fillId="0" borderId="10" xfId="0" applyBorder="1"/>
    <xf numFmtId="49" fontId="0" fillId="0" borderId="11" xfId="0" applyNumberFormat="1" applyBorder="1"/>
    <xf numFmtId="0" fontId="0" fillId="0" borderId="12" xfId="0" applyBorder="1"/>
    <xf numFmtId="0" fontId="0" fillId="0" borderId="13" xfId="0" applyBorder="1"/>
    <xf numFmtId="49" fontId="0" fillId="0" borderId="14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20" fontId="0" fillId="0" borderId="2" xfId="0" applyNumberFormat="1" applyBorder="1"/>
    <xf numFmtId="0" fontId="0" fillId="0" borderId="15" xfId="0" applyBorder="1"/>
    <xf numFmtId="0" fontId="0" fillId="0" borderId="4" xfId="0" applyBorder="1" applyAlignment="1">
      <alignment horizontal="center"/>
    </xf>
    <xf numFmtId="20" fontId="0" fillId="0" borderId="4" xfId="0" applyNumberFormat="1" applyBorder="1"/>
    <xf numFmtId="16" fontId="0" fillId="0" borderId="5" xfId="0" applyNumberFormat="1" applyBorder="1"/>
    <xf numFmtId="14" fontId="0" fillId="0" borderId="2" xfId="0" applyNumberFormat="1" applyBorder="1"/>
    <xf numFmtId="14" fontId="0" fillId="0" borderId="4" xfId="0" applyNumberFormat="1" applyBorder="1"/>
    <xf numFmtId="0" fontId="0" fillId="0" borderId="4" xfId="0" applyFill="1" applyBorder="1" applyAlignment="1">
      <alignment horizontal="center"/>
    </xf>
    <xf numFmtId="49" fontId="0" fillId="0" borderId="6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20" fontId="0" fillId="0" borderId="1" xfId="0" applyNumberFormat="1" applyFont="1" applyBorder="1"/>
    <xf numFmtId="0" fontId="0" fillId="0" borderId="7" xfId="0" applyFont="1" applyBorder="1"/>
    <xf numFmtId="49" fontId="0" fillId="0" borderId="3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Fill="1" applyBorder="1" applyAlignment="1">
      <alignment horizontal="center"/>
    </xf>
    <xf numFmtId="20" fontId="0" fillId="0" borderId="4" xfId="0" applyNumberFormat="1" applyFont="1" applyBorder="1"/>
    <xf numFmtId="0" fontId="0" fillId="0" borderId="5" xfId="0" applyFont="1" applyBorder="1"/>
    <xf numFmtId="49" fontId="0" fillId="0" borderId="8" xfId="0" applyNumberFormat="1" applyFont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0" fillId="0" borderId="9" xfId="0" applyFont="1" applyFill="1" applyBorder="1" applyAlignment="1">
      <alignment horizontal="center"/>
    </xf>
    <xf numFmtId="20" fontId="0" fillId="0" borderId="9" xfId="0" applyNumberFormat="1" applyFont="1" applyBorder="1"/>
    <xf numFmtId="0" fontId="0" fillId="0" borderId="10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16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0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" fontId="0" fillId="0" borderId="0" xfId="0" applyNumberFormat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 applyAlignment="1">
      <alignment horizontal="center" vertical="center"/>
    </xf>
    <xf numFmtId="0" fontId="0" fillId="0" borderId="29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Fill="1" applyBorder="1" applyAlignment="1">
      <alignment horizontal="center"/>
    </xf>
    <xf numFmtId="0" fontId="0" fillId="0" borderId="16" xfId="0" applyBorder="1"/>
    <xf numFmtId="0" fontId="0" fillId="0" borderId="21" xfId="0" applyBorder="1"/>
    <xf numFmtId="0" fontId="0" fillId="0" borderId="14" xfId="0" applyBorder="1"/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/>
    <xf numFmtId="20" fontId="0" fillId="0" borderId="5" xfId="0" applyNumberFormat="1" applyBorder="1"/>
    <xf numFmtId="20" fontId="0" fillId="0" borderId="0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20" fontId="0" fillId="0" borderId="22" xfId="0" applyNumberFormat="1" applyBorder="1" applyAlignment="1">
      <alignment horizontal="center" vertical="center"/>
    </xf>
    <xf numFmtId="0" fontId="3" fillId="0" borderId="0" xfId="0" applyFont="1"/>
    <xf numFmtId="0" fontId="0" fillId="0" borderId="30" xfId="0" applyFill="1" applyBorder="1" applyAlignment="1">
      <alignment horizontal="center" vertical="center"/>
    </xf>
    <xf numFmtId="20" fontId="0" fillId="0" borderId="36" xfId="0" applyNumberFormat="1" applyBorder="1" applyAlignment="1">
      <alignment horizontal="center" vertical="center"/>
    </xf>
    <xf numFmtId="20" fontId="0" fillId="0" borderId="3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164" fontId="0" fillId="0" borderId="25" xfId="0" applyNumberFormat="1" applyBorder="1"/>
    <xf numFmtId="0" fontId="4" fillId="0" borderId="7" xfId="0" applyFont="1" applyBorder="1" applyAlignment="1">
      <alignment horizontal="center" vertical="center"/>
    </xf>
    <xf numFmtId="0" fontId="5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11" xfId="0" applyBorder="1"/>
    <xf numFmtId="0" fontId="0" fillId="0" borderId="40" xfId="0" applyFill="1" applyBorder="1"/>
    <xf numFmtId="0" fontId="0" fillId="2" borderId="6" xfId="0" applyFill="1" applyBorder="1"/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0" xfId="0" applyFill="1"/>
    <xf numFmtId="16" fontId="0" fillId="2" borderId="0" xfId="0" applyNumberFormat="1" applyFill="1"/>
    <xf numFmtId="0" fontId="0" fillId="0" borderId="0" xfId="0" applyFill="1" applyBorder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6" xfId="0" applyFill="1" applyBorder="1"/>
    <xf numFmtId="0" fontId="0" fillId="0" borderId="41" xfId="0" applyBorder="1"/>
    <xf numFmtId="0" fontId="0" fillId="0" borderId="38" xfId="0" applyBorder="1"/>
    <xf numFmtId="0" fontId="0" fillId="0" borderId="26" xfId="0" applyFill="1" applyBorder="1"/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right" vertical="center"/>
    </xf>
    <xf numFmtId="0" fontId="0" fillId="0" borderId="39" xfId="0" applyBorder="1"/>
    <xf numFmtId="0" fontId="0" fillId="0" borderId="27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8" xfId="0" applyFill="1" applyBorder="1"/>
    <xf numFmtId="0" fontId="0" fillId="0" borderId="42" xfId="0" applyFill="1" applyBorder="1"/>
    <xf numFmtId="0" fontId="0" fillId="0" borderId="28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0" borderId="0" xfId="0" applyFill="1"/>
    <xf numFmtId="16" fontId="0" fillId="0" borderId="0" xfId="0" applyNumberFormat="1" applyFill="1"/>
    <xf numFmtId="0" fontId="7" fillId="4" borderId="14" xfId="0" applyFont="1" applyFill="1" applyBorder="1"/>
    <xf numFmtId="0" fontId="7" fillId="4" borderId="6" xfId="0" applyFont="1" applyFill="1" applyBorder="1"/>
    <xf numFmtId="0" fontId="7" fillId="4" borderId="0" xfId="0" applyFont="1" applyFill="1"/>
    <xf numFmtId="0" fontId="0" fillId="5" borderId="6" xfId="0" applyFill="1" applyBorder="1"/>
    <xf numFmtId="0" fontId="0" fillId="5" borderId="0" xfId="0" applyFill="1"/>
    <xf numFmtId="0" fontId="0" fillId="5" borderId="6" xfId="0" applyFill="1" applyBorder="1" applyAlignment="1">
      <alignment horizontal="left"/>
    </xf>
    <xf numFmtId="0" fontId="0" fillId="5" borderId="8" xfId="0" applyFill="1" applyBorder="1"/>
    <xf numFmtId="0" fontId="7" fillId="4" borderId="3" xfId="0" applyFont="1" applyFill="1" applyBorder="1"/>
    <xf numFmtId="20" fontId="0" fillId="0" borderId="10" xfId="0" applyNumberFormat="1" applyBorder="1"/>
    <xf numFmtId="0" fontId="0" fillId="5" borderId="14" xfId="0" applyFill="1" applyBorder="1"/>
    <xf numFmtId="0" fontId="7" fillId="4" borderId="6" xfId="0" applyFont="1" applyFill="1" applyBorder="1" applyAlignment="1">
      <alignment horizontal="left"/>
    </xf>
    <xf numFmtId="0" fontId="0" fillId="5" borderId="3" xfId="0" applyFill="1" applyBorder="1"/>
    <xf numFmtId="0" fontId="0" fillId="5" borderId="14" xfId="0" applyFont="1" applyFill="1" applyBorder="1"/>
    <xf numFmtId="0" fontId="0" fillId="5" borderId="6" xfId="0" applyFont="1" applyFill="1" applyBorder="1"/>
    <xf numFmtId="0" fontId="0" fillId="5" borderId="6" xfId="0" applyFont="1" applyFill="1" applyBorder="1" applyAlignment="1">
      <alignment horizontal="left"/>
    </xf>
    <xf numFmtId="0" fontId="0" fillId="5" borderId="8" xfId="0" applyFont="1" applyFill="1" applyBorder="1"/>
    <xf numFmtId="0" fontId="7" fillId="6" borderId="6" xfId="0" applyFont="1" applyFill="1" applyBorder="1"/>
    <xf numFmtId="0" fontId="7" fillId="6" borderId="6" xfId="0" applyFont="1" applyFill="1" applyBorder="1" applyAlignment="1">
      <alignment horizontal="left"/>
    </xf>
    <xf numFmtId="0" fontId="7" fillId="6" borderId="8" xfId="0" applyFont="1" applyFill="1" applyBorder="1"/>
    <xf numFmtId="0" fontId="0" fillId="2" borderId="6" xfId="0" applyFont="1" applyFill="1" applyBorder="1"/>
    <xf numFmtId="0" fontId="7" fillId="6" borderId="18" xfId="0" applyFont="1" applyFill="1" applyBorder="1"/>
    <xf numFmtId="0" fontId="0" fillId="3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Border="1"/>
    <xf numFmtId="164" fontId="0" fillId="0" borderId="22" xfId="0" applyNumberForma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7" fillId="0" borderId="0" xfId="0" applyFont="1" applyFill="1" applyBorder="1"/>
    <xf numFmtId="0" fontId="7" fillId="4" borderId="18" xfId="0" applyFont="1" applyFill="1" applyBorder="1"/>
    <xf numFmtId="164" fontId="0" fillId="0" borderId="35" xfId="0" applyNumberFormat="1" applyBorder="1"/>
    <xf numFmtId="16" fontId="6" fillId="0" borderId="0" xfId="0" applyNumberFormat="1" applyFont="1"/>
    <xf numFmtId="0" fontId="0" fillId="0" borderId="43" xfId="0" applyBorder="1"/>
    <xf numFmtId="0" fontId="0" fillId="0" borderId="44" xfId="0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7" fillId="4" borderId="4" xfId="0" applyFont="1" applyFill="1" applyBorder="1"/>
    <xf numFmtId="0" fontId="0" fillId="5" borderId="4" xfId="0" applyFill="1" applyBorder="1"/>
    <xf numFmtId="0" fontId="7" fillId="6" borderId="5" xfId="0" applyFont="1" applyFill="1" applyBorder="1"/>
    <xf numFmtId="20" fontId="0" fillId="0" borderId="0" xfId="0" applyNumberFormat="1" applyBorder="1"/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Font="1" applyBorder="1"/>
    <xf numFmtId="20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5" borderId="5" xfId="0" applyFill="1" applyBorder="1"/>
    <xf numFmtId="0" fontId="0" fillId="0" borderId="0" xfId="0" applyFont="1" applyFill="1" applyBorder="1"/>
    <xf numFmtId="0" fontId="8" fillId="0" borderId="0" xfId="0" applyFont="1" applyFill="1" applyBorder="1"/>
    <xf numFmtId="0" fontId="8" fillId="5" borderId="6" xfId="0" applyFont="1" applyFill="1" applyBorder="1"/>
    <xf numFmtId="0" fontId="8" fillId="5" borderId="6" xfId="0" applyFont="1" applyFill="1" applyBorder="1" applyAlignment="1">
      <alignment horizontal="left"/>
    </xf>
    <xf numFmtId="0" fontId="8" fillId="5" borderId="8" xfId="0" applyFont="1" applyFill="1" applyBorder="1"/>
    <xf numFmtId="0" fontId="0" fillId="0" borderId="8" xfId="0" applyFill="1" applyBorder="1"/>
    <xf numFmtId="0" fontId="0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0" fillId="0" borderId="29" xfId="0" applyNumberFormat="1" applyBorder="1"/>
    <xf numFmtId="0" fontId="0" fillId="0" borderId="0" xfId="0" applyBorder="1" applyAlignment="1">
      <alignment horizontal="right" vertical="center"/>
    </xf>
    <xf numFmtId="0" fontId="0" fillId="0" borderId="30" xfId="0" applyFill="1" applyBorder="1"/>
    <xf numFmtId="16" fontId="0" fillId="0" borderId="0" xfId="0" applyNumberFormat="1" applyBorder="1"/>
    <xf numFmtId="0" fontId="0" fillId="0" borderId="39" xfId="0" applyBorder="1" applyAlignment="1">
      <alignment horizontal="right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5" borderId="18" xfId="0" applyFont="1" applyFill="1" applyBorder="1"/>
    <xf numFmtId="0" fontId="0" fillId="3" borderId="48" xfId="0" applyFill="1" applyBorder="1" applyAlignment="1">
      <alignment horizontal="center" vertical="center"/>
    </xf>
    <xf numFmtId="0" fontId="0" fillId="0" borderId="49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8" fillId="0" borderId="3" xfId="0" applyFont="1" applyFill="1" applyBorder="1"/>
    <xf numFmtId="0" fontId="8" fillId="0" borderId="6" xfId="0" applyFont="1" applyFill="1" applyBorder="1"/>
    <xf numFmtId="0" fontId="8" fillId="0" borderId="6" xfId="0" applyFont="1" applyFill="1" applyBorder="1" applyAlignment="1">
      <alignment horizontal="left"/>
    </xf>
    <xf numFmtId="0" fontId="8" fillId="0" borderId="8" xfId="0" applyFont="1" applyFill="1" applyBorder="1"/>
    <xf numFmtId="0" fontId="7" fillId="4" borderId="5" xfId="0" applyFont="1" applyFill="1" applyBorder="1"/>
    <xf numFmtId="0" fontId="6" fillId="0" borderId="0" xfId="0" applyFont="1"/>
    <xf numFmtId="20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Fill="1" applyBorder="1"/>
    <xf numFmtId="0" fontId="9" fillId="0" borderId="1" xfId="0" applyFont="1" applyBorder="1"/>
    <xf numFmtId="0" fontId="9" fillId="0" borderId="2" xfId="0" applyFont="1" applyBorder="1"/>
    <xf numFmtId="16" fontId="0" fillId="0" borderId="2" xfId="0" applyNumberFormat="1" applyBorder="1"/>
    <xf numFmtId="0" fontId="0" fillId="0" borderId="22" xfId="0" applyBorder="1"/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/>
    <xf numFmtId="10" fontId="0" fillId="0" borderId="1" xfId="0" applyNumberFormat="1" applyBorder="1"/>
    <xf numFmtId="0" fontId="8" fillId="0" borderId="0" xfId="0" applyFont="1" applyBorder="1"/>
  </cellXfs>
  <cellStyles count="1">
    <cellStyle name="Normal" xfId="0" builtinId="0"/>
  </cellStyles>
  <dxfs count="9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Osteospermum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Results'!$B$5:$F$5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'1st Results'!$B$14:$F$14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5-430A-A9DB-F0D91D511971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'1st Results'!$B$16:$F$16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'1st Results'!$B$25:$F$25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5-430A-A9DB-F0D91D511971}"/>
            </c:ext>
          </c:extLst>
        </c:ser>
        <c:ser>
          <c:idx val="2"/>
          <c:order val="2"/>
          <c:tx>
            <c:v>Bidens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'1st Results'!$B$27:$F$27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'1st Results'!$B$36:$F$36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A5-430A-A9DB-F0D91D51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4th Results'!$B$110:$F$110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31</c:v>
                </c:pt>
                <c:pt idx="3">
                  <c:v>33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D-4BD5-8496-3745EC5F3EDC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4th Results'!$J$74:$N$74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D-4BD5-8496-3745EC5F3EDC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4th Results'!$R$76:$V$76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D-4BD5-8496-3745EC5F3E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3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'Females 4th Results'!$I$10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'Females 4th Results'!$H$11:$H$61</c:f>
              <c:strCache>
                <c:ptCount val="51"/>
                <c:pt idx="0">
                  <c:v>Cont1</c:v>
                </c:pt>
                <c:pt idx="1">
                  <c:v>Cont3</c:v>
                </c:pt>
                <c:pt idx="2">
                  <c:v>Teb1</c:v>
                </c:pt>
                <c:pt idx="3">
                  <c:v>Teb2</c:v>
                </c:pt>
                <c:pt idx="4">
                  <c:v>Teb3</c:v>
                </c:pt>
                <c:pt idx="5">
                  <c:v>Ace2.1</c:v>
                </c:pt>
                <c:pt idx="6">
                  <c:v>Ace2.2</c:v>
                </c:pt>
                <c:pt idx="7">
                  <c:v>Ace3.1</c:v>
                </c:pt>
                <c:pt idx="8">
                  <c:v>Ace3.2</c:v>
                </c:pt>
                <c:pt idx="9">
                  <c:v>Ace4.1</c:v>
                </c:pt>
                <c:pt idx="10">
                  <c:v>Ace4.2</c:v>
                </c:pt>
                <c:pt idx="11">
                  <c:v>Mix2.1</c:v>
                </c:pt>
                <c:pt idx="12">
                  <c:v>Mix2.2</c:v>
                </c:pt>
                <c:pt idx="13">
                  <c:v>Mix3.1</c:v>
                </c:pt>
                <c:pt idx="14">
                  <c:v>Mix3.2</c:v>
                </c:pt>
                <c:pt idx="15">
                  <c:v>Mix4.1</c:v>
                </c:pt>
                <c:pt idx="16">
                  <c:v>Mix4.2</c:v>
                </c:pt>
                <c:pt idx="17">
                  <c:v>Cont4</c:v>
                </c:pt>
                <c:pt idx="18">
                  <c:v>Cont5</c:v>
                </c:pt>
                <c:pt idx="19">
                  <c:v>Teb4</c:v>
                </c:pt>
                <c:pt idx="20">
                  <c:v>Teb5</c:v>
                </c:pt>
                <c:pt idx="21">
                  <c:v>Ace2.3</c:v>
                </c:pt>
                <c:pt idx="22">
                  <c:v>Ace2.4</c:v>
                </c:pt>
                <c:pt idx="23">
                  <c:v>Ace2.5</c:v>
                </c:pt>
                <c:pt idx="24">
                  <c:v>Ace3.3</c:v>
                </c:pt>
                <c:pt idx="25">
                  <c:v>Ace3.4</c:v>
                </c:pt>
                <c:pt idx="26">
                  <c:v>Ace3.5</c:v>
                </c:pt>
                <c:pt idx="27">
                  <c:v>Ace4.3</c:v>
                </c:pt>
                <c:pt idx="28">
                  <c:v>Ace4.4</c:v>
                </c:pt>
                <c:pt idx="29">
                  <c:v>Ace4.5</c:v>
                </c:pt>
                <c:pt idx="30">
                  <c:v>Mix2.3</c:v>
                </c:pt>
                <c:pt idx="31">
                  <c:v>Mix2.4</c:v>
                </c:pt>
                <c:pt idx="32">
                  <c:v>Mix3.3</c:v>
                </c:pt>
                <c:pt idx="33">
                  <c:v>Mix4.3</c:v>
                </c:pt>
                <c:pt idx="34">
                  <c:v>Mix4.4</c:v>
                </c:pt>
                <c:pt idx="35">
                  <c:v>Cont6</c:v>
                </c:pt>
                <c:pt idx="36">
                  <c:v>Teb7</c:v>
                </c:pt>
                <c:pt idx="37">
                  <c:v>Ace2.6</c:v>
                </c:pt>
                <c:pt idx="38">
                  <c:v>Ace2.7</c:v>
                </c:pt>
                <c:pt idx="39">
                  <c:v>Ace2.8</c:v>
                </c:pt>
                <c:pt idx="40">
                  <c:v>Ace3.6</c:v>
                </c:pt>
                <c:pt idx="41">
                  <c:v>Ace3.7</c:v>
                </c:pt>
                <c:pt idx="42">
                  <c:v>Ace3.8</c:v>
                </c:pt>
                <c:pt idx="43">
                  <c:v>Ace4.6</c:v>
                </c:pt>
                <c:pt idx="44">
                  <c:v>Ace4.7</c:v>
                </c:pt>
                <c:pt idx="45">
                  <c:v>Ace4.8</c:v>
                </c:pt>
                <c:pt idx="46">
                  <c:v>Ace4.9</c:v>
                </c:pt>
                <c:pt idx="47">
                  <c:v>Mix2.5</c:v>
                </c:pt>
                <c:pt idx="48">
                  <c:v>Mix2.6</c:v>
                </c:pt>
                <c:pt idx="49">
                  <c:v>Mix3.4</c:v>
                </c:pt>
                <c:pt idx="50">
                  <c:v>Mix4.5</c:v>
                </c:pt>
              </c:strCache>
            </c:strRef>
          </c:cat>
          <c:val>
            <c:numRef>
              <c:f>'Females 4th Results'!$I$11:$I$61</c:f>
              <c:numCache>
                <c:formatCode>General</c:formatCode>
                <c:ptCount val="5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60</c:v>
                </c:pt>
                <c:pt idx="8">
                  <c:v>15</c:v>
                </c:pt>
                <c:pt idx="9">
                  <c:v>30</c:v>
                </c:pt>
                <c:pt idx="10">
                  <c:v>60</c:v>
                </c:pt>
                <c:pt idx="11">
                  <c:v>15</c:v>
                </c:pt>
                <c:pt idx="12">
                  <c:v>30</c:v>
                </c:pt>
                <c:pt idx="13">
                  <c:v>15</c:v>
                </c:pt>
                <c:pt idx="14">
                  <c:v>30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40">
                  <c:v>120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9-4970-BBD9-05C2602D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992335"/>
        <c:axId val="1449973199"/>
      </c:barChart>
      <c:catAx>
        <c:axId val="144999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973199"/>
        <c:crosses val="autoZero"/>
        <c:auto val="1"/>
        <c:lblAlgn val="ctr"/>
        <c:lblOffset val="100"/>
        <c:noMultiLvlLbl val="0"/>
      </c:catAx>
      <c:valAx>
        <c:axId val="144997319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9992335"/>
        <c:crosses val="autoZero"/>
        <c:crossBetween val="between"/>
        <c:majorUnit val="30"/>
        <c:min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'Females 5th Results'!$K$10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'Females 5th Results'!$J$11:$J$51</c:f>
              <c:strCache>
                <c:ptCount val="41"/>
                <c:pt idx="0">
                  <c:v>Cont1</c:v>
                </c:pt>
                <c:pt idx="1">
                  <c:v>Cont2</c:v>
                </c:pt>
                <c:pt idx="2">
                  <c:v>Cont3</c:v>
                </c:pt>
                <c:pt idx="3">
                  <c:v>Cont4</c:v>
                </c:pt>
                <c:pt idx="4">
                  <c:v>Cont5</c:v>
                </c:pt>
                <c:pt idx="5">
                  <c:v>Cont6</c:v>
                </c:pt>
                <c:pt idx="6">
                  <c:v>Teb1</c:v>
                </c:pt>
                <c:pt idx="7">
                  <c:v>Teb2</c:v>
                </c:pt>
                <c:pt idx="8">
                  <c:v>Teb3</c:v>
                </c:pt>
                <c:pt idx="9">
                  <c:v>Teb4</c:v>
                </c:pt>
                <c:pt idx="10">
                  <c:v>Teb5</c:v>
                </c:pt>
                <c:pt idx="11">
                  <c:v>Teb6</c:v>
                </c:pt>
                <c:pt idx="12">
                  <c:v>Ace2.1</c:v>
                </c:pt>
                <c:pt idx="13">
                  <c:v>Ace2.2</c:v>
                </c:pt>
                <c:pt idx="14">
                  <c:v>Ace2.3</c:v>
                </c:pt>
                <c:pt idx="15">
                  <c:v>Ace2.4</c:v>
                </c:pt>
                <c:pt idx="16">
                  <c:v>Ace2.5</c:v>
                </c:pt>
                <c:pt idx="17">
                  <c:v>Ace2.6</c:v>
                </c:pt>
                <c:pt idx="18">
                  <c:v>Ace2.7</c:v>
                </c:pt>
                <c:pt idx="19">
                  <c:v>Ace3.1</c:v>
                </c:pt>
                <c:pt idx="20">
                  <c:v>Ace3.2</c:v>
                </c:pt>
                <c:pt idx="21">
                  <c:v>Ace3.3</c:v>
                </c:pt>
                <c:pt idx="22">
                  <c:v>Ace3.4</c:v>
                </c:pt>
                <c:pt idx="23">
                  <c:v>Ace3.5</c:v>
                </c:pt>
                <c:pt idx="24">
                  <c:v>Ace3.6</c:v>
                </c:pt>
                <c:pt idx="25">
                  <c:v>Ace4.1</c:v>
                </c:pt>
                <c:pt idx="26">
                  <c:v>Ace4.2</c:v>
                </c:pt>
                <c:pt idx="27">
                  <c:v>Ace4.3</c:v>
                </c:pt>
                <c:pt idx="28">
                  <c:v>Ace4.4</c:v>
                </c:pt>
                <c:pt idx="29">
                  <c:v>Ace4.5</c:v>
                </c:pt>
                <c:pt idx="30">
                  <c:v>Ace4.6</c:v>
                </c:pt>
                <c:pt idx="31">
                  <c:v>Ace4.7</c:v>
                </c:pt>
                <c:pt idx="32">
                  <c:v>Mix2.1</c:v>
                </c:pt>
                <c:pt idx="33">
                  <c:v>Mix2.2</c:v>
                </c:pt>
                <c:pt idx="34">
                  <c:v>Mix2.3</c:v>
                </c:pt>
                <c:pt idx="35">
                  <c:v>Mix3.1</c:v>
                </c:pt>
                <c:pt idx="36">
                  <c:v>Mix3.2</c:v>
                </c:pt>
                <c:pt idx="37">
                  <c:v>Mix3.3</c:v>
                </c:pt>
                <c:pt idx="38">
                  <c:v>Mix4.1</c:v>
                </c:pt>
                <c:pt idx="39">
                  <c:v>Mix4.2</c:v>
                </c:pt>
                <c:pt idx="40">
                  <c:v>Mix4.3</c:v>
                </c:pt>
              </c:strCache>
            </c:strRef>
          </c:cat>
          <c:val>
            <c:numRef>
              <c:f>'Females 5th Results'!$K$11:$K$51</c:f>
              <c:numCache>
                <c:formatCode>General</c:formatCode>
                <c:ptCount val="41"/>
                <c:pt idx="0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60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30</c:v>
                </c:pt>
                <c:pt idx="18">
                  <c:v>15</c:v>
                </c:pt>
                <c:pt idx="19">
                  <c:v>60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2">
                  <c:v>60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60</c:v>
                </c:pt>
                <c:pt idx="39">
                  <c:v>15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F-4404-82FD-5D333EC6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611119"/>
        <c:axId val="1117606959"/>
      </c:barChart>
      <c:catAx>
        <c:axId val="11176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606959"/>
        <c:crosses val="autoZero"/>
        <c:auto val="1"/>
        <c:lblAlgn val="ctr"/>
        <c:lblOffset val="100"/>
        <c:noMultiLvlLbl val="0"/>
      </c:catAx>
      <c:valAx>
        <c:axId val="11176069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7611119"/>
        <c:crosses val="autoZero"/>
        <c:crossBetween val="between"/>
        <c:majorUnit val="30"/>
        <c:min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Bidens (Gold Marie)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5th Results'!$B$53:$F$53</c:f>
              <c:numCache>
                <c:formatCode>General</c:formatCode>
                <c:ptCount val="5"/>
                <c:pt idx="0">
                  <c:v>0</c:v>
                </c:pt>
                <c:pt idx="1">
                  <c:v>33</c:v>
                </c:pt>
                <c:pt idx="2">
                  <c:v>35</c:v>
                </c:pt>
                <c:pt idx="3">
                  <c:v>39</c:v>
                </c:pt>
                <c:pt idx="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0-4B1B-B282-D4D0616F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'Females 6th Results'!$K$16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'Females 6th Results'!$J$17:$J$48</c:f>
              <c:strCache>
                <c:ptCount val="32"/>
                <c:pt idx="0">
                  <c:v>Cont1</c:v>
                </c:pt>
                <c:pt idx="1">
                  <c:v>Cont2</c:v>
                </c:pt>
                <c:pt idx="2">
                  <c:v>Cont3</c:v>
                </c:pt>
                <c:pt idx="3">
                  <c:v>Cont4</c:v>
                </c:pt>
                <c:pt idx="4">
                  <c:v>Cont5</c:v>
                </c:pt>
                <c:pt idx="5">
                  <c:v>Teb1</c:v>
                </c:pt>
                <c:pt idx="6">
                  <c:v>Teb2</c:v>
                </c:pt>
                <c:pt idx="7">
                  <c:v>Teb3</c:v>
                </c:pt>
                <c:pt idx="8">
                  <c:v>Teb4</c:v>
                </c:pt>
                <c:pt idx="9">
                  <c:v>Teb5</c:v>
                </c:pt>
                <c:pt idx="10">
                  <c:v>Ace2.1</c:v>
                </c:pt>
                <c:pt idx="11">
                  <c:v>Ace2.2</c:v>
                </c:pt>
                <c:pt idx="12">
                  <c:v>Ace2.3</c:v>
                </c:pt>
                <c:pt idx="13">
                  <c:v>Ace2.4</c:v>
                </c:pt>
                <c:pt idx="14">
                  <c:v>Ace2.5</c:v>
                </c:pt>
                <c:pt idx="15">
                  <c:v>Ace2.6</c:v>
                </c:pt>
                <c:pt idx="16">
                  <c:v>Ace3.1</c:v>
                </c:pt>
                <c:pt idx="17">
                  <c:v>Ace3.2</c:v>
                </c:pt>
                <c:pt idx="18">
                  <c:v>Ace3.3</c:v>
                </c:pt>
                <c:pt idx="19">
                  <c:v>Ace3.4</c:v>
                </c:pt>
                <c:pt idx="20">
                  <c:v>Ace3.5</c:v>
                </c:pt>
                <c:pt idx="21">
                  <c:v>Ace4.1</c:v>
                </c:pt>
                <c:pt idx="22">
                  <c:v>Ace4.2</c:v>
                </c:pt>
                <c:pt idx="23">
                  <c:v>Ace4.3</c:v>
                </c:pt>
                <c:pt idx="24">
                  <c:v>Ace4.4</c:v>
                </c:pt>
                <c:pt idx="25">
                  <c:v>Ace4.5</c:v>
                </c:pt>
                <c:pt idx="26">
                  <c:v>Mix2.1</c:v>
                </c:pt>
                <c:pt idx="27">
                  <c:v>Mix2.2</c:v>
                </c:pt>
                <c:pt idx="28">
                  <c:v>Mix3.1</c:v>
                </c:pt>
                <c:pt idx="29">
                  <c:v>Mix3.2</c:v>
                </c:pt>
                <c:pt idx="30">
                  <c:v>Mix4.1</c:v>
                </c:pt>
                <c:pt idx="31">
                  <c:v>Mix4.2</c:v>
                </c:pt>
              </c:strCache>
            </c:strRef>
          </c:cat>
          <c:val>
            <c:numRef>
              <c:f>'Females 6th Results'!$K$17:$K$48</c:f>
              <c:numCache>
                <c:formatCode>General</c:formatCode>
                <c:ptCount val="32"/>
                <c:pt idx="0">
                  <c:v>120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6">
                  <c:v>60</c:v>
                </c:pt>
                <c:pt idx="7">
                  <c:v>60</c:v>
                </c:pt>
                <c:pt idx="9">
                  <c:v>15</c:v>
                </c:pt>
                <c:pt idx="10">
                  <c:v>60</c:v>
                </c:pt>
                <c:pt idx="11">
                  <c:v>60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120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60</c:v>
                </c:pt>
                <c:pt idx="24">
                  <c:v>15</c:v>
                </c:pt>
                <c:pt idx="26">
                  <c:v>120</c:v>
                </c:pt>
                <c:pt idx="27">
                  <c:v>60</c:v>
                </c:pt>
                <c:pt idx="28">
                  <c:v>60</c:v>
                </c:pt>
                <c:pt idx="29">
                  <c:v>15</c:v>
                </c:pt>
                <c:pt idx="30">
                  <c:v>30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1-4C20-AF04-622C0CAE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918351"/>
        <c:axId val="2054912527"/>
      </c:barChart>
      <c:catAx>
        <c:axId val="20549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12527"/>
        <c:crosses val="autoZero"/>
        <c:auto val="1"/>
        <c:lblAlgn val="ctr"/>
        <c:lblOffset val="100"/>
        <c:noMultiLvlLbl val="0"/>
      </c:catAx>
      <c:valAx>
        <c:axId val="205491252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18351"/>
        <c:crosses val="autoZero"/>
        <c:crossBetween val="between"/>
        <c:majorUnit val="30"/>
        <c:min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Bidens (Gold Marie)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6th Results'!$B$50:$F$50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2-4156-A6DB-1F5B8FDC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Bidens (Gold Marie)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7th Results'!$B$40:$F$40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0-4FA8-B78A-8AAAFF50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Bidens (Gold Marie)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7th Results'!$B$40:$F$40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8-4010-A933-91D3BC045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'2nd Results'!$B$22:$F$22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2-4C74-8A9C-DAEBFD7F6BD8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'2nd Results'!$B$35:$F$35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02-4C74-8A9C-DAEBFD7F6BD8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'2nd Results'!$B$48:$F$48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02-4C74-8A9C-DAEBFD7F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'3rd Results'!$B$22:$F$22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2-4899-84B6-037D5B4339BC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'3rd Results'!$B$36:$F$36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2-4899-84B6-037D5B4339BC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'3rd Results'!$B$50:$F$50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2-4899-84B6-037D5B43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'Females 1st Results'!$I$10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'Females 1st Results'!$H$11:$H$26</c:f>
              <c:strCache>
                <c:ptCount val="16"/>
                <c:pt idx="0">
                  <c:v>Bid_Con</c:v>
                </c:pt>
                <c:pt idx="1">
                  <c:v>Bid_Fung</c:v>
                </c:pt>
                <c:pt idx="2">
                  <c:v>Bid1_Ace2</c:v>
                </c:pt>
                <c:pt idx="3">
                  <c:v>Bid2_Ace2</c:v>
                </c:pt>
                <c:pt idx="4">
                  <c:v>Bid_Mix2</c:v>
                </c:pt>
                <c:pt idx="5">
                  <c:v>Bid_Mix3</c:v>
                </c:pt>
                <c:pt idx="6">
                  <c:v>Eur_Con</c:v>
                </c:pt>
                <c:pt idx="7">
                  <c:v>Eur_Fung</c:v>
                </c:pt>
                <c:pt idx="8">
                  <c:v>Eur_Mix3</c:v>
                </c:pt>
                <c:pt idx="9">
                  <c:v>Eur1_Mix4</c:v>
                </c:pt>
                <c:pt idx="10">
                  <c:v>Eur2_Mix4</c:v>
                </c:pt>
                <c:pt idx="11">
                  <c:v>Ost1_Ace3</c:v>
                </c:pt>
                <c:pt idx="12">
                  <c:v>Ost2_Ace3</c:v>
                </c:pt>
                <c:pt idx="13">
                  <c:v>Ost1_Ace4</c:v>
                </c:pt>
                <c:pt idx="14">
                  <c:v>Ost2_Ace4</c:v>
                </c:pt>
                <c:pt idx="15">
                  <c:v>Ost_Mix2</c:v>
                </c:pt>
              </c:strCache>
            </c:strRef>
          </c:cat>
          <c:val>
            <c:numRef>
              <c:f>'Females 1st Results'!$I$11:$I$26</c:f>
              <c:numCache>
                <c:formatCode>General</c:formatCode>
                <c:ptCount val="16"/>
                <c:pt idx="0">
                  <c:v>15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120</c:v>
                </c:pt>
                <c:pt idx="6">
                  <c:v>15</c:v>
                </c:pt>
                <c:pt idx="7">
                  <c:v>15</c:v>
                </c:pt>
                <c:pt idx="8">
                  <c:v>60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096-9E4E-7B1DA32A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16367"/>
        <c:axId val="120582943"/>
      </c:barChart>
      <c:catAx>
        <c:axId val="1972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582943"/>
        <c:crosses val="autoZero"/>
        <c:auto val="1"/>
        <c:lblAlgn val="ctr"/>
        <c:lblOffset val="100"/>
        <c:noMultiLvlLbl val="0"/>
      </c:catAx>
      <c:valAx>
        <c:axId val="12058294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16367"/>
        <c:crosses val="autoZero"/>
        <c:crossBetween val="between"/>
        <c:majorUnit val="30"/>
        <c:min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1st Results'!$B$37:$F$37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0-4B78-8F66-E796EE0A91C4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1st Results'!$B$45:$F$45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0-4B78-8F66-E796EE0A91C4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1st Results'!$B$53:$F$53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0-4B78-8F66-E796EE0A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'Females 2nd Results'!$I$10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'Females 2nd Results'!$H$11:$H$40</c:f>
              <c:strCache>
                <c:ptCount val="30"/>
                <c:pt idx="0">
                  <c:v>Cont1</c:v>
                </c:pt>
                <c:pt idx="1">
                  <c:v>Cont2</c:v>
                </c:pt>
                <c:pt idx="2">
                  <c:v>Cont3</c:v>
                </c:pt>
                <c:pt idx="3">
                  <c:v>Teb1</c:v>
                </c:pt>
                <c:pt idx="4">
                  <c:v>Teb2</c:v>
                </c:pt>
                <c:pt idx="5">
                  <c:v>Teb3</c:v>
                </c:pt>
                <c:pt idx="6">
                  <c:v>Ace2.1</c:v>
                </c:pt>
                <c:pt idx="7">
                  <c:v>Ace2.3</c:v>
                </c:pt>
                <c:pt idx="8">
                  <c:v>Ace3.1</c:v>
                </c:pt>
                <c:pt idx="9">
                  <c:v>Ace3.2</c:v>
                </c:pt>
                <c:pt idx="10">
                  <c:v>Ace3.3</c:v>
                </c:pt>
                <c:pt idx="11">
                  <c:v>Mix2.1</c:v>
                </c:pt>
                <c:pt idx="12">
                  <c:v>Mix2.2</c:v>
                </c:pt>
                <c:pt idx="13">
                  <c:v>Mix2.3</c:v>
                </c:pt>
                <c:pt idx="14">
                  <c:v>Mix2.4</c:v>
                </c:pt>
                <c:pt idx="15">
                  <c:v>Mix2.6</c:v>
                </c:pt>
                <c:pt idx="16">
                  <c:v>Mix3.1</c:v>
                </c:pt>
                <c:pt idx="17">
                  <c:v>Mix3.2</c:v>
                </c:pt>
                <c:pt idx="18">
                  <c:v>Mix3.3</c:v>
                </c:pt>
                <c:pt idx="19">
                  <c:v>Mix3.4</c:v>
                </c:pt>
                <c:pt idx="20">
                  <c:v>Mix3.5</c:v>
                </c:pt>
                <c:pt idx="21">
                  <c:v>Mix3.6</c:v>
                </c:pt>
                <c:pt idx="22">
                  <c:v>Mix4.1</c:v>
                </c:pt>
                <c:pt idx="23">
                  <c:v>Mix4.2</c:v>
                </c:pt>
                <c:pt idx="24">
                  <c:v>Mix4.3</c:v>
                </c:pt>
                <c:pt idx="25">
                  <c:v>Mix4.4</c:v>
                </c:pt>
                <c:pt idx="26">
                  <c:v>Mix4.5</c:v>
                </c:pt>
                <c:pt idx="27">
                  <c:v>Ace4.1</c:v>
                </c:pt>
                <c:pt idx="28">
                  <c:v>Ace4.2</c:v>
                </c:pt>
                <c:pt idx="29">
                  <c:v>Ace4.3</c:v>
                </c:pt>
              </c:strCache>
            </c:strRef>
          </c:cat>
          <c:val>
            <c:numRef>
              <c:f>'Females 2nd Results'!$I$11:$I$40</c:f>
              <c:numCache>
                <c:formatCode>General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60</c:v>
                </c:pt>
                <c:pt idx="6">
                  <c:v>30</c:v>
                </c:pt>
                <c:pt idx="7">
                  <c:v>15</c:v>
                </c:pt>
                <c:pt idx="8">
                  <c:v>15</c:v>
                </c:pt>
                <c:pt idx="9">
                  <c:v>0</c:v>
                </c:pt>
                <c:pt idx="10">
                  <c:v>120</c:v>
                </c:pt>
                <c:pt idx="11">
                  <c:v>15</c:v>
                </c:pt>
                <c:pt idx="12">
                  <c:v>15</c:v>
                </c:pt>
                <c:pt idx="13">
                  <c:v>30</c:v>
                </c:pt>
                <c:pt idx="14">
                  <c:v>15</c:v>
                </c:pt>
                <c:pt idx="15">
                  <c:v>15</c:v>
                </c:pt>
                <c:pt idx="16">
                  <c:v>120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60</c:v>
                </c:pt>
                <c:pt idx="25">
                  <c:v>60</c:v>
                </c:pt>
                <c:pt idx="26">
                  <c:v>15</c:v>
                </c:pt>
                <c:pt idx="27">
                  <c:v>60</c:v>
                </c:pt>
                <c:pt idx="28">
                  <c:v>15</c:v>
                </c:pt>
                <c:pt idx="2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0-413B-B1F0-5CC8089E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422623"/>
        <c:axId val="1689811327"/>
      </c:barChart>
      <c:catAx>
        <c:axId val="178642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811327"/>
        <c:crosses val="autoZero"/>
        <c:auto val="1"/>
        <c:lblAlgn val="ctr"/>
        <c:lblOffset val="100"/>
        <c:noMultiLvlLbl val="0"/>
      </c:catAx>
      <c:valAx>
        <c:axId val="168981132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6422623"/>
        <c:crosses val="autoZero"/>
        <c:crossBetween val="between"/>
        <c:majorUnit val="30"/>
        <c:min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2nd Results'!$B$60:$F$60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F-497E-BE77-EC84895BB827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2nd Results'!$B$74:$F$74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F-497E-BE77-EC84895BB827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2nd Results'!$B$87:$F$87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F-497E-BE77-EC84895B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'Females 3rd Results'!$I$10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'Females 3rd Results'!$H$11:$H$36</c:f>
              <c:strCache>
                <c:ptCount val="26"/>
                <c:pt idx="0">
                  <c:v>Cont1</c:v>
                </c:pt>
                <c:pt idx="1">
                  <c:v>Cont2</c:v>
                </c:pt>
                <c:pt idx="2">
                  <c:v>Cont3</c:v>
                </c:pt>
                <c:pt idx="3">
                  <c:v>Cont4</c:v>
                </c:pt>
                <c:pt idx="4">
                  <c:v>Cont5</c:v>
                </c:pt>
                <c:pt idx="5">
                  <c:v>Teb1</c:v>
                </c:pt>
                <c:pt idx="6">
                  <c:v>Teb2</c:v>
                </c:pt>
                <c:pt idx="7">
                  <c:v>Teb3</c:v>
                </c:pt>
                <c:pt idx="8">
                  <c:v>Teb4</c:v>
                </c:pt>
                <c:pt idx="9">
                  <c:v>Teb5</c:v>
                </c:pt>
                <c:pt idx="10">
                  <c:v>Ace2.1</c:v>
                </c:pt>
                <c:pt idx="11">
                  <c:v>Ace2.2</c:v>
                </c:pt>
                <c:pt idx="12">
                  <c:v>Ace2.3</c:v>
                </c:pt>
                <c:pt idx="13">
                  <c:v>Ace3.1</c:v>
                </c:pt>
                <c:pt idx="14">
                  <c:v>Ace3.2</c:v>
                </c:pt>
                <c:pt idx="15">
                  <c:v>Ace3.3</c:v>
                </c:pt>
                <c:pt idx="16">
                  <c:v>Ace4.2</c:v>
                </c:pt>
                <c:pt idx="17">
                  <c:v>Mix2.1</c:v>
                </c:pt>
                <c:pt idx="18">
                  <c:v>Mix2.2</c:v>
                </c:pt>
                <c:pt idx="19">
                  <c:v>Mix3.1</c:v>
                </c:pt>
                <c:pt idx="20">
                  <c:v>Mix3.2</c:v>
                </c:pt>
                <c:pt idx="21">
                  <c:v>Mix3.3</c:v>
                </c:pt>
                <c:pt idx="22">
                  <c:v>Mix4.1</c:v>
                </c:pt>
                <c:pt idx="23">
                  <c:v>Mix4.2</c:v>
                </c:pt>
                <c:pt idx="24">
                  <c:v>Mix4.3</c:v>
                </c:pt>
                <c:pt idx="25">
                  <c:v>Mix4.4</c:v>
                </c:pt>
              </c:strCache>
            </c:strRef>
          </c:cat>
          <c:val>
            <c:numRef>
              <c:f>'Females 3rd Results'!$I$11:$I$36</c:f>
              <c:numCache>
                <c:formatCode>General</c:formatCode>
                <c:ptCount val="2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30</c:v>
                </c:pt>
                <c:pt idx="5">
                  <c:v>60</c:v>
                </c:pt>
                <c:pt idx="6">
                  <c:v>60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30</c:v>
                </c:pt>
                <c:pt idx="19">
                  <c:v>15</c:v>
                </c:pt>
                <c:pt idx="20">
                  <c:v>15</c:v>
                </c:pt>
                <c:pt idx="21">
                  <c:v>30</c:v>
                </c:pt>
                <c:pt idx="22">
                  <c:v>15</c:v>
                </c:pt>
                <c:pt idx="23">
                  <c:v>0</c:v>
                </c:pt>
                <c:pt idx="24">
                  <c:v>15</c:v>
                </c:pt>
                <c:pt idx="2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7-4470-8D07-86E5DF4F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64591"/>
        <c:axId val="2076614175"/>
      </c:barChart>
      <c:catAx>
        <c:axId val="2414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614175"/>
        <c:crosses val="autoZero"/>
        <c:auto val="1"/>
        <c:lblAlgn val="ctr"/>
        <c:lblOffset val="100"/>
        <c:noMultiLvlLbl val="0"/>
      </c:catAx>
      <c:valAx>
        <c:axId val="207661417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64591"/>
        <c:crosses val="autoZero"/>
        <c:crossBetween val="between"/>
        <c:majorUnit val="30"/>
        <c:min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Bidens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3rd Results'!$B$51:$F$51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8-432B-BA26-A4A1CB59C00E}"/>
            </c:ext>
          </c:extLst>
        </c:ser>
        <c:ser>
          <c:idx val="1"/>
          <c:order val="1"/>
          <c:tx>
            <c:v>Euryops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3rd Results'!$B$65:$F$65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8-432B-BA26-A4A1CB59C00E}"/>
            </c:ext>
          </c:extLst>
        </c:ser>
        <c:ser>
          <c:idx val="2"/>
          <c:order val="2"/>
          <c:tx>
            <c:v>Osteospermum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'2nd Results'!$B$9:$F$9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</c:numCache>
            </c:numRef>
          </c:xVal>
          <c:yVal>
            <c:numRef>
              <c:f>'Females 3rd Results'!$B$78:$F$78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18-432B-BA26-A4A1CB59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11071"/>
        <c:axId val="638086031"/>
      </c:scatterChart>
      <c:valAx>
        <c:axId val="7511110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Time (minutes)</a:t>
                </a:r>
              </a:p>
              <a:p>
                <a:pPr>
                  <a:defRPr/>
                </a:pP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086031"/>
        <c:crosses val="autoZero"/>
        <c:crossBetween val="midCat"/>
        <c:majorUnit val="15"/>
      </c:valAx>
      <c:valAx>
        <c:axId val="63808603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Feeding</a:t>
                </a:r>
                <a:r>
                  <a:rPr lang="fr-BE" baseline="0"/>
                  <a:t> success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8</xdr:row>
      <xdr:rowOff>148590</xdr:rowOff>
    </xdr:from>
    <xdr:to>
      <xdr:col>17</xdr:col>
      <xdr:colOff>480060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A412A-850A-4EEA-AF0C-AF99EE41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15</xdr:row>
      <xdr:rowOff>15240</xdr:rowOff>
    </xdr:from>
    <xdr:to>
      <xdr:col>18</xdr:col>
      <xdr:colOff>129540</xdr:colOff>
      <xdr:row>30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9D373-FC11-4DC2-AFAA-D3001E8B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15</xdr:row>
      <xdr:rowOff>15240</xdr:rowOff>
    </xdr:from>
    <xdr:to>
      <xdr:col>18</xdr:col>
      <xdr:colOff>129540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896BA-33E6-4984-BE12-0FA84CA8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8</xdr:row>
      <xdr:rowOff>167640</xdr:rowOff>
    </xdr:from>
    <xdr:to>
      <xdr:col>16</xdr:col>
      <xdr:colOff>274320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A370-32C5-4D06-99C7-76D6C1724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7</xdr:row>
      <xdr:rowOff>38100</xdr:rowOff>
    </xdr:from>
    <xdr:to>
      <xdr:col>17</xdr:col>
      <xdr:colOff>533400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9E331-AC20-4B07-BFAD-5046CB43A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45720</xdr:rowOff>
    </xdr:from>
    <xdr:to>
      <xdr:col>16</xdr:col>
      <xdr:colOff>601980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FFB9A-D342-43D5-8F93-6132B7619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17</xdr:col>
      <xdr:colOff>342900</xdr:colOff>
      <xdr:row>43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78646-0ED5-4FD9-B7D0-56D4ABCB6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9</xdr:row>
      <xdr:rowOff>26670</xdr:rowOff>
    </xdr:from>
    <xdr:to>
      <xdr:col>20</xdr:col>
      <xdr:colOff>83820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3187E-87DF-4E32-B5DD-0EC45C0C2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18</xdr:col>
      <xdr:colOff>68580</xdr:colOff>
      <xdr:row>61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E4BBCD-6230-48CC-AA23-3984E6439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9</xdr:row>
      <xdr:rowOff>19050</xdr:rowOff>
    </xdr:from>
    <xdr:to>
      <xdr:col>17</xdr:col>
      <xdr:colOff>571500</xdr:colOff>
      <xdr:row>24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8AF93-ECBE-4CFA-9661-1000B26FB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40</xdr:row>
      <xdr:rowOff>175260</xdr:rowOff>
    </xdr:from>
    <xdr:to>
      <xdr:col>18</xdr:col>
      <xdr:colOff>350520</xdr:colOff>
      <xdr:row>55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91557-D3F3-4728-8BA8-9EC293C0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550882</xdr:colOff>
      <xdr:row>49</xdr:row>
      <xdr:rowOff>94576</xdr:rowOff>
    </xdr:from>
    <xdr:to>
      <xdr:col>22</xdr:col>
      <xdr:colOff>9862</xdr:colOff>
      <xdr:row>64</xdr:row>
      <xdr:rowOff>64097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D11FF-635A-4FA8-BCF5-4980F192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336176</xdr:colOff>
      <xdr:row>14</xdr:row>
      <xdr:rowOff>17930</xdr:rowOff>
    </xdr:from>
    <xdr:to>
      <xdr:col>23</xdr:col>
      <xdr:colOff>206188</xdr:colOff>
      <xdr:row>30</xdr:row>
      <xdr:rowOff>170330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887DDA-719C-4034-B87C-F2846107E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13</xdr:row>
      <xdr:rowOff>68580</xdr:rowOff>
    </xdr:from>
    <xdr:to>
      <xdr:col>22</xdr:col>
      <xdr:colOff>114300</xdr:colOff>
      <xdr:row>31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8D7-47EE-42EB-AD10-02713208A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36</xdr:row>
      <xdr:rowOff>152400</xdr:rowOff>
    </xdr:from>
    <xdr:to>
      <xdr:col>22</xdr:col>
      <xdr:colOff>60960</xdr:colOff>
      <xdr:row>51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2009F1-C9F0-4867-B3A8-C81DD5BF6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15</xdr:row>
      <xdr:rowOff>34290</xdr:rowOff>
    </xdr:from>
    <xdr:to>
      <xdr:col>20</xdr:col>
      <xdr:colOff>281940</xdr:colOff>
      <xdr:row>30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D8C81-DA5F-4DF3-9E1C-54E22320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23</xdr:col>
      <xdr:colOff>68580</xdr:colOff>
      <xdr:row>50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CC407-7DBA-46EE-8C6D-D648C4B7F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AAD0-5F0E-4189-9FE3-72ED0841E5FA}">
  <dimension ref="A1:I5"/>
  <sheetViews>
    <sheetView workbookViewId="0">
      <selection activeCell="B24" sqref="B24"/>
    </sheetView>
  </sheetViews>
  <sheetFormatPr defaultColWidth="11.5546875" defaultRowHeight="14.4" x14ac:dyDescent="0.3"/>
  <cols>
    <col min="1" max="1" width="16.5546875" customWidth="1"/>
    <col min="2" max="9" width="11.77734375" customWidth="1"/>
    <col min="10" max="11" width="16.88671875" customWidth="1"/>
  </cols>
  <sheetData>
    <row r="1" spans="1:9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</row>
    <row r="2" spans="1:9" x14ac:dyDescent="0.3">
      <c r="A2" s="1" t="s">
        <v>8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</row>
    <row r="3" spans="1:9" x14ac:dyDescent="0.3">
      <c r="A3" s="1" t="s">
        <v>9</v>
      </c>
      <c r="B3" s="2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</row>
    <row r="4" spans="1:9" x14ac:dyDescent="0.3">
      <c r="A4" s="1" t="s">
        <v>10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</row>
    <row r="5" spans="1:9" x14ac:dyDescent="0.3">
      <c r="A5" s="1" t="s">
        <v>11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3</v>
      </c>
      <c r="I5" s="2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6FCF-52D6-441D-A852-7AE59992526E}">
  <dimension ref="A1:G50"/>
  <sheetViews>
    <sheetView topLeftCell="A26" workbookViewId="0">
      <selection activeCell="C39" sqref="C39:F49"/>
    </sheetView>
  </sheetViews>
  <sheetFormatPr defaultRowHeight="14.4" x14ac:dyDescent="0.3"/>
  <cols>
    <col min="1" max="1" width="17.109375" customWidth="1"/>
  </cols>
  <sheetData>
    <row r="1" spans="1:7" ht="15" thickBot="1" x14ac:dyDescent="0.35">
      <c r="A1" s="82" t="s">
        <v>155</v>
      </c>
      <c r="B1" s="31">
        <v>44277</v>
      </c>
      <c r="G1" s="125"/>
    </row>
    <row r="2" spans="1:7" x14ac:dyDescent="0.3">
      <c r="A2" s="82" t="s">
        <v>316</v>
      </c>
      <c r="B2" s="121">
        <v>0.44236111111111115</v>
      </c>
    </row>
    <row r="3" spans="1:7" x14ac:dyDescent="0.3">
      <c r="A3" s="83" t="s">
        <v>153</v>
      </c>
      <c r="B3" s="13" t="s">
        <v>303</v>
      </c>
      <c r="G3" s="81"/>
    </row>
    <row r="4" spans="1:7" x14ac:dyDescent="0.3">
      <c r="A4" s="83" t="s">
        <v>312</v>
      </c>
      <c r="B4" s="13" t="s">
        <v>14</v>
      </c>
    </row>
    <row r="5" spans="1:7" x14ac:dyDescent="0.3">
      <c r="A5" s="83" t="s">
        <v>313</v>
      </c>
      <c r="B5" s="13" t="s">
        <v>325</v>
      </c>
    </row>
    <row r="6" spans="1:7" x14ac:dyDescent="0.3">
      <c r="A6" s="83" t="s">
        <v>314</v>
      </c>
      <c r="B6" s="13" t="s">
        <v>326</v>
      </c>
    </row>
    <row r="7" spans="1:7" ht="15" thickBot="1" x14ac:dyDescent="0.35">
      <c r="A7" s="84" t="s">
        <v>315</v>
      </c>
      <c r="B7" s="20" t="s">
        <v>327</v>
      </c>
    </row>
    <row r="9" spans="1:7" ht="15" thickBot="1" x14ac:dyDescent="0.35">
      <c r="B9" s="93" t="s">
        <v>304</v>
      </c>
      <c r="C9" s="122">
        <f>B2+C10</f>
        <v>0.45277777777777783</v>
      </c>
      <c r="D9" s="122">
        <f>B2+D10</f>
        <v>0.46319444444444446</v>
      </c>
      <c r="E9" s="122">
        <f>B2+E10</f>
        <v>0.48402777777777783</v>
      </c>
      <c r="F9" s="122">
        <f>B2+F10</f>
        <v>0.52569444444444446</v>
      </c>
    </row>
    <row r="10" spans="1:7" ht="15" thickBot="1" x14ac:dyDescent="0.35">
      <c r="A10" s="115" t="s">
        <v>292</v>
      </c>
      <c r="B10" s="100">
        <v>0</v>
      </c>
      <c r="C10" s="123">
        <v>1.0416666666666666E-2</v>
      </c>
      <c r="D10" s="123">
        <v>2.0833333333333332E-2</v>
      </c>
      <c r="E10" s="123">
        <v>4.1666666666666664E-2</v>
      </c>
      <c r="F10" s="124">
        <v>8.3333333333333329E-2</v>
      </c>
      <c r="G10" s="120"/>
    </row>
    <row r="11" spans="1:7" x14ac:dyDescent="0.3">
      <c r="A11" s="117" t="s">
        <v>283</v>
      </c>
      <c r="B11" s="118">
        <v>0</v>
      </c>
      <c r="C11" s="118">
        <v>0</v>
      </c>
      <c r="D11" s="118">
        <v>0</v>
      </c>
      <c r="E11" s="118">
        <v>0</v>
      </c>
      <c r="F11" s="119">
        <v>1</v>
      </c>
      <c r="G11" s="103"/>
    </row>
    <row r="12" spans="1:7" x14ac:dyDescent="0.3">
      <c r="A12" s="83" t="s">
        <v>284</v>
      </c>
      <c r="B12" s="89">
        <v>0</v>
      </c>
      <c r="C12" s="89">
        <v>1</v>
      </c>
      <c r="D12" s="89"/>
      <c r="E12" s="89"/>
      <c r="F12" s="90"/>
      <c r="G12" s="103"/>
    </row>
    <row r="13" spans="1:7" x14ac:dyDescent="0.3">
      <c r="A13" s="83" t="s">
        <v>285</v>
      </c>
      <c r="B13" s="89">
        <v>0</v>
      </c>
      <c r="C13" s="89">
        <v>0</v>
      </c>
      <c r="D13" s="89">
        <v>0</v>
      </c>
      <c r="E13" s="89">
        <v>0</v>
      </c>
      <c r="F13" s="136">
        <v>1</v>
      </c>
      <c r="G13" s="103"/>
    </row>
    <row r="14" spans="1:7" x14ac:dyDescent="0.3">
      <c r="A14" s="83" t="s">
        <v>286</v>
      </c>
      <c r="B14" s="89">
        <v>0</v>
      </c>
      <c r="C14" s="89">
        <v>0</v>
      </c>
      <c r="D14" s="89">
        <v>1</v>
      </c>
      <c r="E14" s="89"/>
      <c r="F14" s="90"/>
      <c r="G14" s="103"/>
    </row>
    <row r="15" spans="1:7" x14ac:dyDescent="0.3">
      <c r="A15" s="83" t="s">
        <v>287</v>
      </c>
      <c r="B15" s="89">
        <v>0</v>
      </c>
      <c r="C15" s="89">
        <v>1</v>
      </c>
      <c r="D15" s="89"/>
      <c r="E15" s="89"/>
      <c r="F15" s="90"/>
      <c r="G15" s="103"/>
    </row>
    <row r="16" spans="1:7" x14ac:dyDescent="0.3">
      <c r="A16" s="83" t="s">
        <v>288</v>
      </c>
      <c r="B16" s="89">
        <v>0</v>
      </c>
      <c r="C16" s="89">
        <v>0</v>
      </c>
      <c r="D16" s="89">
        <v>1</v>
      </c>
      <c r="E16" s="89"/>
      <c r="F16" s="90"/>
      <c r="G16" s="103"/>
    </row>
    <row r="17" spans="1:7" x14ac:dyDescent="0.3">
      <c r="A17" s="83" t="s">
        <v>289</v>
      </c>
      <c r="B17" s="89">
        <v>0</v>
      </c>
      <c r="C17" s="89">
        <v>1</v>
      </c>
      <c r="D17" s="89"/>
      <c r="E17" s="89"/>
      <c r="F17" s="90"/>
      <c r="G17" s="103"/>
    </row>
    <row r="18" spans="1:7" x14ac:dyDescent="0.3">
      <c r="A18" s="97" t="s">
        <v>290</v>
      </c>
      <c r="B18" s="98">
        <v>0</v>
      </c>
      <c r="C18" s="98">
        <v>1</v>
      </c>
      <c r="D18" s="98"/>
      <c r="E18" s="98"/>
      <c r="F18" s="99"/>
      <c r="G18" s="103"/>
    </row>
    <row r="19" spans="1:7" x14ac:dyDescent="0.3">
      <c r="A19" s="83" t="s">
        <v>309</v>
      </c>
      <c r="B19" s="89">
        <v>0</v>
      </c>
      <c r="C19" s="89">
        <v>0</v>
      </c>
      <c r="D19" s="89">
        <v>1</v>
      </c>
      <c r="E19" s="89"/>
      <c r="F19" s="90"/>
      <c r="G19" s="103"/>
    </row>
    <row r="20" spans="1:7" x14ac:dyDescent="0.3">
      <c r="A20" s="83" t="s">
        <v>310</v>
      </c>
      <c r="B20" s="89">
        <v>0</v>
      </c>
      <c r="C20" s="89">
        <v>1</v>
      </c>
      <c r="D20" s="89"/>
      <c r="E20" s="89"/>
      <c r="F20" s="90"/>
      <c r="G20" s="103"/>
    </row>
    <row r="21" spans="1:7" ht="15" thickBot="1" x14ac:dyDescent="0.35">
      <c r="A21" s="97" t="s">
        <v>328</v>
      </c>
      <c r="B21" s="98">
        <v>0</v>
      </c>
      <c r="C21" s="98">
        <v>1</v>
      </c>
      <c r="D21" s="98"/>
      <c r="E21" s="98"/>
      <c r="F21" s="99"/>
      <c r="G21" s="103"/>
    </row>
    <row r="22" spans="1:7" ht="15" thickBot="1" x14ac:dyDescent="0.35">
      <c r="A22" s="95" t="s">
        <v>298</v>
      </c>
      <c r="B22" s="100">
        <v>0</v>
      </c>
      <c r="C22" s="100">
        <f>SUM(C11:C21)</f>
        <v>6</v>
      </c>
      <c r="D22" s="100">
        <f>SUM(D11:D21)+C22</f>
        <v>9</v>
      </c>
      <c r="E22" s="100">
        <f>SUM(E11:E21)+D22</f>
        <v>9</v>
      </c>
      <c r="F22" s="101">
        <f>SUM(F11:F21)+E22</f>
        <v>11</v>
      </c>
      <c r="G22" s="135">
        <f>F22/11</f>
        <v>1</v>
      </c>
    </row>
    <row r="23" spans="1:7" ht="15" thickBot="1" x14ac:dyDescent="0.35"/>
    <row r="24" spans="1:7" ht="15" thickBot="1" x14ac:dyDescent="0.35">
      <c r="A24" s="115" t="s">
        <v>292</v>
      </c>
      <c r="B24" s="100">
        <v>0</v>
      </c>
      <c r="C24" s="123">
        <v>1.0416666666666666E-2</v>
      </c>
      <c r="D24" s="123">
        <v>2.0833333333333332E-2</v>
      </c>
      <c r="E24" s="123">
        <v>4.1666666666666664E-2</v>
      </c>
      <c r="F24" s="124">
        <v>8.3333333333333329E-2</v>
      </c>
      <c r="G24" s="120"/>
    </row>
    <row r="25" spans="1:7" x14ac:dyDescent="0.3">
      <c r="A25" s="117" t="s">
        <v>275</v>
      </c>
      <c r="B25" s="118">
        <v>0</v>
      </c>
      <c r="C25" s="118">
        <v>0</v>
      </c>
      <c r="D25" s="118">
        <v>1</v>
      </c>
      <c r="E25" s="118"/>
      <c r="F25" s="119"/>
      <c r="G25" s="103"/>
    </row>
    <row r="26" spans="1:7" x14ac:dyDescent="0.3">
      <c r="A26" s="83" t="s">
        <v>276</v>
      </c>
      <c r="B26" s="89">
        <v>0</v>
      </c>
      <c r="C26" s="89">
        <v>1</v>
      </c>
      <c r="D26" s="89"/>
      <c r="E26" s="89"/>
      <c r="F26" s="90"/>
      <c r="G26" s="103"/>
    </row>
    <row r="27" spans="1:7" x14ac:dyDescent="0.3">
      <c r="A27" s="83" t="s">
        <v>277</v>
      </c>
      <c r="B27" s="89">
        <v>0</v>
      </c>
      <c r="C27" s="89">
        <v>1</v>
      </c>
      <c r="D27" s="89"/>
      <c r="E27" s="89"/>
      <c r="F27" s="90"/>
      <c r="G27" s="103"/>
    </row>
    <row r="28" spans="1:7" x14ac:dyDescent="0.3">
      <c r="A28" s="83" t="s">
        <v>278</v>
      </c>
      <c r="B28" s="89">
        <v>0</v>
      </c>
      <c r="C28" s="89">
        <v>1</v>
      </c>
      <c r="D28" s="89"/>
      <c r="E28" s="89"/>
      <c r="F28" s="90"/>
      <c r="G28" s="103"/>
    </row>
    <row r="29" spans="1:7" x14ac:dyDescent="0.3">
      <c r="A29" s="83" t="s">
        <v>279</v>
      </c>
      <c r="B29" s="89">
        <v>0</v>
      </c>
      <c r="C29" s="89">
        <v>1</v>
      </c>
      <c r="D29" s="89"/>
      <c r="E29" s="89"/>
      <c r="F29" s="90"/>
      <c r="G29" s="103"/>
    </row>
    <row r="30" spans="1:7" x14ac:dyDescent="0.3">
      <c r="A30" s="83" t="s">
        <v>280</v>
      </c>
      <c r="B30" s="89">
        <v>0</v>
      </c>
      <c r="C30" s="89">
        <v>1</v>
      </c>
      <c r="D30" s="89"/>
      <c r="E30" s="89"/>
      <c r="F30" s="90"/>
      <c r="G30" s="103"/>
    </row>
    <row r="31" spans="1:7" x14ac:dyDescent="0.3">
      <c r="A31" s="83" t="s">
        <v>281</v>
      </c>
      <c r="B31" s="89">
        <v>0</v>
      </c>
      <c r="C31" s="89">
        <v>0</v>
      </c>
      <c r="D31" s="89">
        <v>0</v>
      </c>
      <c r="E31" s="89">
        <v>0</v>
      </c>
      <c r="F31" s="90">
        <v>0</v>
      </c>
      <c r="G31" s="103"/>
    </row>
    <row r="32" spans="1:7" x14ac:dyDescent="0.3">
      <c r="A32" s="97" t="s">
        <v>282</v>
      </c>
      <c r="B32" s="98">
        <v>0</v>
      </c>
      <c r="C32" s="98">
        <v>0</v>
      </c>
      <c r="D32" s="98">
        <v>0</v>
      </c>
      <c r="E32" s="98">
        <v>0</v>
      </c>
      <c r="F32" s="99">
        <v>0</v>
      </c>
      <c r="G32" s="103"/>
    </row>
    <row r="33" spans="1:7" x14ac:dyDescent="0.3">
      <c r="A33" s="83" t="s">
        <v>307</v>
      </c>
      <c r="B33" s="89">
        <v>0</v>
      </c>
      <c r="C33" s="89">
        <v>1</v>
      </c>
      <c r="D33" s="89"/>
      <c r="E33" s="89"/>
      <c r="F33" s="90"/>
      <c r="G33" s="103"/>
    </row>
    <row r="34" spans="1:7" x14ac:dyDescent="0.3">
      <c r="A34" s="117" t="s">
        <v>308</v>
      </c>
      <c r="B34" s="118">
        <v>0</v>
      </c>
      <c r="C34" s="118">
        <v>1</v>
      </c>
      <c r="D34" s="118"/>
      <c r="E34" s="118"/>
      <c r="F34" s="119"/>
      <c r="G34" s="103"/>
    </row>
    <row r="35" spans="1:7" ht="15" thickBot="1" x14ac:dyDescent="0.35">
      <c r="A35" s="83" t="s">
        <v>329</v>
      </c>
      <c r="B35" s="89">
        <v>0</v>
      </c>
      <c r="C35" s="89">
        <v>1</v>
      </c>
      <c r="D35" s="89"/>
      <c r="E35" s="89"/>
      <c r="F35" s="90"/>
      <c r="G35" s="103"/>
    </row>
    <row r="36" spans="1:7" ht="15" thickBot="1" x14ac:dyDescent="0.35">
      <c r="A36" s="95" t="s">
        <v>298</v>
      </c>
      <c r="B36" s="100">
        <f>SUM(B25:B32)</f>
        <v>0</v>
      </c>
      <c r="C36" s="100">
        <f>SUM(C25:C35)+B36</f>
        <v>8</v>
      </c>
      <c r="D36" s="100">
        <f>SUM(D25:D35)+C36</f>
        <v>9</v>
      </c>
      <c r="E36" s="100">
        <f>SUM(E25:E35)+D36</f>
        <v>9</v>
      </c>
      <c r="F36" s="101">
        <f>SUM(F25:F35)+E36</f>
        <v>9</v>
      </c>
      <c r="G36" s="135">
        <f>F36/11</f>
        <v>0.81818181818181823</v>
      </c>
    </row>
    <row r="37" spans="1:7" ht="15" thickBot="1" x14ac:dyDescent="0.35"/>
    <row r="38" spans="1:7" ht="15" thickBot="1" x14ac:dyDescent="0.35">
      <c r="A38" s="115" t="s">
        <v>292</v>
      </c>
      <c r="B38" s="100">
        <v>0</v>
      </c>
      <c r="C38" s="123">
        <v>1.0416666666666666E-2</v>
      </c>
      <c r="D38" s="123">
        <v>2.0833333333333332E-2</v>
      </c>
      <c r="E38" s="123">
        <v>4.1666666666666664E-2</v>
      </c>
      <c r="F38" s="124">
        <v>8.3333333333333329E-2</v>
      </c>
      <c r="G38" s="120" t="s">
        <v>299</v>
      </c>
    </row>
    <row r="39" spans="1:7" x14ac:dyDescent="0.3">
      <c r="A39" s="117" t="s">
        <v>267</v>
      </c>
      <c r="B39" s="118">
        <v>0</v>
      </c>
      <c r="C39" s="118">
        <v>1</v>
      </c>
      <c r="D39" s="118"/>
      <c r="E39" s="118"/>
      <c r="F39" s="119"/>
      <c r="G39" s="103"/>
    </row>
    <row r="40" spans="1:7" x14ac:dyDescent="0.3">
      <c r="A40" s="83" t="s">
        <v>268</v>
      </c>
      <c r="B40" s="89">
        <v>0</v>
      </c>
      <c r="C40" s="89">
        <v>0</v>
      </c>
      <c r="D40" s="89">
        <v>1</v>
      </c>
      <c r="E40" s="89"/>
      <c r="F40" s="90"/>
      <c r="G40" s="103"/>
    </row>
    <row r="41" spans="1:7" x14ac:dyDescent="0.3">
      <c r="A41" s="83" t="s">
        <v>269</v>
      </c>
      <c r="B41" s="89">
        <v>0</v>
      </c>
      <c r="C41" s="89">
        <v>1</v>
      </c>
      <c r="D41" s="89"/>
      <c r="E41" s="89"/>
      <c r="F41" s="90"/>
      <c r="G41" s="103"/>
    </row>
    <row r="42" spans="1:7" x14ac:dyDescent="0.3">
      <c r="A42" s="83" t="s">
        <v>270</v>
      </c>
      <c r="B42" s="89">
        <v>0</v>
      </c>
      <c r="C42" s="89">
        <v>1</v>
      </c>
      <c r="D42" s="89"/>
      <c r="E42" s="89"/>
      <c r="F42" s="90"/>
      <c r="G42" s="103"/>
    </row>
    <row r="43" spans="1:7" x14ac:dyDescent="0.3">
      <c r="A43" s="83" t="s">
        <v>271</v>
      </c>
      <c r="B43" s="89">
        <v>0</v>
      </c>
      <c r="C43" s="89">
        <v>0</v>
      </c>
      <c r="D43" s="89">
        <v>0</v>
      </c>
      <c r="E43" s="89">
        <v>0</v>
      </c>
      <c r="F43" s="90">
        <v>0</v>
      </c>
      <c r="G43" s="103"/>
    </row>
    <row r="44" spans="1:7" x14ac:dyDescent="0.3">
      <c r="A44" s="83" t="s">
        <v>272</v>
      </c>
      <c r="B44" s="89">
        <v>0</v>
      </c>
      <c r="C44" s="89">
        <v>1</v>
      </c>
      <c r="D44" s="89"/>
      <c r="E44" s="89"/>
      <c r="F44" s="90"/>
      <c r="G44" s="103"/>
    </row>
    <row r="45" spans="1:7" x14ac:dyDescent="0.3">
      <c r="A45" s="83" t="s">
        <v>273</v>
      </c>
      <c r="B45" s="89">
        <v>0</v>
      </c>
      <c r="C45" s="89">
        <v>0</v>
      </c>
      <c r="D45" s="89">
        <v>0</v>
      </c>
      <c r="E45" s="89">
        <v>0</v>
      </c>
      <c r="F45" s="90">
        <v>0</v>
      </c>
      <c r="G45" s="103"/>
    </row>
    <row r="46" spans="1:7" x14ac:dyDescent="0.3">
      <c r="A46" s="97" t="s">
        <v>274</v>
      </c>
      <c r="B46" s="98">
        <v>0</v>
      </c>
      <c r="C46" s="98">
        <v>1</v>
      </c>
      <c r="D46" s="98"/>
      <c r="E46" s="98"/>
      <c r="F46" s="99"/>
      <c r="G46" s="103"/>
    </row>
    <row r="47" spans="1:7" x14ac:dyDescent="0.3">
      <c r="A47" s="83" t="s">
        <v>305</v>
      </c>
      <c r="B47" s="89">
        <v>0</v>
      </c>
      <c r="C47" s="89">
        <v>0</v>
      </c>
      <c r="D47" s="89">
        <v>0</v>
      </c>
      <c r="E47" s="89">
        <v>1</v>
      </c>
      <c r="F47" s="90"/>
      <c r="G47" s="103"/>
    </row>
    <row r="48" spans="1:7" x14ac:dyDescent="0.3">
      <c r="A48" s="83" t="s">
        <v>306</v>
      </c>
      <c r="B48" s="89">
        <v>0</v>
      </c>
      <c r="C48" s="89">
        <v>1</v>
      </c>
      <c r="D48" s="89"/>
      <c r="E48" s="89"/>
      <c r="F48" s="90"/>
      <c r="G48" s="103"/>
    </row>
    <row r="49" spans="1:7" ht="15" thickBot="1" x14ac:dyDescent="0.35">
      <c r="A49" s="117" t="s">
        <v>330</v>
      </c>
      <c r="B49" s="118">
        <v>0</v>
      </c>
      <c r="C49" s="118">
        <v>1</v>
      </c>
      <c r="D49" s="118"/>
      <c r="E49" s="118"/>
      <c r="F49" s="119"/>
      <c r="G49" s="103"/>
    </row>
    <row r="50" spans="1:7" ht="15" thickBot="1" x14ac:dyDescent="0.35">
      <c r="A50" s="95" t="s">
        <v>298</v>
      </c>
      <c r="B50" s="100">
        <v>0</v>
      </c>
      <c r="C50" s="100">
        <f>SUM(C39:C49)</f>
        <v>7</v>
      </c>
      <c r="D50" s="100">
        <f>C50+(SUM(D39:D49))</f>
        <v>8</v>
      </c>
      <c r="E50" s="100">
        <f>D50+(SUM(E39:E49))</f>
        <v>9</v>
      </c>
      <c r="F50" s="101">
        <f>E50+(SUM(F39:F49))</f>
        <v>9</v>
      </c>
      <c r="G50" s="135">
        <f>F50/11</f>
        <v>0.81818181818181823</v>
      </c>
    </row>
  </sheetData>
  <phoneticPr fontId="1" type="noConversion"/>
  <conditionalFormatting sqref="C11:F21 C25:F35 C39:F49">
    <cfRule type="containsBlanks" dxfId="86" priority="1">
      <formula>LEN(TRIM(C11))=0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851A-AA89-402A-9A80-99DD9FF018AD}">
  <dimension ref="A1:J31"/>
  <sheetViews>
    <sheetView workbookViewId="0">
      <selection activeCell="A13" sqref="A13"/>
    </sheetView>
  </sheetViews>
  <sheetFormatPr defaultRowHeight="14.4" x14ac:dyDescent="0.3"/>
  <sheetData>
    <row r="1" spans="1:10" ht="15" thickBot="1" x14ac:dyDescent="0.35">
      <c r="A1" s="115" t="s">
        <v>292</v>
      </c>
      <c r="B1" s="116" t="s">
        <v>151</v>
      </c>
      <c r="C1" s="100">
        <v>0</v>
      </c>
      <c r="D1" s="100">
        <v>15</v>
      </c>
      <c r="E1" s="100">
        <v>30</v>
      </c>
      <c r="F1" s="100">
        <v>60</v>
      </c>
      <c r="G1" s="101">
        <v>120</v>
      </c>
      <c r="H1" t="s">
        <v>319</v>
      </c>
      <c r="I1" t="s">
        <v>317</v>
      </c>
      <c r="J1" t="s">
        <v>318</v>
      </c>
    </row>
    <row r="2" spans="1:10" x14ac:dyDescent="0.3">
      <c r="A2" s="82" t="s">
        <v>302</v>
      </c>
      <c r="B2" s="10">
        <v>1</v>
      </c>
      <c r="C2" s="87">
        <f>'2nd Results'!B12</f>
        <v>0</v>
      </c>
      <c r="D2" s="87">
        <f>'2nd Results'!C12</f>
        <v>1</v>
      </c>
      <c r="E2" s="85">
        <f>'2nd Results'!D12</f>
        <v>0</v>
      </c>
      <c r="F2" s="87">
        <f>'2nd Results'!E12</f>
        <v>0</v>
      </c>
      <c r="G2" s="88">
        <f>'2nd Results'!F12</f>
        <v>0</v>
      </c>
      <c r="H2" t="str">
        <f>A2&amp;B2</f>
        <v>Bidens 1</v>
      </c>
    </row>
    <row r="3" spans="1:10" x14ac:dyDescent="0.3">
      <c r="A3" s="83" t="s">
        <v>302</v>
      </c>
      <c r="B3" s="1">
        <v>2</v>
      </c>
      <c r="C3" s="89">
        <f>'2nd Results'!B13</f>
        <v>0</v>
      </c>
      <c r="D3" s="89">
        <f>'2nd Results'!C13</f>
        <v>0</v>
      </c>
      <c r="E3" s="89">
        <f>'2nd Results'!D13</f>
        <v>1</v>
      </c>
      <c r="F3" s="89">
        <f>'2nd Results'!E13</f>
        <v>0</v>
      </c>
      <c r="G3" s="90">
        <f>'2nd Results'!F13</f>
        <v>0</v>
      </c>
      <c r="H3" t="str">
        <f t="shared" ref="H3:H21" si="0">A3&amp;B3</f>
        <v>Bidens 2</v>
      </c>
    </row>
    <row r="4" spans="1:10" x14ac:dyDescent="0.3">
      <c r="A4" s="83" t="s">
        <v>302</v>
      </c>
      <c r="B4" s="1">
        <v>3</v>
      </c>
      <c r="C4" s="89">
        <f>'2nd Results'!B14</f>
        <v>0</v>
      </c>
      <c r="D4" s="89">
        <f>'2nd Results'!C14</f>
        <v>1</v>
      </c>
      <c r="E4" s="89">
        <f>'2nd Results'!D14</f>
        <v>0</v>
      </c>
      <c r="F4" s="89">
        <f>'2nd Results'!E14</f>
        <v>0</v>
      </c>
      <c r="G4" s="90">
        <f>'2nd Results'!F14</f>
        <v>0</v>
      </c>
      <c r="H4" t="str">
        <f t="shared" si="0"/>
        <v>Bidens 3</v>
      </c>
    </row>
    <row r="5" spans="1:10" x14ac:dyDescent="0.3">
      <c r="A5" s="83" t="s">
        <v>302</v>
      </c>
      <c r="B5" s="1">
        <v>4</v>
      </c>
      <c r="C5" s="89">
        <f>'2nd Results'!B15</f>
        <v>0</v>
      </c>
      <c r="D5" s="89">
        <f>'2nd Results'!C15</f>
        <v>1</v>
      </c>
      <c r="E5" s="89">
        <f>'2nd Results'!D15</f>
        <v>0</v>
      </c>
      <c r="F5" s="89">
        <f>'2nd Results'!E15</f>
        <v>0</v>
      </c>
      <c r="G5" s="90">
        <f>'2nd Results'!F15</f>
        <v>0</v>
      </c>
      <c r="H5" t="str">
        <f t="shared" si="0"/>
        <v>Bidens 4</v>
      </c>
    </row>
    <row r="6" spans="1:10" x14ac:dyDescent="0.3">
      <c r="A6" s="83" t="s">
        <v>302</v>
      </c>
      <c r="B6" s="1">
        <v>5</v>
      </c>
      <c r="C6" s="89">
        <f>'2nd Results'!B16</f>
        <v>0</v>
      </c>
      <c r="D6" s="89">
        <f>'2nd Results'!C16</f>
        <v>1</v>
      </c>
      <c r="E6" s="89">
        <f>'2nd Results'!D16</f>
        <v>0</v>
      </c>
      <c r="F6" s="89">
        <f>'2nd Results'!E16</f>
        <v>0</v>
      </c>
      <c r="G6" s="90">
        <f>'2nd Results'!F16</f>
        <v>0</v>
      </c>
      <c r="H6" t="str">
        <f t="shared" si="0"/>
        <v>Bidens 5</v>
      </c>
    </row>
    <row r="7" spans="1:10" x14ac:dyDescent="0.3">
      <c r="A7" s="83" t="s">
        <v>302</v>
      </c>
      <c r="B7" s="1">
        <v>6</v>
      </c>
      <c r="C7" s="89">
        <f>'2nd Results'!B17</f>
        <v>0</v>
      </c>
      <c r="D7" s="89">
        <f>'2nd Results'!C17</f>
        <v>0</v>
      </c>
      <c r="E7" s="89">
        <f>'2nd Results'!D17</f>
        <v>0</v>
      </c>
      <c r="F7" s="89">
        <f>'2nd Results'!E17</f>
        <v>0</v>
      </c>
      <c r="G7" s="90">
        <f>'2nd Results'!F17</f>
        <v>0</v>
      </c>
      <c r="H7" t="str">
        <f t="shared" si="0"/>
        <v>Bidens 6</v>
      </c>
    </row>
    <row r="8" spans="1:10" x14ac:dyDescent="0.3">
      <c r="A8" s="83" t="s">
        <v>302</v>
      </c>
      <c r="B8" s="1">
        <v>7</v>
      </c>
      <c r="C8" s="89">
        <f>'2nd Results'!B18</f>
        <v>0</v>
      </c>
      <c r="D8" s="89">
        <f>'2nd Results'!C18</f>
        <v>0</v>
      </c>
      <c r="E8" s="89">
        <f>'2nd Results'!D18</f>
        <v>1</v>
      </c>
      <c r="F8" s="89">
        <f>'2nd Results'!E18</f>
        <v>0</v>
      </c>
      <c r="G8" s="90">
        <f>'2nd Results'!F18</f>
        <v>0</v>
      </c>
      <c r="H8" t="str">
        <f t="shared" si="0"/>
        <v>Bidens 7</v>
      </c>
    </row>
    <row r="9" spans="1:10" x14ac:dyDescent="0.3">
      <c r="A9" s="83" t="s">
        <v>302</v>
      </c>
      <c r="B9" s="1">
        <v>8</v>
      </c>
      <c r="C9" s="89">
        <f>'2nd Results'!B19</f>
        <v>0</v>
      </c>
      <c r="D9" s="89">
        <f>'2nd Results'!C19</f>
        <v>1</v>
      </c>
      <c r="E9" s="89">
        <f>'2nd Results'!D19</f>
        <v>0</v>
      </c>
      <c r="F9" s="89">
        <f>'2nd Results'!E19</f>
        <v>0</v>
      </c>
      <c r="G9" s="90">
        <f>'2nd Results'!F19</f>
        <v>0</v>
      </c>
      <c r="H9" t="str">
        <f t="shared" si="0"/>
        <v>Bidens 8</v>
      </c>
    </row>
    <row r="10" spans="1:10" x14ac:dyDescent="0.3">
      <c r="A10" s="83" t="s">
        <v>302</v>
      </c>
      <c r="B10" s="1">
        <v>9</v>
      </c>
      <c r="C10" s="89">
        <f>'2nd Results'!B20</f>
        <v>0</v>
      </c>
      <c r="D10" s="89">
        <f>'2nd Results'!C20</f>
        <v>1</v>
      </c>
      <c r="E10" s="89">
        <f>'2nd Results'!D20</f>
        <v>0</v>
      </c>
      <c r="F10" s="89">
        <f>'2nd Results'!E20</f>
        <v>0</v>
      </c>
      <c r="G10" s="90">
        <f>'2nd Results'!F20</f>
        <v>0</v>
      </c>
      <c r="H10" t="str">
        <f t="shared" si="0"/>
        <v>Bidens 9</v>
      </c>
    </row>
    <row r="11" spans="1:10" ht="15" thickBot="1" x14ac:dyDescent="0.35">
      <c r="A11" s="84" t="s">
        <v>302</v>
      </c>
      <c r="B11" s="16">
        <v>10</v>
      </c>
      <c r="C11" s="91">
        <f>'2nd Results'!B21</f>
        <v>0</v>
      </c>
      <c r="D11" s="91">
        <f>'2nd Results'!C21</f>
        <v>1</v>
      </c>
      <c r="E11" s="91">
        <f>'2nd Results'!D21</f>
        <v>0</v>
      </c>
      <c r="F11" s="91">
        <f>'2nd Results'!E21</f>
        <v>0</v>
      </c>
      <c r="G11" s="92">
        <f>'2nd Results'!F21</f>
        <v>0</v>
      </c>
      <c r="H11" t="str">
        <f t="shared" si="0"/>
        <v>Bidens 10</v>
      </c>
    </row>
    <row r="12" spans="1:10" x14ac:dyDescent="0.3">
      <c r="A12" s="82" t="s">
        <v>301</v>
      </c>
      <c r="B12" s="10">
        <v>1</v>
      </c>
      <c r="C12" s="87">
        <f>'2nd Results'!B25</f>
        <v>0</v>
      </c>
      <c r="D12" s="87">
        <f>'2nd Results'!C25</f>
        <v>0</v>
      </c>
      <c r="E12" s="87">
        <f>'2nd Results'!D25</f>
        <v>0</v>
      </c>
      <c r="F12" s="87">
        <f>'2nd Results'!E25</f>
        <v>0</v>
      </c>
      <c r="G12" s="88">
        <f>'2nd Results'!F25</f>
        <v>0</v>
      </c>
      <c r="H12" t="str">
        <f>A12&amp;B12</f>
        <v>Euryops 1</v>
      </c>
    </row>
    <row r="13" spans="1:10" x14ac:dyDescent="0.3">
      <c r="A13" s="83" t="s">
        <v>301</v>
      </c>
      <c r="B13" s="1">
        <v>2</v>
      </c>
      <c r="C13" s="89">
        <f>'2nd Results'!B26</f>
        <v>0</v>
      </c>
      <c r="D13" s="89">
        <f>'2nd Results'!C26</f>
        <v>1</v>
      </c>
      <c r="E13" s="89">
        <f>'2nd Results'!D26</f>
        <v>0</v>
      </c>
      <c r="F13" s="89">
        <f>'2nd Results'!E26</f>
        <v>0</v>
      </c>
      <c r="G13" s="90">
        <f>'2nd Results'!F26</f>
        <v>0</v>
      </c>
      <c r="H13" t="str">
        <f t="shared" si="0"/>
        <v>Euryops 2</v>
      </c>
    </row>
    <row r="14" spans="1:10" x14ac:dyDescent="0.3">
      <c r="A14" s="83" t="s">
        <v>301</v>
      </c>
      <c r="B14" s="1">
        <v>3</v>
      </c>
      <c r="C14" s="89">
        <f>'2nd Results'!B27</f>
        <v>0</v>
      </c>
      <c r="D14" s="89">
        <f>'2nd Results'!C27</f>
        <v>1</v>
      </c>
      <c r="E14" s="89">
        <f>'2nd Results'!D27</f>
        <v>0</v>
      </c>
      <c r="F14" s="89">
        <f>'2nd Results'!E27</f>
        <v>0</v>
      </c>
      <c r="G14" s="90">
        <f>'2nd Results'!F27</f>
        <v>0</v>
      </c>
      <c r="H14" t="str">
        <f t="shared" si="0"/>
        <v>Euryops 3</v>
      </c>
    </row>
    <row r="15" spans="1:10" x14ac:dyDescent="0.3">
      <c r="A15" s="83" t="s">
        <v>301</v>
      </c>
      <c r="B15" s="1">
        <v>4</v>
      </c>
      <c r="C15" s="89">
        <f>'2nd Results'!B28</f>
        <v>0</v>
      </c>
      <c r="D15" s="89">
        <f>'2nd Results'!C28</f>
        <v>1</v>
      </c>
      <c r="E15" s="89">
        <f>'2nd Results'!D28</f>
        <v>0</v>
      </c>
      <c r="F15" s="89">
        <f>'2nd Results'!E28</f>
        <v>0</v>
      </c>
      <c r="G15" s="90">
        <f>'2nd Results'!F28</f>
        <v>0</v>
      </c>
      <c r="H15" t="str">
        <f t="shared" si="0"/>
        <v>Euryops 4</v>
      </c>
    </row>
    <row r="16" spans="1:10" x14ac:dyDescent="0.3">
      <c r="A16" s="83" t="s">
        <v>301</v>
      </c>
      <c r="B16" s="1">
        <v>5</v>
      </c>
      <c r="C16" s="89">
        <f>'2nd Results'!B29</f>
        <v>0</v>
      </c>
      <c r="D16" s="89">
        <f>'2nd Results'!C29</f>
        <v>0</v>
      </c>
      <c r="E16" s="89">
        <f>'2nd Results'!D29</f>
        <v>1</v>
      </c>
      <c r="F16" s="89">
        <f>'2nd Results'!E29</f>
        <v>0</v>
      </c>
      <c r="G16" s="90">
        <f>'2nd Results'!F29</f>
        <v>0</v>
      </c>
      <c r="H16" t="str">
        <f t="shared" si="0"/>
        <v>Euryops 5</v>
      </c>
    </row>
    <row r="17" spans="1:8" x14ac:dyDescent="0.3">
      <c r="A17" s="83" t="s">
        <v>301</v>
      </c>
      <c r="B17" s="1">
        <v>6</v>
      </c>
      <c r="C17" s="89">
        <f>'2nd Results'!B30</f>
        <v>0</v>
      </c>
      <c r="D17" s="89">
        <f>'2nd Results'!C30</f>
        <v>1</v>
      </c>
      <c r="E17" s="89">
        <f>'2nd Results'!D30</f>
        <v>0</v>
      </c>
      <c r="F17" s="89">
        <f>'2nd Results'!E30</f>
        <v>0</v>
      </c>
      <c r="G17" s="90">
        <f>'2nd Results'!F30</f>
        <v>0</v>
      </c>
      <c r="H17" t="str">
        <f t="shared" si="0"/>
        <v>Euryops 6</v>
      </c>
    </row>
    <row r="18" spans="1:8" x14ac:dyDescent="0.3">
      <c r="A18" s="83" t="s">
        <v>301</v>
      </c>
      <c r="B18" s="1">
        <v>7</v>
      </c>
      <c r="C18" s="89">
        <f>'2nd Results'!B31</f>
        <v>0</v>
      </c>
      <c r="D18" s="89">
        <f>'2nd Results'!C31</f>
        <v>1</v>
      </c>
      <c r="E18" s="89">
        <f>'2nd Results'!D31</f>
        <v>0</v>
      </c>
      <c r="F18" s="89">
        <f>'2nd Results'!E31</f>
        <v>0</v>
      </c>
      <c r="G18" s="90">
        <f>'2nd Results'!F31</f>
        <v>0</v>
      </c>
      <c r="H18" t="str">
        <f t="shared" si="0"/>
        <v>Euryops 7</v>
      </c>
    </row>
    <row r="19" spans="1:8" x14ac:dyDescent="0.3">
      <c r="A19" s="83" t="s">
        <v>301</v>
      </c>
      <c r="B19" s="1">
        <v>8</v>
      </c>
      <c r="C19" s="89">
        <f>'2nd Results'!B32</f>
        <v>0</v>
      </c>
      <c r="D19" s="89">
        <f>'2nd Results'!C32</f>
        <v>0</v>
      </c>
      <c r="E19" s="89">
        <f>'2nd Results'!D32</f>
        <v>0</v>
      </c>
      <c r="F19" s="89">
        <f>'2nd Results'!E32</f>
        <v>1</v>
      </c>
      <c r="G19" s="90">
        <f>'2nd Results'!F32</f>
        <v>0</v>
      </c>
      <c r="H19" t="str">
        <f t="shared" si="0"/>
        <v>Euryops 8</v>
      </c>
    </row>
    <row r="20" spans="1:8" x14ac:dyDescent="0.3">
      <c r="A20" s="83" t="s">
        <v>301</v>
      </c>
      <c r="B20" s="1">
        <v>9</v>
      </c>
      <c r="C20" s="89">
        <f>'2nd Results'!B33</f>
        <v>0</v>
      </c>
      <c r="D20" s="89">
        <f>'2nd Results'!C33</f>
        <v>1</v>
      </c>
      <c r="E20" s="89">
        <f>'2nd Results'!D33</f>
        <v>0</v>
      </c>
      <c r="F20" s="89">
        <f>'2nd Results'!E33</f>
        <v>0</v>
      </c>
      <c r="G20" s="90">
        <f>'2nd Results'!F33</f>
        <v>0</v>
      </c>
      <c r="H20" t="str">
        <f t="shared" si="0"/>
        <v>Euryops 9</v>
      </c>
    </row>
    <row r="21" spans="1:8" ht="15" thickBot="1" x14ac:dyDescent="0.35">
      <c r="A21" s="84" t="s">
        <v>301</v>
      </c>
      <c r="B21" s="16">
        <v>10</v>
      </c>
      <c r="C21" s="91">
        <f>'2nd Results'!B34</f>
        <v>0</v>
      </c>
      <c r="D21" s="91">
        <f>'2nd Results'!C34</f>
        <v>1</v>
      </c>
      <c r="E21" s="91">
        <f>'2nd Results'!D34</f>
        <v>0</v>
      </c>
      <c r="F21" s="91">
        <f>'2nd Results'!E34</f>
        <v>0</v>
      </c>
      <c r="G21" s="92">
        <f>'2nd Results'!F34</f>
        <v>0</v>
      </c>
      <c r="H21" t="str">
        <f t="shared" si="0"/>
        <v>Euryops 10</v>
      </c>
    </row>
    <row r="22" spans="1:8" x14ac:dyDescent="0.3">
      <c r="A22" s="82" t="s">
        <v>300</v>
      </c>
      <c r="B22" s="10">
        <v>1</v>
      </c>
      <c r="C22" s="87">
        <f>'2nd Results'!B38</f>
        <v>0</v>
      </c>
      <c r="D22" s="87">
        <f>'2nd Results'!C38</f>
        <v>0</v>
      </c>
      <c r="E22" s="87">
        <f>'2nd Results'!D38</f>
        <v>0</v>
      </c>
      <c r="F22" s="87">
        <f>'2nd Results'!E38</f>
        <v>0</v>
      </c>
      <c r="G22" s="88">
        <f>'2nd Results'!F38</f>
        <v>1</v>
      </c>
    </row>
    <row r="23" spans="1:8" x14ac:dyDescent="0.3">
      <c r="A23" s="83" t="s">
        <v>300</v>
      </c>
      <c r="B23" s="1">
        <v>2</v>
      </c>
      <c r="C23" s="89">
        <f>'2nd Results'!B39</f>
        <v>0</v>
      </c>
      <c r="D23" s="89">
        <f>'2nd Results'!C39</f>
        <v>1</v>
      </c>
      <c r="E23" s="89">
        <f>'2nd Results'!D39</f>
        <v>0</v>
      </c>
      <c r="F23" s="89">
        <f>'2nd Results'!E39</f>
        <v>0</v>
      </c>
      <c r="G23" s="90">
        <f>'2nd Results'!F39</f>
        <v>0</v>
      </c>
    </row>
    <row r="24" spans="1:8" x14ac:dyDescent="0.3">
      <c r="A24" s="83" t="s">
        <v>300</v>
      </c>
      <c r="B24" s="1">
        <v>3</v>
      </c>
      <c r="C24" s="89">
        <f>'2nd Results'!B40</f>
        <v>0</v>
      </c>
      <c r="D24" s="89">
        <f>'2nd Results'!C40</f>
        <v>1</v>
      </c>
      <c r="E24" s="89">
        <f>'2nd Results'!D40</f>
        <v>0</v>
      </c>
      <c r="F24" s="89">
        <f>'2nd Results'!E40</f>
        <v>0</v>
      </c>
      <c r="G24" s="90">
        <f>'2nd Results'!F40</f>
        <v>0</v>
      </c>
    </row>
    <row r="25" spans="1:8" x14ac:dyDescent="0.3">
      <c r="A25" s="83" t="s">
        <v>300</v>
      </c>
      <c r="B25" s="1">
        <v>4</v>
      </c>
      <c r="C25" s="89">
        <f>'2nd Results'!B41</f>
        <v>0</v>
      </c>
      <c r="D25" s="89">
        <f>'2nd Results'!C41</f>
        <v>1</v>
      </c>
      <c r="E25" s="89">
        <f>'2nd Results'!D41</f>
        <v>0</v>
      </c>
      <c r="F25" s="89">
        <f>'2nd Results'!E41</f>
        <v>0</v>
      </c>
      <c r="G25" s="90">
        <f>'2nd Results'!F41</f>
        <v>0</v>
      </c>
    </row>
    <row r="26" spans="1:8" x14ac:dyDescent="0.3">
      <c r="A26" s="83" t="s">
        <v>300</v>
      </c>
      <c r="B26" s="1">
        <v>5</v>
      </c>
      <c r="C26" s="89">
        <f>'2nd Results'!B42</f>
        <v>0</v>
      </c>
      <c r="D26" s="89">
        <f>'2nd Results'!C42</f>
        <v>1</v>
      </c>
      <c r="E26" s="89">
        <f>'2nd Results'!D42</f>
        <v>0</v>
      </c>
      <c r="F26" s="89">
        <f>'2nd Results'!E42</f>
        <v>0</v>
      </c>
      <c r="G26" s="90">
        <f>'2nd Results'!F42</f>
        <v>0</v>
      </c>
    </row>
    <row r="27" spans="1:8" x14ac:dyDescent="0.3">
      <c r="A27" s="83" t="s">
        <v>300</v>
      </c>
      <c r="B27" s="1">
        <v>6</v>
      </c>
      <c r="C27" s="89">
        <f>'2nd Results'!B43</f>
        <v>0</v>
      </c>
      <c r="D27" s="89">
        <f>'2nd Results'!C43</f>
        <v>0</v>
      </c>
      <c r="E27" s="89">
        <f>'2nd Results'!D43</f>
        <v>0</v>
      </c>
      <c r="F27" s="89">
        <f>'2nd Results'!E43</f>
        <v>1</v>
      </c>
      <c r="G27" s="90">
        <f>'2nd Results'!F43</f>
        <v>0</v>
      </c>
    </row>
    <row r="28" spans="1:8" x14ac:dyDescent="0.3">
      <c r="A28" s="83" t="s">
        <v>300</v>
      </c>
      <c r="B28" s="1">
        <v>7</v>
      </c>
      <c r="C28" s="89">
        <f>'2nd Results'!B44</f>
        <v>0</v>
      </c>
      <c r="D28" s="89">
        <f>'2nd Results'!C44</f>
        <v>1</v>
      </c>
      <c r="E28" s="89">
        <f>'2nd Results'!D44</f>
        <v>0</v>
      </c>
      <c r="F28" s="89">
        <f>'2nd Results'!E44</f>
        <v>0</v>
      </c>
      <c r="G28" s="90">
        <f>'2nd Results'!F44</f>
        <v>0</v>
      </c>
    </row>
    <row r="29" spans="1:8" x14ac:dyDescent="0.3">
      <c r="A29" s="83" t="s">
        <v>300</v>
      </c>
      <c r="B29" s="1">
        <v>8</v>
      </c>
      <c r="C29" s="89">
        <f>'2nd Results'!B45</f>
        <v>0</v>
      </c>
      <c r="D29" s="89">
        <f>'2nd Results'!C45</f>
        <v>1</v>
      </c>
      <c r="E29" s="89">
        <f>'2nd Results'!D45</f>
        <v>0</v>
      </c>
      <c r="F29" s="89">
        <f>'2nd Results'!E45</f>
        <v>0</v>
      </c>
      <c r="G29" s="90">
        <f>'2nd Results'!F45</f>
        <v>0</v>
      </c>
    </row>
    <row r="30" spans="1:8" x14ac:dyDescent="0.3">
      <c r="A30" s="83" t="s">
        <v>300</v>
      </c>
      <c r="B30" s="1">
        <v>9</v>
      </c>
      <c r="C30" s="89">
        <f>'2nd Results'!B46</f>
        <v>0</v>
      </c>
      <c r="D30" s="89">
        <f>'2nd Results'!C46</f>
        <v>0</v>
      </c>
      <c r="E30" s="89">
        <f>'2nd Results'!D46</f>
        <v>0</v>
      </c>
      <c r="F30" s="89">
        <f>'2nd Results'!E46</f>
        <v>1</v>
      </c>
      <c r="G30" s="90">
        <f>'2nd Results'!F46</f>
        <v>0</v>
      </c>
    </row>
    <row r="31" spans="1:8" ht="15" thickBot="1" x14ac:dyDescent="0.35">
      <c r="A31" s="84" t="s">
        <v>300</v>
      </c>
      <c r="B31" s="16">
        <v>10</v>
      </c>
      <c r="C31" s="91">
        <f>'2nd Results'!B47</f>
        <v>0</v>
      </c>
      <c r="D31" s="91">
        <f>'2nd Results'!C47</f>
        <v>1</v>
      </c>
      <c r="E31" s="91">
        <f>'2nd Results'!D47</f>
        <v>0</v>
      </c>
      <c r="F31" s="91">
        <f>'2nd Results'!E47</f>
        <v>0</v>
      </c>
      <c r="G31" s="92">
        <f>'2nd Results'!F47</f>
        <v>0</v>
      </c>
    </row>
  </sheetData>
  <conditionalFormatting sqref="C2:G31">
    <cfRule type="containsBlanks" dxfId="85" priority="1">
      <formula>LEN(TRIM(C2))=0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B7EF-77B7-40DA-9F01-5C12ECC25C31}">
  <dimension ref="A1:I88"/>
  <sheetViews>
    <sheetView workbookViewId="0">
      <selection activeCell="K42" sqref="K42"/>
    </sheetView>
  </sheetViews>
  <sheetFormatPr defaultRowHeight="14.4" x14ac:dyDescent="0.3"/>
  <sheetData>
    <row r="1" spans="1:9" ht="15" thickBot="1" x14ac:dyDescent="0.35">
      <c r="A1" s="115" t="s">
        <v>292</v>
      </c>
      <c r="B1" s="100">
        <v>0</v>
      </c>
      <c r="C1" s="100">
        <v>15</v>
      </c>
      <c r="D1" s="100">
        <v>30</v>
      </c>
      <c r="E1" s="100">
        <v>60</v>
      </c>
      <c r="F1" s="100">
        <v>120</v>
      </c>
      <c r="G1" s="116" t="s">
        <v>312</v>
      </c>
      <c r="H1" s="116" t="s">
        <v>151</v>
      </c>
      <c r="I1" s="267" t="s">
        <v>155</v>
      </c>
    </row>
    <row r="2" spans="1:9" x14ac:dyDescent="0.3">
      <c r="A2" s="26" t="s">
        <v>300</v>
      </c>
      <c r="B2" s="118">
        <v>0</v>
      </c>
      <c r="C2" s="118">
        <v>0</v>
      </c>
      <c r="D2" s="118">
        <v>0</v>
      </c>
      <c r="E2" s="118">
        <v>0</v>
      </c>
      <c r="F2" s="118">
        <v>0</v>
      </c>
      <c r="G2" s="265" t="s">
        <v>465</v>
      </c>
      <c r="H2" s="26">
        <v>1</v>
      </c>
      <c r="I2" s="266">
        <v>44275</v>
      </c>
    </row>
    <row r="3" spans="1:9" x14ac:dyDescent="0.3">
      <c r="A3" s="1" t="s">
        <v>300</v>
      </c>
      <c r="B3" s="89">
        <v>0</v>
      </c>
      <c r="C3" s="89">
        <v>0</v>
      </c>
      <c r="D3" s="89">
        <v>0</v>
      </c>
      <c r="E3" s="89">
        <v>0</v>
      </c>
      <c r="F3" s="89">
        <v>0</v>
      </c>
      <c r="G3" s="264" t="s">
        <v>465</v>
      </c>
      <c r="H3" s="1">
        <v>2</v>
      </c>
      <c r="I3" s="262">
        <v>44275</v>
      </c>
    </row>
    <row r="4" spans="1:9" x14ac:dyDescent="0.3">
      <c r="A4" s="1" t="s">
        <v>300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264" t="s">
        <v>465</v>
      </c>
      <c r="H4" s="1">
        <v>3</v>
      </c>
      <c r="I4" s="262">
        <v>44275</v>
      </c>
    </row>
    <row r="5" spans="1:9" x14ac:dyDescent="0.3">
      <c r="A5" s="1" t="s">
        <v>300</v>
      </c>
      <c r="B5" s="89">
        <v>0</v>
      </c>
      <c r="C5" s="89">
        <v>1</v>
      </c>
      <c r="D5" s="89"/>
      <c r="E5" s="89"/>
      <c r="F5" s="89"/>
      <c r="G5" s="264" t="s">
        <v>465</v>
      </c>
      <c r="H5" s="1">
        <v>4</v>
      </c>
      <c r="I5" s="262">
        <v>44275</v>
      </c>
    </row>
    <row r="6" spans="1:9" x14ac:dyDescent="0.3">
      <c r="A6" s="1" t="s">
        <v>300</v>
      </c>
      <c r="B6" s="89">
        <v>0</v>
      </c>
      <c r="C6" s="89">
        <v>1</v>
      </c>
      <c r="D6" s="89"/>
      <c r="E6" s="89"/>
      <c r="F6" s="89"/>
      <c r="G6" s="264" t="s">
        <v>465</v>
      </c>
      <c r="H6" s="1">
        <v>5</v>
      </c>
      <c r="I6" s="262">
        <v>44275</v>
      </c>
    </row>
    <row r="7" spans="1:9" x14ac:dyDescent="0.3">
      <c r="A7" s="1" t="s">
        <v>300</v>
      </c>
      <c r="B7" s="89">
        <v>0</v>
      </c>
      <c r="C7" s="89">
        <v>0</v>
      </c>
      <c r="D7" s="89">
        <v>0</v>
      </c>
      <c r="E7" s="89">
        <v>0</v>
      </c>
      <c r="F7" s="89">
        <v>0</v>
      </c>
      <c r="G7" s="264" t="s">
        <v>465</v>
      </c>
      <c r="H7" s="1">
        <v>6</v>
      </c>
      <c r="I7" s="262">
        <v>44275</v>
      </c>
    </row>
    <row r="8" spans="1:9" x14ac:dyDescent="0.3">
      <c r="A8" s="1" t="s">
        <v>300</v>
      </c>
      <c r="B8" s="89">
        <v>0</v>
      </c>
      <c r="C8" s="89">
        <v>0</v>
      </c>
      <c r="D8" s="89">
        <v>0</v>
      </c>
      <c r="E8" s="89">
        <v>0</v>
      </c>
      <c r="F8" s="89">
        <v>0</v>
      </c>
      <c r="G8" s="264" t="s">
        <v>465</v>
      </c>
      <c r="H8" s="1">
        <v>7</v>
      </c>
      <c r="I8" s="262">
        <v>44275</v>
      </c>
    </row>
    <row r="9" spans="1:9" x14ac:dyDescent="0.3">
      <c r="A9" s="1" t="s">
        <v>300</v>
      </c>
      <c r="B9" s="89">
        <v>0</v>
      </c>
      <c r="C9" s="89">
        <v>0</v>
      </c>
      <c r="D9" s="89">
        <v>0</v>
      </c>
      <c r="E9" s="89">
        <v>1</v>
      </c>
      <c r="F9" s="89"/>
      <c r="G9" s="264" t="s">
        <v>465</v>
      </c>
      <c r="H9" s="1">
        <v>8</v>
      </c>
      <c r="I9" s="262">
        <v>44275</v>
      </c>
    </row>
    <row r="10" spans="1:9" x14ac:dyDescent="0.3">
      <c r="A10" s="1" t="s">
        <v>301</v>
      </c>
      <c r="B10" s="89">
        <v>0</v>
      </c>
      <c r="C10" s="89">
        <v>0</v>
      </c>
      <c r="D10" s="89">
        <v>1</v>
      </c>
      <c r="E10" s="89"/>
      <c r="F10" s="89"/>
      <c r="G10" s="264" t="s">
        <v>465</v>
      </c>
      <c r="H10" s="1">
        <v>1</v>
      </c>
      <c r="I10" s="262">
        <v>44275</v>
      </c>
    </row>
    <row r="11" spans="1:9" x14ac:dyDescent="0.3">
      <c r="A11" s="1" t="s">
        <v>301</v>
      </c>
      <c r="B11" s="89">
        <v>0</v>
      </c>
      <c r="C11" s="89">
        <v>1</v>
      </c>
      <c r="D11" s="89"/>
      <c r="E11" s="89"/>
      <c r="F11" s="89"/>
      <c r="G11" s="264" t="s">
        <v>465</v>
      </c>
      <c r="H11" s="1">
        <v>2</v>
      </c>
      <c r="I11" s="262">
        <v>44275</v>
      </c>
    </row>
    <row r="12" spans="1:9" x14ac:dyDescent="0.3">
      <c r="A12" s="1" t="s">
        <v>301</v>
      </c>
      <c r="B12" s="89">
        <v>0</v>
      </c>
      <c r="C12" s="89">
        <v>1</v>
      </c>
      <c r="D12" s="89"/>
      <c r="E12" s="89"/>
      <c r="F12" s="89"/>
      <c r="G12" s="264" t="s">
        <v>465</v>
      </c>
      <c r="H12" s="1">
        <v>3</v>
      </c>
      <c r="I12" s="262">
        <v>44275</v>
      </c>
    </row>
    <row r="13" spans="1:9" x14ac:dyDescent="0.3">
      <c r="A13" s="1" t="s">
        <v>301</v>
      </c>
      <c r="B13" s="89">
        <v>0</v>
      </c>
      <c r="C13" s="89">
        <v>0</v>
      </c>
      <c r="D13" s="89">
        <v>1</v>
      </c>
      <c r="E13" s="89"/>
      <c r="F13" s="89"/>
      <c r="G13" s="264" t="s">
        <v>465</v>
      </c>
      <c r="H13" s="1">
        <v>4</v>
      </c>
      <c r="I13" s="262">
        <v>44275</v>
      </c>
    </row>
    <row r="14" spans="1:9" x14ac:dyDescent="0.3">
      <c r="A14" s="1" t="s">
        <v>301</v>
      </c>
      <c r="B14" s="89">
        <v>0</v>
      </c>
      <c r="C14" s="89">
        <v>1</v>
      </c>
      <c r="D14" s="89"/>
      <c r="E14" s="89"/>
      <c r="F14" s="89"/>
      <c r="G14" s="264" t="s">
        <v>465</v>
      </c>
      <c r="H14" s="1">
        <v>5</v>
      </c>
      <c r="I14" s="262">
        <v>44275</v>
      </c>
    </row>
    <row r="15" spans="1:9" x14ac:dyDescent="0.3">
      <c r="A15" s="1" t="s">
        <v>301</v>
      </c>
      <c r="B15" s="89">
        <v>0</v>
      </c>
      <c r="C15" s="89">
        <v>1</v>
      </c>
      <c r="D15" s="89"/>
      <c r="E15" s="89"/>
      <c r="F15" s="89"/>
      <c r="G15" s="264" t="s">
        <v>465</v>
      </c>
      <c r="H15" s="1">
        <v>6</v>
      </c>
      <c r="I15" s="262">
        <v>44275</v>
      </c>
    </row>
    <row r="16" spans="1:9" x14ac:dyDescent="0.3">
      <c r="A16" s="1" t="s">
        <v>301</v>
      </c>
      <c r="B16" s="89">
        <v>0</v>
      </c>
      <c r="C16" s="89">
        <v>1</v>
      </c>
      <c r="D16" s="89"/>
      <c r="E16" s="89"/>
      <c r="F16" s="89"/>
      <c r="G16" s="264" t="s">
        <v>465</v>
      </c>
      <c r="H16" s="1">
        <v>7</v>
      </c>
      <c r="I16" s="262">
        <v>44275</v>
      </c>
    </row>
    <row r="17" spans="1:9" x14ac:dyDescent="0.3">
      <c r="A17" s="1" t="s">
        <v>301</v>
      </c>
      <c r="B17" s="89">
        <v>0</v>
      </c>
      <c r="C17" s="89">
        <v>1</v>
      </c>
      <c r="D17" s="89"/>
      <c r="E17" s="89"/>
      <c r="F17" s="89"/>
      <c r="G17" s="264" t="s">
        <v>465</v>
      </c>
      <c r="H17" s="1">
        <v>8</v>
      </c>
      <c r="I17" s="262">
        <v>44275</v>
      </c>
    </row>
    <row r="18" spans="1:9" x14ac:dyDescent="0.3">
      <c r="A18" s="1" t="s">
        <v>302</v>
      </c>
      <c r="B18" s="89">
        <v>0</v>
      </c>
      <c r="C18" s="89">
        <v>0</v>
      </c>
      <c r="D18" s="89">
        <v>0</v>
      </c>
      <c r="E18" s="89">
        <v>1</v>
      </c>
      <c r="F18" s="89"/>
      <c r="G18" s="264" t="s">
        <v>465</v>
      </c>
      <c r="H18" s="1">
        <v>1</v>
      </c>
      <c r="I18" s="262">
        <v>44275</v>
      </c>
    </row>
    <row r="19" spans="1:9" x14ac:dyDescent="0.3">
      <c r="A19" s="1" t="s">
        <v>302</v>
      </c>
      <c r="B19" s="89">
        <v>0</v>
      </c>
      <c r="C19" s="89">
        <v>1</v>
      </c>
      <c r="D19" s="89"/>
      <c r="E19" s="89"/>
      <c r="F19" s="89"/>
      <c r="G19" s="264" t="s">
        <v>465</v>
      </c>
      <c r="H19" s="1">
        <v>2</v>
      </c>
      <c r="I19" s="262">
        <v>44275</v>
      </c>
    </row>
    <row r="20" spans="1:9" x14ac:dyDescent="0.3">
      <c r="A20" s="1" t="s">
        <v>302</v>
      </c>
      <c r="B20" s="89">
        <v>0</v>
      </c>
      <c r="C20" s="89">
        <v>1</v>
      </c>
      <c r="D20" s="89"/>
      <c r="E20" s="89"/>
      <c r="F20" s="89"/>
      <c r="G20" s="264" t="s">
        <v>465</v>
      </c>
      <c r="H20" s="1">
        <v>3</v>
      </c>
      <c r="I20" s="262">
        <v>44275</v>
      </c>
    </row>
    <row r="21" spans="1:9" x14ac:dyDescent="0.3">
      <c r="A21" s="1" t="s">
        <v>302</v>
      </c>
      <c r="B21" s="89">
        <v>0</v>
      </c>
      <c r="C21" s="89">
        <v>1</v>
      </c>
      <c r="D21" s="89"/>
      <c r="E21" s="89"/>
      <c r="F21" s="89"/>
      <c r="G21" s="264" t="s">
        <v>465</v>
      </c>
      <c r="H21" s="1">
        <v>4</v>
      </c>
      <c r="I21" s="262">
        <v>44275</v>
      </c>
    </row>
    <row r="22" spans="1:9" x14ac:dyDescent="0.3">
      <c r="A22" s="1" t="s">
        <v>302</v>
      </c>
      <c r="B22" s="89">
        <v>0</v>
      </c>
      <c r="C22" s="89">
        <v>0</v>
      </c>
      <c r="D22" s="89">
        <v>0</v>
      </c>
      <c r="E22" s="89">
        <v>0</v>
      </c>
      <c r="F22" s="89">
        <v>1</v>
      </c>
      <c r="G22" s="264" t="s">
        <v>465</v>
      </c>
      <c r="H22" s="1">
        <v>5</v>
      </c>
      <c r="I22" s="262">
        <v>44275</v>
      </c>
    </row>
    <row r="23" spans="1:9" x14ac:dyDescent="0.3">
      <c r="A23" s="1" t="s">
        <v>302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264" t="s">
        <v>465</v>
      </c>
      <c r="H23" s="1">
        <v>6</v>
      </c>
      <c r="I23" s="262">
        <v>44275</v>
      </c>
    </row>
    <row r="24" spans="1:9" x14ac:dyDescent="0.3">
      <c r="A24" s="1" t="s">
        <v>302</v>
      </c>
      <c r="B24" s="89">
        <v>0</v>
      </c>
      <c r="C24" s="89">
        <v>1</v>
      </c>
      <c r="D24" s="89"/>
      <c r="E24" s="89"/>
      <c r="F24" s="89"/>
      <c r="G24" s="264" t="s">
        <v>465</v>
      </c>
      <c r="H24" s="1">
        <v>7</v>
      </c>
      <c r="I24" s="262">
        <v>44275</v>
      </c>
    </row>
    <row r="25" spans="1:9" x14ac:dyDescent="0.3">
      <c r="A25" s="1" t="s">
        <v>302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264" t="s">
        <v>465</v>
      </c>
      <c r="H25" s="1">
        <v>8</v>
      </c>
      <c r="I25" s="262">
        <v>44275</v>
      </c>
    </row>
    <row r="26" spans="1:9" x14ac:dyDescent="0.3">
      <c r="A26" s="1" t="s">
        <v>10</v>
      </c>
      <c r="B26" s="89">
        <v>0</v>
      </c>
      <c r="C26" s="89">
        <v>1</v>
      </c>
      <c r="D26" s="89"/>
      <c r="E26" s="89"/>
      <c r="F26" s="89"/>
      <c r="G26" s="264" t="s">
        <v>465</v>
      </c>
      <c r="H26" s="263">
        <v>1</v>
      </c>
      <c r="I26" s="262">
        <v>44276</v>
      </c>
    </row>
    <row r="27" spans="1:9" x14ac:dyDescent="0.3">
      <c r="A27" s="1" t="s">
        <v>10</v>
      </c>
      <c r="B27" s="89">
        <v>0</v>
      </c>
      <c r="C27" s="89">
        <v>0</v>
      </c>
      <c r="D27" s="89">
        <v>1</v>
      </c>
      <c r="E27" s="89"/>
      <c r="F27" s="89"/>
      <c r="G27" s="264" t="s">
        <v>465</v>
      </c>
      <c r="H27" s="263">
        <v>2</v>
      </c>
      <c r="I27" s="262">
        <v>44276</v>
      </c>
    </row>
    <row r="28" spans="1:9" x14ac:dyDescent="0.3">
      <c r="A28" s="1" t="s">
        <v>10</v>
      </c>
      <c r="B28" s="89">
        <v>0</v>
      </c>
      <c r="C28" s="89">
        <v>1</v>
      </c>
      <c r="D28" s="89"/>
      <c r="E28" s="89"/>
      <c r="F28" s="89"/>
      <c r="G28" s="264" t="s">
        <v>465</v>
      </c>
      <c r="H28" s="263">
        <v>3</v>
      </c>
      <c r="I28" s="262">
        <v>44276</v>
      </c>
    </row>
    <row r="29" spans="1:9" x14ac:dyDescent="0.3">
      <c r="A29" s="1" t="s">
        <v>10</v>
      </c>
      <c r="B29" s="89">
        <v>0</v>
      </c>
      <c r="C29" s="89">
        <v>1</v>
      </c>
      <c r="D29" s="89"/>
      <c r="E29" s="89"/>
      <c r="F29" s="89"/>
      <c r="G29" s="264" t="s">
        <v>465</v>
      </c>
      <c r="H29" s="263">
        <v>4</v>
      </c>
      <c r="I29" s="262">
        <v>44276</v>
      </c>
    </row>
    <row r="30" spans="1:9" x14ac:dyDescent="0.3">
      <c r="A30" s="1" t="s">
        <v>10</v>
      </c>
      <c r="B30" s="89">
        <v>0</v>
      </c>
      <c r="C30" s="89">
        <v>1</v>
      </c>
      <c r="D30" s="89"/>
      <c r="E30" s="89"/>
      <c r="F30" s="89"/>
      <c r="G30" s="264" t="s">
        <v>465</v>
      </c>
      <c r="H30" s="263">
        <v>5</v>
      </c>
      <c r="I30" s="262">
        <v>44276</v>
      </c>
    </row>
    <row r="31" spans="1:9" x14ac:dyDescent="0.3">
      <c r="A31" s="1" t="s">
        <v>10</v>
      </c>
      <c r="B31" s="89">
        <v>0</v>
      </c>
      <c r="C31" s="89">
        <v>0</v>
      </c>
      <c r="D31" s="89">
        <v>0</v>
      </c>
      <c r="E31" s="89">
        <v>0</v>
      </c>
      <c r="F31" s="89">
        <v>0</v>
      </c>
      <c r="G31" s="264" t="s">
        <v>465</v>
      </c>
      <c r="H31" s="263">
        <v>6</v>
      </c>
      <c r="I31" s="262">
        <v>44276</v>
      </c>
    </row>
    <row r="32" spans="1:9" x14ac:dyDescent="0.3">
      <c r="A32" s="1" t="s">
        <v>10</v>
      </c>
      <c r="B32" s="89">
        <v>0</v>
      </c>
      <c r="C32" s="89">
        <v>0</v>
      </c>
      <c r="D32" s="89">
        <v>1</v>
      </c>
      <c r="E32" s="89"/>
      <c r="F32" s="89"/>
      <c r="G32" s="264" t="s">
        <v>465</v>
      </c>
      <c r="H32" s="263">
        <v>7</v>
      </c>
      <c r="I32" s="262">
        <v>44276</v>
      </c>
    </row>
    <row r="33" spans="1:9" x14ac:dyDescent="0.3">
      <c r="A33" s="1" t="s">
        <v>10</v>
      </c>
      <c r="B33" s="89">
        <v>0</v>
      </c>
      <c r="C33" s="89">
        <v>1</v>
      </c>
      <c r="D33" s="89"/>
      <c r="E33" s="89"/>
      <c r="F33" s="89"/>
      <c r="G33" s="264" t="s">
        <v>465</v>
      </c>
      <c r="H33" s="263">
        <v>8</v>
      </c>
      <c r="I33" s="262">
        <v>44276</v>
      </c>
    </row>
    <row r="34" spans="1:9" x14ac:dyDescent="0.3">
      <c r="A34" s="1" t="s">
        <v>10</v>
      </c>
      <c r="B34" s="89">
        <v>0</v>
      </c>
      <c r="C34" s="89">
        <v>1</v>
      </c>
      <c r="D34" s="89"/>
      <c r="E34" s="89"/>
      <c r="F34" s="89"/>
      <c r="G34" s="264" t="s">
        <v>465</v>
      </c>
      <c r="H34" s="263">
        <v>9</v>
      </c>
      <c r="I34" s="262">
        <v>44276</v>
      </c>
    </row>
    <row r="35" spans="1:9" x14ac:dyDescent="0.3">
      <c r="A35" s="1" t="s">
        <v>302</v>
      </c>
      <c r="B35" s="89">
        <v>0</v>
      </c>
      <c r="C35" s="89">
        <v>1</v>
      </c>
      <c r="D35" s="89"/>
      <c r="E35" s="89"/>
      <c r="F35" s="89"/>
      <c r="G35" s="264" t="s">
        <v>465</v>
      </c>
      <c r="H35" s="263">
        <v>10</v>
      </c>
      <c r="I35" s="262">
        <v>44276</v>
      </c>
    </row>
    <row r="36" spans="1:9" x14ac:dyDescent="0.3">
      <c r="A36" s="1" t="s">
        <v>9</v>
      </c>
      <c r="B36" s="89">
        <v>0</v>
      </c>
      <c r="C36" s="89">
        <v>0</v>
      </c>
      <c r="D36" s="89">
        <v>0</v>
      </c>
      <c r="E36" s="89">
        <v>0</v>
      </c>
      <c r="F36" s="89">
        <v>0</v>
      </c>
      <c r="G36" s="264" t="s">
        <v>465</v>
      </c>
      <c r="H36" s="263">
        <v>1</v>
      </c>
      <c r="I36" s="262">
        <v>44276</v>
      </c>
    </row>
    <row r="37" spans="1:9" x14ac:dyDescent="0.3">
      <c r="A37" s="1" t="s">
        <v>9</v>
      </c>
      <c r="B37" s="89">
        <v>0</v>
      </c>
      <c r="C37" s="89">
        <v>1</v>
      </c>
      <c r="D37" s="89"/>
      <c r="E37" s="89"/>
      <c r="F37" s="89"/>
      <c r="G37" s="264" t="s">
        <v>465</v>
      </c>
      <c r="H37" s="263">
        <v>2</v>
      </c>
      <c r="I37" s="262">
        <v>44276</v>
      </c>
    </row>
    <row r="38" spans="1:9" x14ac:dyDescent="0.3">
      <c r="A38" s="1" t="s">
        <v>9</v>
      </c>
      <c r="B38" s="89">
        <v>0</v>
      </c>
      <c r="C38" s="89">
        <v>1</v>
      </c>
      <c r="D38" s="89"/>
      <c r="E38" s="89"/>
      <c r="F38" s="89"/>
      <c r="G38" s="264" t="s">
        <v>465</v>
      </c>
      <c r="H38" s="263">
        <v>3</v>
      </c>
      <c r="I38" s="262">
        <v>44276</v>
      </c>
    </row>
    <row r="39" spans="1:9" x14ac:dyDescent="0.3">
      <c r="A39" s="1" t="s">
        <v>9</v>
      </c>
      <c r="B39" s="89">
        <v>0</v>
      </c>
      <c r="C39" s="89">
        <v>1</v>
      </c>
      <c r="D39" s="89"/>
      <c r="E39" s="89"/>
      <c r="F39" s="89"/>
      <c r="G39" s="264" t="s">
        <v>465</v>
      </c>
      <c r="H39" s="263">
        <v>4</v>
      </c>
      <c r="I39" s="262">
        <v>44276</v>
      </c>
    </row>
    <row r="40" spans="1:9" x14ac:dyDescent="0.3">
      <c r="A40" s="1" t="s">
        <v>9</v>
      </c>
      <c r="B40" s="89">
        <v>0</v>
      </c>
      <c r="C40" s="89">
        <v>0</v>
      </c>
      <c r="D40" s="89">
        <v>1</v>
      </c>
      <c r="E40" s="89"/>
      <c r="F40" s="89"/>
      <c r="G40" s="264" t="s">
        <v>465</v>
      </c>
      <c r="H40" s="263">
        <v>5</v>
      </c>
      <c r="I40" s="262">
        <v>44276</v>
      </c>
    </row>
    <row r="41" spans="1:9" x14ac:dyDescent="0.3">
      <c r="A41" s="1" t="s">
        <v>9</v>
      </c>
      <c r="B41" s="89">
        <v>0</v>
      </c>
      <c r="C41" s="89">
        <v>1</v>
      </c>
      <c r="D41" s="89"/>
      <c r="E41" s="89"/>
      <c r="F41" s="89"/>
      <c r="G41" s="264" t="s">
        <v>465</v>
      </c>
      <c r="H41" s="263">
        <v>6</v>
      </c>
      <c r="I41" s="262">
        <v>44276</v>
      </c>
    </row>
    <row r="42" spans="1:9" x14ac:dyDescent="0.3">
      <c r="A42" s="1" t="s">
        <v>9</v>
      </c>
      <c r="B42" s="89">
        <v>0</v>
      </c>
      <c r="C42" s="89">
        <v>1</v>
      </c>
      <c r="D42" s="89"/>
      <c r="E42" s="89"/>
      <c r="F42" s="89"/>
      <c r="G42" s="264" t="s">
        <v>465</v>
      </c>
      <c r="H42" s="263">
        <v>7</v>
      </c>
      <c r="I42" s="262">
        <v>44276</v>
      </c>
    </row>
    <row r="43" spans="1:9" x14ac:dyDescent="0.3">
      <c r="A43" s="1" t="s">
        <v>9</v>
      </c>
      <c r="B43" s="89">
        <v>0</v>
      </c>
      <c r="C43" s="89">
        <v>0</v>
      </c>
      <c r="D43" s="89">
        <v>0</v>
      </c>
      <c r="E43" s="89">
        <v>1</v>
      </c>
      <c r="F43" s="89"/>
      <c r="G43" s="264" t="s">
        <v>465</v>
      </c>
      <c r="H43" s="263">
        <v>8</v>
      </c>
      <c r="I43" s="262">
        <v>44276</v>
      </c>
    </row>
    <row r="44" spans="1:9" x14ac:dyDescent="0.3">
      <c r="A44" s="1" t="s">
        <v>9</v>
      </c>
      <c r="B44" s="89">
        <v>0</v>
      </c>
      <c r="C44" s="89">
        <v>1</v>
      </c>
      <c r="D44" s="89"/>
      <c r="E44" s="89"/>
      <c r="F44" s="89"/>
      <c r="G44" s="264" t="s">
        <v>465</v>
      </c>
      <c r="H44" s="263">
        <v>9</v>
      </c>
      <c r="I44" s="262">
        <v>44276</v>
      </c>
    </row>
    <row r="45" spans="1:9" x14ac:dyDescent="0.3">
      <c r="A45" s="1" t="s">
        <v>301</v>
      </c>
      <c r="B45" s="89">
        <v>0</v>
      </c>
      <c r="C45" s="89">
        <v>1</v>
      </c>
      <c r="D45" s="89"/>
      <c r="E45" s="89"/>
      <c r="F45" s="89"/>
      <c r="G45" s="264" t="s">
        <v>465</v>
      </c>
      <c r="H45" s="263">
        <v>10</v>
      </c>
      <c r="I45" s="262">
        <v>44276</v>
      </c>
    </row>
    <row r="46" spans="1:9" x14ac:dyDescent="0.3">
      <c r="A46" s="1" t="s">
        <v>8</v>
      </c>
      <c r="B46" s="89">
        <v>0</v>
      </c>
      <c r="C46" s="89">
        <v>0</v>
      </c>
      <c r="D46" s="89">
        <v>0</v>
      </c>
      <c r="E46" s="89">
        <v>0</v>
      </c>
      <c r="F46" s="89">
        <v>1</v>
      </c>
      <c r="G46" s="264" t="s">
        <v>465</v>
      </c>
      <c r="H46" s="263">
        <v>1</v>
      </c>
      <c r="I46" s="262">
        <v>44276</v>
      </c>
    </row>
    <row r="47" spans="1:9" x14ac:dyDescent="0.3">
      <c r="A47" s="1" t="s">
        <v>8</v>
      </c>
      <c r="B47" s="89">
        <v>0</v>
      </c>
      <c r="C47" s="89">
        <v>1</v>
      </c>
      <c r="D47" s="89"/>
      <c r="E47" s="89"/>
      <c r="F47" s="89"/>
      <c r="G47" s="264" t="s">
        <v>465</v>
      </c>
      <c r="H47" s="263">
        <v>2</v>
      </c>
      <c r="I47" s="262">
        <v>44276</v>
      </c>
    </row>
    <row r="48" spans="1:9" x14ac:dyDescent="0.3">
      <c r="A48" s="1" t="s">
        <v>8</v>
      </c>
      <c r="B48" s="89">
        <v>0</v>
      </c>
      <c r="C48" s="89">
        <v>1</v>
      </c>
      <c r="D48" s="89"/>
      <c r="E48" s="89"/>
      <c r="F48" s="89"/>
      <c r="G48" s="264" t="s">
        <v>465</v>
      </c>
      <c r="H48" s="263">
        <v>3</v>
      </c>
      <c r="I48" s="262">
        <v>44276</v>
      </c>
    </row>
    <row r="49" spans="1:9" x14ac:dyDescent="0.3">
      <c r="A49" s="1" t="s">
        <v>8</v>
      </c>
      <c r="B49" s="89">
        <v>0</v>
      </c>
      <c r="C49" s="89">
        <v>1</v>
      </c>
      <c r="D49" s="89"/>
      <c r="E49" s="89"/>
      <c r="F49" s="89"/>
      <c r="G49" s="264" t="s">
        <v>465</v>
      </c>
      <c r="H49" s="263">
        <v>4</v>
      </c>
      <c r="I49" s="262">
        <v>44276</v>
      </c>
    </row>
    <row r="50" spans="1:9" x14ac:dyDescent="0.3">
      <c r="A50" s="1" t="s">
        <v>8</v>
      </c>
      <c r="B50" s="89">
        <v>0</v>
      </c>
      <c r="C50" s="89">
        <v>1</v>
      </c>
      <c r="D50" s="89"/>
      <c r="E50" s="89"/>
      <c r="F50" s="89"/>
      <c r="G50" s="264" t="s">
        <v>465</v>
      </c>
      <c r="H50" s="263">
        <v>5</v>
      </c>
      <c r="I50" s="262">
        <v>44276</v>
      </c>
    </row>
    <row r="51" spans="1:9" x14ac:dyDescent="0.3">
      <c r="A51" s="1" t="s">
        <v>8</v>
      </c>
      <c r="B51" s="89">
        <v>0</v>
      </c>
      <c r="C51" s="89">
        <v>0</v>
      </c>
      <c r="D51" s="89">
        <v>0</v>
      </c>
      <c r="E51" s="89">
        <v>1</v>
      </c>
      <c r="F51" s="89"/>
      <c r="G51" s="264" t="s">
        <v>465</v>
      </c>
      <c r="H51" s="263">
        <v>6</v>
      </c>
      <c r="I51" s="262">
        <v>44276</v>
      </c>
    </row>
    <row r="52" spans="1:9" x14ac:dyDescent="0.3">
      <c r="A52" s="1" t="s">
        <v>8</v>
      </c>
      <c r="B52" s="89">
        <v>0</v>
      </c>
      <c r="C52" s="89">
        <v>1</v>
      </c>
      <c r="D52" s="89"/>
      <c r="E52" s="89"/>
      <c r="F52" s="89"/>
      <c r="G52" s="264" t="s">
        <v>465</v>
      </c>
      <c r="H52" s="263">
        <v>7</v>
      </c>
      <c r="I52" s="262">
        <v>44276</v>
      </c>
    </row>
    <row r="53" spans="1:9" x14ac:dyDescent="0.3">
      <c r="A53" s="1" t="s">
        <v>8</v>
      </c>
      <c r="B53" s="89">
        <v>0</v>
      </c>
      <c r="C53" s="89">
        <v>1</v>
      </c>
      <c r="D53" s="89"/>
      <c r="E53" s="89"/>
      <c r="F53" s="89"/>
      <c r="G53" s="264" t="s">
        <v>465</v>
      </c>
      <c r="H53" s="263">
        <v>8</v>
      </c>
      <c r="I53" s="262">
        <v>44276</v>
      </c>
    </row>
    <row r="54" spans="1:9" x14ac:dyDescent="0.3">
      <c r="A54" s="1" t="s">
        <v>8</v>
      </c>
      <c r="B54" s="89">
        <v>0</v>
      </c>
      <c r="C54" s="89">
        <v>0</v>
      </c>
      <c r="D54" s="89">
        <v>0</v>
      </c>
      <c r="E54" s="89">
        <v>1</v>
      </c>
      <c r="F54" s="89"/>
      <c r="G54" s="264" t="s">
        <v>465</v>
      </c>
      <c r="H54" s="263">
        <v>9</v>
      </c>
      <c r="I54" s="262">
        <v>44276</v>
      </c>
    </row>
    <row r="55" spans="1:9" x14ac:dyDescent="0.3">
      <c r="A55" s="1" t="s">
        <v>300</v>
      </c>
      <c r="B55" s="89">
        <v>0</v>
      </c>
      <c r="C55" s="89">
        <v>1</v>
      </c>
      <c r="D55" s="89"/>
      <c r="E55" s="89"/>
      <c r="F55" s="89"/>
      <c r="G55" s="264" t="s">
        <v>465</v>
      </c>
      <c r="H55" s="263">
        <v>10</v>
      </c>
      <c r="I55" s="262">
        <v>44276</v>
      </c>
    </row>
    <row r="56" spans="1:9" x14ac:dyDescent="0.3">
      <c r="A56" s="1" t="s">
        <v>302</v>
      </c>
      <c r="B56" s="89">
        <v>0</v>
      </c>
      <c r="C56" s="89">
        <v>0</v>
      </c>
      <c r="D56" s="89">
        <v>0</v>
      </c>
      <c r="E56" s="89">
        <v>0</v>
      </c>
      <c r="F56" s="89">
        <v>1</v>
      </c>
      <c r="G56" s="264" t="s">
        <v>465</v>
      </c>
      <c r="H56" s="263">
        <v>1</v>
      </c>
      <c r="I56" s="262">
        <v>44277</v>
      </c>
    </row>
    <row r="57" spans="1:9" x14ac:dyDescent="0.3">
      <c r="A57" s="1" t="s">
        <v>302</v>
      </c>
      <c r="B57" s="89">
        <v>0</v>
      </c>
      <c r="C57" s="89">
        <v>1</v>
      </c>
      <c r="D57" s="89"/>
      <c r="E57" s="89"/>
      <c r="F57" s="89"/>
      <c r="G57" s="264" t="s">
        <v>465</v>
      </c>
      <c r="H57" s="263">
        <v>2</v>
      </c>
      <c r="I57" s="262">
        <v>44277</v>
      </c>
    </row>
    <row r="58" spans="1:9" x14ac:dyDescent="0.3">
      <c r="A58" s="1" t="s">
        <v>302</v>
      </c>
      <c r="B58" s="89">
        <v>0</v>
      </c>
      <c r="C58" s="89">
        <v>0</v>
      </c>
      <c r="D58" s="89">
        <v>0</v>
      </c>
      <c r="E58" s="89">
        <v>0</v>
      </c>
      <c r="F58" s="268">
        <v>1</v>
      </c>
      <c r="G58" s="264" t="s">
        <v>465</v>
      </c>
      <c r="H58" s="263">
        <v>3</v>
      </c>
      <c r="I58" s="262">
        <v>44277</v>
      </c>
    </row>
    <row r="59" spans="1:9" x14ac:dyDescent="0.3">
      <c r="A59" s="1" t="s">
        <v>302</v>
      </c>
      <c r="B59" s="89">
        <v>0</v>
      </c>
      <c r="C59" s="89">
        <v>0</v>
      </c>
      <c r="D59" s="89">
        <v>1</v>
      </c>
      <c r="E59" s="89"/>
      <c r="F59" s="89"/>
      <c r="G59" s="264" t="s">
        <v>465</v>
      </c>
      <c r="H59" s="263">
        <v>4</v>
      </c>
      <c r="I59" s="262">
        <v>44277</v>
      </c>
    </row>
    <row r="60" spans="1:9" x14ac:dyDescent="0.3">
      <c r="A60" s="1" t="s">
        <v>302</v>
      </c>
      <c r="B60" s="89">
        <v>0</v>
      </c>
      <c r="C60" s="89">
        <v>1</v>
      </c>
      <c r="D60" s="89"/>
      <c r="E60" s="89"/>
      <c r="F60" s="89"/>
      <c r="G60" s="264" t="s">
        <v>465</v>
      </c>
      <c r="H60" s="263">
        <v>5</v>
      </c>
      <c r="I60" s="262">
        <v>44277</v>
      </c>
    </row>
    <row r="61" spans="1:9" x14ac:dyDescent="0.3">
      <c r="A61" s="1" t="s">
        <v>302</v>
      </c>
      <c r="B61" s="89">
        <v>0</v>
      </c>
      <c r="C61" s="89">
        <v>0</v>
      </c>
      <c r="D61" s="89">
        <v>1</v>
      </c>
      <c r="E61" s="89"/>
      <c r="F61" s="89"/>
      <c r="G61" s="264" t="s">
        <v>465</v>
      </c>
      <c r="H61" s="263">
        <v>6</v>
      </c>
      <c r="I61" s="262">
        <v>44277</v>
      </c>
    </row>
    <row r="62" spans="1:9" x14ac:dyDescent="0.3">
      <c r="A62" s="1" t="s">
        <v>302</v>
      </c>
      <c r="B62" s="89">
        <v>0</v>
      </c>
      <c r="C62" s="89">
        <v>1</v>
      </c>
      <c r="D62" s="89"/>
      <c r="E62" s="89"/>
      <c r="F62" s="89"/>
      <c r="G62" s="264" t="s">
        <v>465</v>
      </c>
      <c r="H62" s="263">
        <v>7</v>
      </c>
      <c r="I62" s="262">
        <v>44277</v>
      </c>
    </row>
    <row r="63" spans="1:9" x14ac:dyDescent="0.3">
      <c r="A63" s="1" t="s">
        <v>302</v>
      </c>
      <c r="B63" s="89">
        <v>0</v>
      </c>
      <c r="C63" s="89">
        <v>1</v>
      </c>
      <c r="D63" s="89"/>
      <c r="E63" s="89"/>
      <c r="F63" s="89"/>
      <c r="G63" s="264" t="s">
        <v>465</v>
      </c>
      <c r="H63" s="263">
        <v>8</v>
      </c>
      <c r="I63" s="262">
        <v>44277</v>
      </c>
    </row>
    <row r="64" spans="1:9" x14ac:dyDescent="0.3">
      <c r="A64" s="1" t="s">
        <v>302</v>
      </c>
      <c r="B64" s="89">
        <v>0</v>
      </c>
      <c r="C64" s="89">
        <v>0</v>
      </c>
      <c r="D64" s="89">
        <v>1</v>
      </c>
      <c r="E64" s="89"/>
      <c r="F64" s="89"/>
      <c r="G64" s="264" t="s">
        <v>465</v>
      </c>
      <c r="H64" s="263">
        <v>9</v>
      </c>
      <c r="I64" s="262">
        <v>44277</v>
      </c>
    </row>
    <row r="65" spans="1:9" x14ac:dyDescent="0.3">
      <c r="A65" s="1" t="s">
        <v>302</v>
      </c>
      <c r="B65" s="89">
        <v>0</v>
      </c>
      <c r="C65" s="89">
        <v>1</v>
      </c>
      <c r="D65" s="89"/>
      <c r="E65" s="89"/>
      <c r="F65" s="89"/>
      <c r="G65" s="264" t="s">
        <v>465</v>
      </c>
      <c r="H65" s="263">
        <v>10</v>
      </c>
      <c r="I65" s="262">
        <v>44277</v>
      </c>
    </row>
    <row r="66" spans="1:9" x14ac:dyDescent="0.3">
      <c r="A66" s="1" t="s">
        <v>302</v>
      </c>
      <c r="B66" s="89">
        <v>0</v>
      </c>
      <c r="C66" s="89">
        <v>1</v>
      </c>
      <c r="D66" s="89"/>
      <c r="E66" s="89"/>
      <c r="F66" s="89"/>
      <c r="G66" s="264" t="s">
        <v>465</v>
      </c>
      <c r="H66" s="263">
        <v>11</v>
      </c>
      <c r="I66" s="262">
        <v>44277</v>
      </c>
    </row>
    <row r="67" spans="1:9" x14ac:dyDescent="0.3">
      <c r="A67" s="1" t="s">
        <v>301</v>
      </c>
      <c r="B67" s="89">
        <v>0</v>
      </c>
      <c r="C67" s="89">
        <v>0</v>
      </c>
      <c r="D67" s="89">
        <v>1</v>
      </c>
      <c r="E67" s="89"/>
      <c r="F67" s="89"/>
      <c r="G67" s="264" t="s">
        <v>465</v>
      </c>
      <c r="H67" s="263">
        <v>1</v>
      </c>
      <c r="I67" s="262">
        <v>44277</v>
      </c>
    </row>
    <row r="68" spans="1:9" x14ac:dyDescent="0.3">
      <c r="A68" s="1" t="s">
        <v>301</v>
      </c>
      <c r="B68" s="89">
        <v>0</v>
      </c>
      <c r="C68" s="89">
        <v>1</v>
      </c>
      <c r="D68" s="89"/>
      <c r="E68" s="89"/>
      <c r="F68" s="89"/>
      <c r="G68" s="264" t="s">
        <v>465</v>
      </c>
      <c r="H68" s="263">
        <v>2</v>
      </c>
      <c r="I68" s="262">
        <v>44277</v>
      </c>
    </row>
    <row r="69" spans="1:9" x14ac:dyDescent="0.3">
      <c r="A69" s="1" t="s">
        <v>301</v>
      </c>
      <c r="B69" s="89">
        <v>0</v>
      </c>
      <c r="C69" s="89">
        <v>1</v>
      </c>
      <c r="D69" s="89"/>
      <c r="E69" s="89"/>
      <c r="F69" s="89"/>
      <c r="G69" s="264" t="s">
        <v>465</v>
      </c>
      <c r="H69" s="263">
        <v>3</v>
      </c>
      <c r="I69" s="262">
        <v>44277</v>
      </c>
    </row>
    <row r="70" spans="1:9" x14ac:dyDescent="0.3">
      <c r="A70" s="1" t="s">
        <v>301</v>
      </c>
      <c r="B70" s="89">
        <v>0</v>
      </c>
      <c r="C70" s="89">
        <v>1</v>
      </c>
      <c r="D70" s="89"/>
      <c r="E70" s="89"/>
      <c r="F70" s="89"/>
      <c r="G70" s="264" t="s">
        <v>465</v>
      </c>
      <c r="H70" s="263">
        <v>4</v>
      </c>
      <c r="I70" s="262">
        <v>44277</v>
      </c>
    </row>
    <row r="71" spans="1:9" x14ac:dyDescent="0.3">
      <c r="A71" s="1" t="s">
        <v>301</v>
      </c>
      <c r="B71" s="89">
        <v>0</v>
      </c>
      <c r="C71" s="89">
        <v>1</v>
      </c>
      <c r="D71" s="89"/>
      <c r="E71" s="89"/>
      <c r="F71" s="89"/>
      <c r="G71" s="264" t="s">
        <v>465</v>
      </c>
      <c r="H71" s="263">
        <v>5</v>
      </c>
      <c r="I71" s="262">
        <v>44277</v>
      </c>
    </row>
    <row r="72" spans="1:9" x14ac:dyDescent="0.3">
      <c r="A72" s="1" t="s">
        <v>301</v>
      </c>
      <c r="B72" s="89">
        <v>0</v>
      </c>
      <c r="C72" s="89">
        <v>1</v>
      </c>
      <c r="D72" s="89"/>
      <c r="E72" s="89"/>
      <c r="F72" s="89"/>
      <c r="G72" s="264" t="s">
        <v>465</v>
      </c>
      <c r="H72" s="263">
        <v>6</v>
      </c>
      <c r="I72" s="262">
        <v>44277</v>
      </c>
    </row>
    <row r="73" spans="1:9" x14ac:dyDescent="0.3">
      <c r="A73" s="1" t="s">
        <v>301</v>
      </c>
      <c r="B73" s="89">
        <v>0</v>
      </c>
      <c r="C73" s="89">
        <v>0</v>
      </c>
      <c r="D73" s="89">
        <v>0</v>
      </c>
      <c r="E73" s="89">
        <v>0</v>
      </c>
      <c r="F73" s="89">
        <v>0</v>
      </c>
      <c r="G73" s="264" t="s">
        <v>465</v>
      </c>
      <c r="H73" s="263">
        <v>7</v>
      </c>
      <c r="I73" s="262">
        <v>44277</v>
      </c>
    </row>
    <row r="74" spans="1:9" x14ac:dyDescent="0.3">
      <c r="A74" s="1" t="s">
        <v>301</v>
      </c>
      <c r="B74" s="89">
        <v>0</v>
      </c>
      <c r="C74" s="89">
        <v>0</v>
      </c>
      <c r="D74" s="89">
        <v>0</v>
      </c>
      <c r="E74" s="89">
        <v>0</v>
      </c>
      <c r="F74" s="89">
        <v>0</v>
      </c>
      <c r="G74" s="264" t="s">
        <v>465</v>
      </c>
      <c r="H74" s="263">
        <v>8</v>
      </c>
      <c r="I74" s="262">
        <v>44277</v>
      </c>
    </row>
    <row r="75" spans="1:9" x14ac:dyDescent="0.3">
      <c r="A75" s="1" t="s">
        <v>301</v>
      </c>
      <c r="B75" s="89">
        <v>0</v>
      </c>
      <c r="C75" s="89">
        <v>1</v>
      </c>
      <c r="D75" s="89"/>
      <c r="E75" s="89"/>
      <c r="F75" s="89"/>
      <c r="G75" s="264" t="s">
        <v>465</v>
      </c>
      <c r="H75" s="263">
        <v>9</v>
      </c>
      <c r="I75" s="262">
        <v>44277</v>
      </c>
    </row>
    <row r="76" spans="1:9" x14ac:dyDescent="0.3">
      <c r="A76" s="1" t="s">
        <v>301</v>
      </c>
      <c r="B76" s="89">
        <v>0</v>
      </c>
      <c r="C76" s="89">
        <v>1</v>
      </c>
      <c r="D76" s="89"/>
      <c r="E76" s="89"/>
      <c r="F76" s="89"/>
      <c r="G76" s="264" t="s">
        <v>465</v>
      </c>
      <c r="H76" s="263">
        <v>10</v>
      </c>
      <c r="I76" s="262">
        <v>44277</v>
      </c>
    </row>
    <row r="77" spans="1:9" x14ac:dyDescent="0.3">
      <c r="A77" s="1" t="s">
        <v>301</v>
      </c>
      <c r="B77" s="89">
        <v>0</v>
      </c>
      <c r="C77" s="89">
        <v>1</v>
      </c>
      <c r="D77" s="89"/>
      <c r="E77" s="89"/>
      <c r="F77" s="89"/>
      <c r="G77" s="264" t="s">
        <v>465</v>
      </c>
      <c r="H77" s="263">
        <v>11</v>
      </c>
      <c r="I77" s="262">
        <v>44277</v>
      </c>
    </row>
    <row r="78" spans="1:9" x14ac:dyDescent="0.3">
      <c r="A78" s="1" t="s">
        <v>300</v>
      </c>
      <c r="B78" s="89">
        <v>0</v>
      </c>
      <c r="C78" s="89">
        <v>1</v>
      </c>
      <c r="D78" s="89"/>
      <c r="E78" s="89"/>
      <c r="F78" s="89"/>
      <c r="G78" s="264" t="s">
        <v>465</v>
      </c>
      <c r="H78" s="263">
        <v>1</v>
      </c>
      <c r="I78" s="262">
        <v>44277</v>
      </c>
    </row>
    <row r="79" spans="1:9" x14ac:dyDescent="0.3">
      <c r="A79" s="1" t="s">
        <v>300</v>
      </c>
      <c r="B79" s="89">
        <v>0</v>
      </c>
      <c r="C79" s="89">
        <v>0</v>
      </c>
      <c r="D79" s="89">
        <v>1</v>
      </c>
      <c r="E79" s="89"/>
      <c r="F79" s="89"/>
      <c r="G79" s="264" t="s">
        <v>465</v>
      </c>
      <c r="H79" s="263">
        <v>2</v>
      </c>
      <c r="I79" s="262">
        <v>44277</v>
      </c>
    </row>
    <row r="80" spans="1:9" x14ac:dyDescent="0.3">
      <c r="A80" s="1" t="s">
        <v>300</v>
      </c>
      <c r="B80" s="89">
        <v>0</v>
      </c>
      <c r="C80" s="89">
        <v>1</v>
      </c>
      <c r="D80" s="89"/>
      <c r="E80" s="89"/>
      <c r="F80" s="89"/>
      <c r="G80" s="264" t="s">
        <v>465</v>
      </c>
      <c r="H80" s="263">
        <v>3</v>
      </c>
      <c r="I80" s="262">
        <v>44277</v>
      </c>
    </row>
    <row r="81" spans="1:9" x14ac:dyDescent="0.3">
      <c r="A81" s="1" t="s">
        <v>300</v>
      </c>
      <c r="B81" s="89">
        <v>0</v>
      </c>
      <c r="C81" s="89">
        <v>1</v>
      </c>
      <c r="D81" s="89"/>
      <c r="E81" s="89"/>
      <c r="F81" s="89"/>
      <c r="G81" s="264" t="s">
        <v>465</v>
      </c>
      <c r="H81" s="263">
        <v>4</v>
      </c>
      <c r="I81" s="262">
        <v>44277</v>
      </c>
    </row>
    <row r="82" spans="1:9" x14ac:dyDescent="0.3">
      <c r="A82" s="1" t="s">
        <v>300</v>
      </c>
      <c r="B82" s="89">
        <v>0</v>
      </c>
      <c r="C82" s="89">
        <v>0</v>
      </c>
      <c r="D82" s="89">
        <v>0</v>
      </c>
      <c r="E82" s="89">
        <v>0</v>
      </c>
      <c r="F82" s="89">
        <v>0</v>
      </c>
      <c r="G82" s="264" t="s">
        <v>465</v>
      </c>
      <c r="H82" s="263">
        <v>5</v>
      </c>
      <c r="I82" s="262">
        <v>44277</v>
      </c>
    </row>
    <row r="83" spans="1:9" x14ac:dyDescent="0.3">
      <c r="A83" s="1" t="s">
        <v>300</v>
      </c>
      <c r="B83" s="89">
        <v>0</v>
      </c>
      <c r="C83" s="89">
        <v>1</v>
      </c>
      <c r="D83" s="89"/>
      <c r="E83" s="89"/>
      <c r="F83" s="89"/>
      <c r="G83" s="264" t="s">
        <v>465</v>
      </c>
      <c r="H83" s="263">
        <v>6</v>
      </c>
      <c r="I83" s="262">
        <v>44277</v>
      </c>
    </row>
    <row r="84" spans="1:9" x14ac:dyDescent="0.3">
      <c r="A84" s="1" t="s">
        <v>300</v>
      </c>
      <c r="B84" s="89">
        <v>0</v>
      </c>
      <c r="C84" s="89">
        <v>0</v>
      </c>
      <c r="D84" s="89">
        <v>0</v>
      </c>
      <c r="E84" s="89">
        <v>0</v>
      </c>
      <c r="F84" s="89">
        <v>0</v>
      </c>
      <c r="G84" s="264" t="s">
        <v>465</v>
      </c>
      <c r="H84" s="263">
        <v>7</v>
      </c>
      <c r="I84" s="262">
        <v>44277</v>
      </c>
    </row>
    <row r="85" spans="1:9" x14ac:dyDescent="0.3">
      <c r="A85" s="1" t="s">
        <v>300</v>
      </c>
      <c r="B85" s="89">
        <v>0</v>
      </c>
      <c r="C85" s="89">
        <v>1</v>
      </c>
      <c r="D85" s="89"/>
      <c r="E85" s="89"/>
      <c r="F85" s="89"/>
      <c r="G85" s="264" t="s">
        <v>465</v>
      </c>
      <c r="H85" s="263">
        <v>8</v>
      </c>
      <c r="I85" s="262">
        <v>44277</v>
      </c>
    </row>
    <row r="86" spans="1:9" x14ac:dyDescent="0.3">
      <c r="A86" s="1" t="s">
        <v>300</v>
      </c>
      <c r="B86" s="89">
        <v>0</v>
      </c>
      <c r="C86" s="89">
        <v>0</v>
      </c>
      <c r="D86" s="89">
        <v>0</v>
      </c>
      <c r="E86" s="89">
        <v>1</v>
      </c>
      <c r="F86" s="89"/>
      <c r="G86" s="264" t="s">
        <v>465</v>
      </c>
      <c r="H86" s="263">
        <v>9</v>
      </c>
      <c r="I86" s="262">
        <v>44277</v>
      </c>
    </row>
    <row r="87" spans="1:9" x14ac:dyDescent="0.3">
      <c r="A87" s="1" t="s">
        <v>300</v>
      </c>
      <c r="B87" s="89">
        <v>0</v>
      </c>
      <c r="C87" s="89">
        <v>1</v>
      </c>
      <c r="D87" s="89"/>
      <c r="E87" s="89"/>
      <c r="F87" s="89"/>
      <c r="G87" s="264" t="s">
        <v>465</v>
      </c>
      <c r="H87" s="263">
        <v>10</v>
      </c>
      <c r="I87" s="262">
        <v>44277</v>
      </c>
    </row>
    <row r="88" spans="1:9" x14ac:dyDescent="0.3">
      <c r="A88" s="1" t="s">
        <v>300</v>
      </c>
      <c r="B88" s="89">
        <v>0</v>
      </c>
      <c r="C88" s="89">
        <v>1</v>
      </c>
      <c r="D88" s="89"/>
      <c r="E88" s="89"/>
      <c r="F88" s="89"/>
      <c r="G88" s="264" t="s">
        <v>465</v>
      </c>
      <c r="H88" s="263">
        <v>11</v>
      </c>
      <c r="I88" s="262">
        <v>44277</v>
      </c>
    </row>
  </sheetData>
  <conditionalFormatting sqref="C2:I25 I26 I29 I32 I35 I38 I41 I44 I47 I50 I53 G26:G88">
    <cfRule type="containsBlanks" dxfId="84" priority="17">
      <formula>LEN(TRIM(C2))=0</formula>
    </cfRule>
  </conditionalFormatting>
  <conditionalFormatting sqref="C26:F55 H26:H55">
    <cfRule type="containsBlanks" dxfId="83" priority="16">
      <formula>LEN(TRIM(C26))=0</formula>
    </cfRule>
  </conditionalFormatting>
  <conditionalFormatting sqref="I27 I30 I33 I36 I39 I42 I45 I48 I51 I54">
    <cfRule type="containsBlanks" dxfId="82" priority="15">
      <formula>LEN(TRIM(I27))=0</formula>
    </cfRule>
  </conditionalFormatting>
  <conditionalFormatting sqref="I28 I31 I34 I37 I40 I43 I46 I49 I52 I55:I56 I59 I62 I65 I68 I71 I74 I77 I80 I83 I86">
    <cfRule type="containsBlanks" dxfId="81" priority="14">
      <formula>LEN(TRIM(I28))=0</formula>
    </cfRule>
  </conditionalFormatting>
  <conditionalFormatting sqref="B56:B88">
    <cfRule type="containsBlanks" dxfId="80" priority="12">
      <formula>LEN(TRIM(B56))=0</formula>
    </cfRule>
  </conditionalFormatting>
  <conditionalFormatting sqref="I57 I60 I63 I66 I69 I72 I75 I78 I81 I84 I87">
    <cfRule type="containsBlanks" dxfId="79" priority="11">
      <formula>LEN(TRIM(I57))=0</formula>
    </cfRule>
  </conditionalFormatting>
  <conditionalFormatting sqref="I58 I61 I64 I67 I70 I73 I76 I79 I82 I85 I88">
    <cfRule type="containsBlanks" dxfId="78" priority="10">
      <formula>LEN(TRIM(I58))=0</formula>
    </cfRule>
  </conditionalFormatting>
  <conditionalFormatting sqref="H56:H66">
    <cfRule type="containsBlanks" dxfId="77" priority="9">
      <formula>LEN(TRIM(H56))=0</formula>
    </cfRule>
  </conditionalFormatting>
  <conditionalFormatting sqref="C56:F66">
    <cfRule type="containsBlanks" dxfId="76" priority="6">
      <formula>LEN(TRIM(C56))=0</formula>
    </cfRule>
  </conditionalFormatting>
  <conditionalFormatting sqref="C67:F77">
    <cfRule type="containsBlanks" dxfId="75" priority="5">
      <formula>LEN(TRIM(C67))=0</formula>
    </cfRule>
  </conditionalFormatting>
  <conditionalFormatting sqref="H67:H77">
    <cfRule type="containsBlanks" dxfId="74" priority="4">
      <formula>LEN(TRIM(H67))=0</formula>
    </cfRule>
  </conditionalFormatting>
  <conditionalFormatting sqref="H78:H88">
    <cfRule type="containsBlanks" dxfId="73" priority="3">
      <formula>LEN(TRIM(H78))=0</formula>
    </cfRule>
  </conditionalFormatting>
  <conditionalFormatting sqref="C78:F88">
    <cfRule type="containsBlanks" dxfId="72" priority="2">
      <formula>LEN(TRIM(C78))=0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E3B2-383B-4F15-904A-61AC5D1FC8FD}">
  <dimension ref="A1:I53"/>
  <sheetViews>
    <sheetView topLeftCell="A21" workbookViewId="0">
      <selection activeCell="A21" sqref="A21"/>
    </sheetView>
  </sheetViews>
  <sheetFormatPr defaultRowHeight="14.4" x14ac:dyDescent="0.3"/>
  <cols>
    <col min="1" max="1" width="10.21875" customWidth="1"/>
    <col min="8" max="9" width="13.77734375" customWidth="1"/>
  </cols>
  <sheetData>
    <row r="1" spans="1:9" ht="15" thickBot="1" x14ac:dyDescent="0.35">
      <c r="A1" s="82" t="s">
        <v>155</v>
      </c>
      <c r="B1" s="31">
        <v>44277</v>
      </c>
      <c r="G1" s="125"/>
    </row>
    <row r="2" spans="1:9" ht="15" thickBot="1" x14ac:dyDescent="0.35">
      <c r="A2" s="82" t="s">
        <v>316</v>
      </c>
      <c r="B2" s="121">
        <v>0.41666666666666669</v>
      </c>
    </row>
    <row r="3" spans="1:9" x14ac:dyDescent="0.3">
      <c r="A3" s="83" t="s">
        <v>153</v>
      </c>
      <c r="B3" s="13" t="s">
        <v>331</v>
      </c>
      <c r="G3" s="162" t="s">
        <v>393</v>
      </c>
      <c r="H3" s="164">
        <v>6</v>
      </c>
      <c r="I3" s="166" t="s">
        <v>391</v>
      </c>
    </row>
    <row r="4" spans="1:9" x14ac:dyDescent="0.3">
      <c r="A4" s="83" t="s">
        <v>312</v>
      </c>
      <c r="B4" s="137" t="s">
        <v>332</v>
      </c>
      <c r="G4" s="109" t="s">
        <v>390</v>
      </c>
      <c r="H4" s="138">
        <v>5</v>
      </c>
      <c r="I4" s="108" t="s">
        <v>391</v>
      </c>
    </row>
    <row r="5" spans="1:9" ht="15" thickBot="1" x14ac:dyDescent="0.35">
      <c r="A5" s="83" t="s">
        <v>313</v>
      </c>
      <c r="B5" s="13" t="s">
        <v>333</v>
      </c>
      <c r="G5" s="110" t="s">
        <v>394</v>
      </c>
      <c r="H5" s="165">
        <v>5</v>
      </c>
      <c r="I5" s="111" t="s">
        <v>391</v>
      </c>
    </row>
    <row r="6" spans="1:9" x14ac:dyDescent="0.3">
      <c r="A6" s="83" t="s">
        <v>314</v>
      </c>
      <c r="B6" s="13" t="s">
        <v>326</v>
      </c>
    </row>
    <row r="7" spans="1:9" ht="15" thickBot="1" x14ac:dyDescent="0.35">
      <c r="A7" s="84" t="s">
        <v>315</v>
      </c>
      <c r="B7" s="20" t="s">
        <v>327</v>
      </c>
    </row>
    <row r="9" spans="1:9" ht="15" thickBot="1" x14ac:dyDescent="0.35">
      <c r="B9" s="93"/>
      <c r="C9" s="122"/>
      <c r="D9" s="122"/>
      <c r="E9" s="122"/>
      <c r="F9" s="122"/>
    </row>
    <row r="10" spans="1:9" ht="15" thickBot="1" x14ac:dyDescent="0.35">
      <c r="A10" s="115" t="s">
        <v>292</v>
      </c>
      <c r="B10" s="100">
        <v>0</v>
      </c>
      <c r="C10" s="100">
        <v>15</v>
      </c>
      <c r="D10" s="100">
        <v>30</v>
      </c>
      <c r="E10" s="100">
        <v>60</v>
      </c>
      <c r="F10" s="101">
        <v>120</v>
      </c>
      <c r="G10" s="138"/>
      <c r="H10" s="143" t="s">
        <v>292</v>
      </c>
      <c r="I10" s="86" t="s">
        <v>161</v>
      </c>
    </row>
    <row r="11" spans="1:9" x14ac:dyDescent="0.3">
      <c r="A11" s="82" t="s">
        <v>336</v>
      </c>
      <c r="B11" s="87">
        <v>0</v>
      </c>
      <c r="C11" s="87">
        <v>1</v>
      </c>
      <c r="D11" s="87"/>
      <c r="E11" s="87"/>
      <c r="F11" s="88"/>
      <c r="G11" s="138"/>
      <c r="H11" s="83" t="s">
        <v>336</v>
      </c>
      <c r="I11" s="90">
        <v>15</v>
      </c>
    </row>
    <row r="12" spans="1:9" x14ac:dyDescent="0.3">
      <c r="A12" s="83" t="s">
        <v>337</v>
      </c>
      <c r="B12" s="89">
        <v>0</v>
      </c>
      <c r="C12" s="89">
        <v>0</v>
      </c>
      <c r="D12" s="89">
        <v>1</v>
      </c>
      <c r="E12" s="89"/>
      <c r="F12" s="90"/>
      <c r="G12" s="138"/>
      <c r="H12" s="83" t="s">
        <v>337</v>
      </c>
      <c r="I12" s="90">
        <v>30</v>
      </c>
    </row>
    <row r="13" spans="1:9" x14ac:dyDescent="0.3">
      <c r="A13" s="83" t="s">
        <v>334</v>
      </c>
      <c r="B13" s="89">
        <v>0</v>
      </c>
      <c r="C13" s="89">
        <v>0</v>
      </c>
      <c r="D13" s="89">
        <v>1</v>
      </c>
      <c r="E13" s="89"/>
      <c r="F13" s="90"/>
      <c r="G13" s="138"/>
      <c r="H13" s="83" t="s">
        <v>334</v>
      </c>
      <c r="I13" s="90">
        <v>30</v>
      </c>
    </row>
    <row r="14" spans="1:9" x14ac:dyDescent="0.3">
      <c r="A14" s="83" t="s">
        <v>335</v>
      </c>
      <c r="B14" s="89">
        <v>0</v>
      </c>
      <c r="C14" s="89">
        <v>1</v>
      </c>
      <c r="D14" s="89"/>
      <c r="E14" s="89"/>
      <c r="F14" s="90"/>
      <c r="G14" s="138"/>
      <c r="H14" s="83" t="s">
        <v>335</v>
      </c>
      <c r="I14" s="90">
        <v>15</v>
      </c>
    </row>
    <row r="15" spans="1:9" x14ac:dyDescent="0.3">
      <c r="A15" s="83" t="s">
        <v>338</v>
      </c>
      <c r="B15" s="89">
        <v>0</v>
      </c>
      <c r="C15" s="89">
        <v>1</v>
      </c>
      <c r="D15" s="89"/>
      <c r="E15" s="89"/>
      <c r="F15" s="90"/>
      <c r="G15" s="138"/>
      <c r="H15" s="83" t="s">
        <v>338</v>
      </c>
      <c r="I15" s="90">
        <v>15</v>
      </c>
    </row>
    <row r="16" spans="1:9" ht="15" thickBot="1" x14ac:dyDescent="0.35">
      <c r="A16" s="84" t="s">
        <v>339</v>
      </c>
      <c r="B16" s="91">
        <v>0</v>
      </c>
      <c r="C16" s="91">
        <v>0</v>
      </c>
      <c r="D16" s="91">
        <v>0</v>
      </c>
      <c r="E16" s="91">
        <v>0</v>
      </c>
      <c r="F16" s="92">
        <v>1</v>
      </c>
      <c r="G16" s="138"/>
      <c r="H16" s="83" t="s">
        <v>339</v>
      </c>
      <c r="I16" s="90">
        <v>120</v>
      </c>
    </row>
    <row r="17" spans="1:9" x14ac:dyDescent="0.3">
      <c r="A17" s="82" t="s">
        <v>340</v>
      </c>
      <c r="B17" s="87">
        <v>0</v>
      </c>
      <c r="C17" s="87">
        <v>1</v>
      </c>
      <c r="D17" s="87"/>
      <c r="E17" s="87"/>
      <c r="F17" s="88"/>
      <c r="G17" s="138"/>
      <c r="H17" s="83" t="s">
        <v>340</v>
      </c>
      <c r="I17" s="90">
        <v>15</v>
      </c>
    </row>
    <row r="18" spans="1:9" x14ac:dyDescent="0.3">
      <c r="A18" s="83" t="s">
        <v>341</v>
      </c>
      <c r="B18" s="89">
        <v>0</v>
      </c>
      <c r="C18" s="89">
        <v>1</v>
      </c>
      <c r="D18" s="89"/>
      <c r="E18" s="89"/>
      <c r="F18" s="90"/>
      <c r="G18" s="138"/>
      <c r="H18" s="83" t="s">
        <v>341</v>
      </c>
      <c r="I18" s="90">
        <v>15</v>
      </c>
    </row>
    <row r="19" spans="1:9" x14ac:dyDescent="0.3">
      <c r="A19" s="83" t="s">
        <v>342</v>
      </c>
      <c r="B19" s="89">
        <v>0</v>
      </c>
      <c r="C19" s="89">
        <v>0</v>
      </c>
      <c r="D19" s="89">
        <v>0</v>
      </c>
      <c r="E19" s="89">
        <v>1</v>
      </c>
      <c r="F19" s="90"/>
      <c r="G19" s="138"/>
      <c r="H19" s="83" t="s">
        <v>342</v>
      </c>
      <c r="I19" s="90">
        <v>60</v>
      </c>
    </row>
    <row r="20" spans="1:9" x14ac:dyDescent="0.3">
      <c r="A20" s="83" t="s">
        <v>343</v>
      </c>
      <c r="B20" s="89">
        <v>0</v>
      </c>
      <c r="C20" s="89">
        <v>1</v>
      </c>
      <c r="D20" s="89"/>
      <c r="E20" s="89"/>
      <c r="F20" s="90"/>
      <c r="G20" s="138"/>
      <c r="H20" s="83" t="s">
        <v>343</v>
      </c>
      <c r="I20" s="90">
        <v>15</v>
      </c>
    </row>
    <row r="21" spans="1:9" ht="15" thickBot="1" x14ac:dyDescent="0.35">
      <c r="A21" s="84" t="s">
        <v>344</v>
      </c>
      <c r="B21" s="91">
        <v>0</v>
      </c>
      <c r="C21" s="91">
        <v>1</v>
      </c>
      <c r="D21" s="91"/>
      <c r="E21" s="91"/>
      <c r="F21" s="92"/>
      <c r="G21" s="138"/>
      <c r="H21" s="83" t="s">
        <v>344</v>
      </c>
      <c r="I21" s="90">
        <v>15</v>
      </c>
    </row>
    <row r="22" spans="1:9" x14ac:dyDescent="0.3">
      <c r="A22" s="154" t="s">
        <v>345</v>
      </c>
      <c r="B22" s="118">
        <v>0</v>
      </c>
      <c r="C22" s="118">
        <v>0</v>
      </c>
      <c r="D22" s="118">
        <v>1</v>
      </c>
      <c r="E22" s="118"/>
      <c r="F22" s="119"/>
      <c r="G22" s="138"/>
      <c r="H22" s="141" t="s">
        <v>345</v>
      </c>
      <c r="I22" s="90">
        <v>30</v>
      </c>
    </row>
    <row r="23" spans="1:9" x14ac:dyDescent="0.3">
      <c r="A23" s="142" t="s">
        <v>346</v>
      </c>
      <c r="B23" s="89">
        <v>0</v>
      </c>
      <c r="C23" s="89">
        <v>1</v>
      </c>
      <c r="D23" s="89"/>
      <c r="E23" s="89"/>
      <c r="F23" s="90"/>
      <c r="G23" s="138"/>
      <c r="H23" s="142" t="s">
        <v>346</v>
      </c>
      <c r="I23" s="90">
        <v>15</v>
      </c>
    </row>
    <row r="24" spans="1:9" x14ac:dyDescent="0.3">
      <c r="A24" s="83" t="s">
        <v>347</v>
      </c>
      <c r="B24" s="89">
        <v>0</v>
      </c>
      <c r="C24" s="89">
        <v>0</v>
      </c>
      <c r="D24" s="89">
        <v>0</v>
      </c>
      <c r="E24" s="89">
        <v>0</v>
      </c>
      <c r="F24" s="90">
        <v>0</v>
      </c>
      <c r="G24" s="138"/>
      <c r="H24" s="83" t="s">
        <v>347</v>
      </c>
      <c r="I24" s="90" t="s">
        <v>410</v>
      </c>
    </row>
    <row r="25" spans="1:9" x14ac:dyDescent="0.3">
      <c r="A25" s="83" t="s">
        <v>348</v>
      </c>
      <c r="B25" s="89">
        <v>0</v>
      </c>
      <c r="C25" s="89">
        <v>0</v>
      </c>
      <c r="D25" s="89">
        <v>0</v>
      </c>
      <c r="E25" s="89">
        <v>0</v>
      </c>
      <c r="F25" s="90">
        <v>0</v>
      </c>
      <c r="G25" s="140"/>
      <c r="H25" s="83" t="s">
        <v>348</v>
      </c>
      <c r="I25" s="90" t="s">
        <v>410</v>
      </c>
    </row>
    <row r="26" spans="1:9" ht="15" thickBot="1" x14ac:dyDescent="0.35">
      <c r="A26" s="84" t="s">
        <v>349</v>
      </c>
      <c r="B26" s="91">
        <v>0</v>
      </c>
      <c r="C26" s="91">
        <v>1</v>
      </c>
      <c r="D26" s="91"/>
      <c r="E26" s="91"/>
      <c r="F26" s="92"/>
      <c r="G26" s="138"/>
      <c r="H26" s="84" t="s">
        <v>349</v>
      </c>
      <c r="I26" s="92">
        <v>15</v>
      </c>
    </row>
    <row r="27" spans="1:9" x14ac:dyDescent="0.3">
      <c r="A27" s="138"/>
      <c r="B27" s="139"/>
      <c r="C27" s="139"/>
      <c r="D27" s="139"/>
      <c r="E27" s="139"/>
      <c r="F27" s="139"/>
      <c r="G27" s="138"/>
    </row>
    <row r="28" spans="1:9" ht="15" thickBot="1" x14ac:dyDescent="0.35"/>
    <row r="29" spans="1:9" ht="15" thickBot="1" x14ac:dyDescent="0.35">
      <c r="A29" s="162" t="s">
        <v>393</v>
      </c>
      <c r="B29" s="164">
        <f>COUNTA(B31:B36)</f>
        <v>6</v>
      </c>
      <c r="C29" s="130" t="s">
        <v>391</v>
      </c>
      <c r="D29" s="130"/>
      <c r="E29" s="130"/>
      <c r="F29" s="130"/>
      <c r="G29" s="106"/>
    </row>
    <row r="30" spans="1:9" ht="15" thickBot="1" x14ac:dyDescent="0.35">
      <c r="A30" s="115"/>
      <c r="B30" s="100">
        <v>0</v>
      </c>
      <c r="C30" s="100">
        <v>15</v>
      </c>
      <c r="D30" s="100">
        <v>30</v>
      </c>
      <c r="E30" s="100">
        <v>60</v>
      </c>
      <c r="F30" s="101">
        <v>120</v>
      </c>
      <c r="G30" s="106"/>
    </row>
    <row r="31" spans="1:9" x14ac:dyDescent="0.3">
      <c r="A31" s="82" t="s">
        <v>336</v>
      </c>
      <c r="B31" s="87">
        <v>0</v>
      </c>
      <c r="C31" s="87">
        <v>1</v>
      </c>
      <c r="D31" s="87"/>
      <c r="E31" s="87"/>
      <c r="F31" s="88"/>
      <c r="G31" s="108"/>
    </row>
    <row r="32" spans="1:9" x14ac:dyDescent="0.3">
      <c r="A32" s="83" t="s">
        <v>337</v>
      </c>
      <c r="B32" s="89">
        <v>0</v>
      </c>
      <c r="C32" s="89">
        <v>0</v>
      </c>
      <c r="D32" s="89">
        <v>1</v>
      </c>
      <c r="E32" s="89"/>
      <c r="F32" s="90"/>
      <c r="G32" s="108"/>
    </row>
    <row r="33" spans="1:7" x14ac:dyDescent="0.3">
      <c r="A33" s="83" t="s">
        <v>334</v>
      </c>
      <c r="B33" s="89">
        <v>0</v>
      </c>
      <c r="C33" s="89">
        <v>0</v>
      </c>
      <c r="D33" s="89">
        <v>1</v>
      </c>
      <c r="E33" s="89"/>
      <c r="F33" s="90"/>
      <c r="G33" s="108"/>
    </row>
    <row r="34" spans="1:7" x14ac:dyDescent="0.3">
      <c r="A34" s="83" t="s">
        <v>335</v>
      </c>
      <c r="B34" s="89">
        <v>0</v>
      </c>
      <c r="C34" s="89">
        <v>1</v>
      </c>
      <c r="D34" s="89"/>
      <c r="E34" s="89"/>
      <c r="F34" s="90"/>
      <c r="G34" s="108"/>
    </row>
    <row r="35" spans="1:7" x14ac:dyDescent="0.3">
      <c r="A35" s="83" t="s">
        <v>338</v>
      </c>
      <c r="B35" s="89">
        <v>0</v>
      </c>
      <c r="C35" s="89">
        <v>1</v>
      </c>
      <c r="D35" s="89"/>
      <c r="E35" s="89"/>
      <c r="F35" s="90"/>
      <c r="G35" s="108"/>
    </row>
    <row r="36" spans="1:7" ht="15" thickBot="1" x14ac:dyDescent="0.35">
      <c r="A36" s="84" t="s">
        <v>339</v>
      </c>
      <c r="B36" s="91">
        <v>0</v>
      </c>
      <c r="C36" s="91">
        <v>0</v>
      </c>
      <c r="D36" s="91">
        <v>0</v>
      </c>
      <c r="E36" s="91">
        <v>0</v>
      </c>
      <c r="F36" s="92">
        <v>1</v>
      </c>
      <c r="G36" s="108"/>
    </row>
    <row r="37" spans="1:7" ht="15" thickBot="1" x14ac:dyDescent="0.35">
      <c r="A37" s="95" t="s">
        <v>298</v>
      </c>
      <c r="B37" s="100">
        <v>0</v>
      </c>
      <c r="C37" s="100">
        <f>SUM(C31:C36)</f>
        <v>3</v>
      </c>
      <c r="D37" s="100">
        <f>SUM(D31:D36)+C37</f>
        <v>5</v>
      </c>
      <c r="E37" s="100">
        <f>SUM(E31:E36)+D37</f>
        <v>5</v>
      </c>
      <c r="F37" s="101">
        <f>SUM(F31:F36)+E37</f>
        <v>6</v>
      </c>
      <c r="G37" s="135">
        <f>F37/6</f>
        <v>1</v>
      </c>
    </row>
    <row r="38" spans="1:7" ht="15" thickBot="1" x14ac:dyDescent="0.35">
      <c r="G38" s="138"/>
    </row>
    <row r="39" spans="1:7" ht="15" thickBot="1" x14ac:dyDescent="0.35">
      <c r="A39" s="105" t="s">
        <v>390</v>
      </c>
      <c r="B39" s="161">
        <f>COUNTA(B40:B44)</f>
        <v>5</v>
      </c>
      <c r="C39" s="161" t="s">
        <v>391</v>
      </c>
      <c r="D39" s="161"/>
      <c r="E39" s="161"/>
      <c r="F39" s="161"/>
      <c r="G39" s="106"/>
    </row>
    <row r="40" spans="1:7" x14ac:dyDescent="0.3">
      <c r="A40" s="82" t="s">
        <v>340</v>
      </c>
      <c r="B40" s="87">
        <v>0</v>
      </c>
      <c r="C40" s="87">
        <v>1</v>
      </c>
      <c r="D40" s="87"/>
      <c r="E40" s="87"/>
      <c r="F40" s="88"/>
      <c r="G40" s="106"/>
    </row>
    <row r="41" spans="1:7" x14ac:dyDescent="0.3">
      <c r="A41" s="83" t="s">
        <v>341</v>
      </c>
      <c r="B41" s="89">
        <v>0</v>
      </c>
      <c r="C41" s="89">
        <v>1</v>
      </c>
      <c r="D41" s="89"/>
      <c r="E41" s="89"/>
      <c r="F41" s="90"/>
      <c r="G41" s="108"/>
    </row>
    <row r="42" spans="1:7" x14ac:dyDescent="0.3">
      <c r="A42" s="83" t="s">
        <v>342</v>
      </c>
      <c r="B42" s="89">
        <v>0</v>
      </c>
      <c r="C42" s="89">
        <v>0</v>
      </c>
      <c r="D42" s="89">
        <v>0</v>
      </c>
      <c r="E42" s="89">
        <v>1</v>
      </c>
      <c r="F42" s="90"/>
      <c r="G42" s="108"/>
    </row>
    <row r="43" spans="1:7" x14ac:dyDescent="0.3">
      <c r="A43" s="83" t="s">
        <v>343</v>
      </c>
      <c r="B43" s="89">
        <v>0</v>
      </c>
      <c r="C43" s="89">
        <v>1</v>
      </c>
      <c r="D43" s="89"/>
      <c r="E43" s="89"/>
      <c r="F43" s="90"/>
      <c r="G43" s="108"/>
    </row>
    <row r="44" spans="1:7" ht="15" thickBot="1" x14ac:dyDescent="0.35">
      <c r="A44" s="84" t="s">
        <v>344</v>
      </c>
      <c r="B44" s="91">
        <v>0</v>
      </c>
      <c r="C44" s="91">
        <v>1</v>
      </c>
      <c r="D44" s="91"/>
      <c r="E44" s="91"/>
      <c r="F44" s="92"/>
      <c r="G44" s="108"/>
    </row>
    <row r="45" spans="1:7" ht="15" thickBot="1" x14ac:dyDescent="0.35">
      <c r="A45" s="95" t="s">
        <v>298</v>
      </c>
      <c r="B45" s="100">
        <v>0</v>
      </c>
      <c r="C45" s="100">
        <f>SUM(C40:C44)</f>
        <v>4</v>
      </c>
      <c r="D45" s="100">
        <f>SUM(D40:D44)+C45</f>
        <v>4</v>
      </c>
      <c r="E45" s="100">
        <f>SUM(E40:E44)+D45</f>
        <v>5</v>
      </c>
      <c r="F45" s="101">
        <f>SUM(F40:F44)+E45</f>
        <v>5</v>
      </c>
      <c r="G45" s="135">
        <f>F45/6</f>
        <v>0.83333333333333337</v>
      </c>
    </row>
    <row r="46" spans="1:7" ht="15" thickBot="1" x14ac:dyDescent="0.35">
      <c r="G46" s="138"/>
    </row>
    <row r="47" spans="1:7" ht="15" thickBot="1" x14ac:dyDescent="0.35">
      <c r="A47" s="105" t="s">
        <v>394</v>
      </c>
      <c r="B47" s="161">
        <f>COUNTA(B48:B52)</f>
        <v>5</v>
      </c>
      <c r="C47" s="161" t="s">
        <v>391</v>
      </c>
      <c r="D47" s="161"/>
      <c r="E47" s="161"/>
      <c r="F47" s="161"/>
      <c r="G47" s="106"/>
    </row>
    <row r="48" spans="1:7" x14ac:dyDescent="0.3">
      <c r="A48" s="155" t="s">
        <v>345</v>
      </c>
      <c r="B48" s="87">
        <v>0</v>
      </c>
      <c r="C48" s="87">
        <v>0</v>
      </c>
      <c r="D48" s="87">
        <v>1</v>
      </c>
      <c r="E48" s="87"/>
      <c r="F48" s="88"/>
      <c r="G48" s="106"/>
    </row>
    <row r="49" spans="1:7" x14ac:dyDescent="0.3">
      <c r="A49" s="142" t="s">
        <v>346</v>
      </c>
      <c r="B49" s="89">
        <v>0</v>
      </c>
      <c r="C49" s="89">
        <v>1</v>
      </c>
      <c r="D49" s="89"/>
      <c r="E49" s="89"/>
      <c r="F49" s="90"/>
      <c r="G49" s="108"/>
    </row>
    <row r="50" spans="1:7" x14ac:dyDescent="0.3">
      <c r="A50" s="83" t="s">
        <v>347</v>
      </c>
      <c r="B50" s="89">
        <v>0</v>
      </c>
      <c r="C50" s="89">
        <v>0</v>
      </c>
      <c r="D50" s="89">
        <v>0</v>
      </c>
      <c r="E50" s="89">
        <v>0</v>
      </c>
      <c r="F50" s="90">
        <v>0</v>
      </c>
      <c r="G50" s="108"/>
    </row>
    <row r="51" spans="1:7" x14ac:dyDescent="0.3">
      <c r="A51" s="83" t="s">
        <v>348</v>
      </c>
      <c r="B51" s="89">
        <v>0</v>
      </c>
      <c r="C51" s="89">
        <v>0</v>
      </c>
      <c r="D51" s="89">
        <v>0</v>
      </c>
      <c r="E51" s="89">
        <v>0</v>
      </c>
      <c r="F51" s="90">
        <v>0</v>
      </c>
      <c r="G51" s="108"/>
    </row>
    <row r="52" spans="1:7" ht="15" thickBot="1" x14ac:dyDescent="0.35">
      <c r="A52" s="84" t="s">
        <v>349</v>
      </c>
      <c r="B52" s="91">
        <v>0</v>
      </c>
      <c r="C52" s="91">
        <v>1</v>
      </c>
      <c r="D52" s="91"/>
      <c r="E52" s="91"/>
      <c r="F52" s="92"/>
      <c r="G52" s="108"/>
    </row>
    <row r="53" spans="1:7" ht="15" thickBot="1" x14ac:dyDescent="0.35">
      <c r="A53" s="95" t="s">
        <v>298</v>
      </c>
      <c r="B53" s="100">
        <v>0</v>
      </c>
      <c r="C53" s="100">
        <f>SUM(C48:C52)</f>
        <v>2</v>
      </c>
      <c r="D53" s="100">
        <f>SUM(D48:D52)+C53</f>
        <v>3</v>
      </c>
      <c r="E53" s="100">
        <f>SUM(E48:E52)+D53</f>
        <v>3</v>
      </c>
      <c r="F53" s="101">
        <f>SUM(F48:F52)+E53</f>
        <v>3</v>
      </c>
      <c r="G53" s="135">
        <f>F53/6</f>
        <v>0.5</v>
      </c>
    </row>
  </sheetData>
  <conditionalFormatting sqref="C11:F26 C31:F36 C40:F44 C48:F52">
    <cfRule type="containsBlanks" dxfId="71" priority="3">
      <formula>LEN(TRIM(C11))=0</formula>
    </cfRule>
  </conditionalFormatting>
  <conditionalFormatting sqref="I24:I25">
    <cfRule type="containsBlanks" dxfId="70" priority="2">
      <formula>LEN(TRIM(I24))=0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4ED0-E6C0-41E7-9F6F-1CB3E3CC8DDA}">
  <dimension ref="A1:T87"/>
  <sheetViews>
    <sheetView topLeftCell="A11" workbookViewId="0">
      <selection activeCell="B78" sqref="B78:F86"/>
    </sheetView>
  </sheetViews>
  <sheetFormatPr defaultRowHeight="14.4" x14ac:dyDescent="0.3"/>
  <cols>
    <col min="2" max="2" width="11.6640625" customWidth="1"/>
    <col min="7" max="7" width="8.88671875" customWidth="1"/>
  </cols>
  <sheetData>
    <row r="1" spans="1:20" ht="15" thickBot="1" x14ac:dyDescent="0.35">
      <c r="A1" s="82" t="s">
        <v>155</v>
      </c>
      <c r="B1" s="31">
        <v>44278</v>
      </c>
      <c r="G1" s="125"/>
    </row>
    <row r="2" spans="1:20" ht="15" thickBot="1" x14ac:dyDescent="0.35">
      <c r="A2" s="82" t="s">
        <v>316</v>
      </c>
      <c r="B2" s="121">
        <v>0.40277777777777773</v>
      </c>
      <c r="D2" s="148" t="s">
        <v>382</v>
      </c>
      <c r="I2" s="81">
        <v>44277</v>
      </c>
      <c r="M2" s="81">
        <v>44278</v>
      </c>
      <c r="Q2" t="s">
        <v>395</v>
      </c>
    </row>
    <row r="3" spans="1:20" x14ac:dyDescent="0.3">
      <c r="A3" s="83" t="s">
        <v>153</v>
      </c>
      <c r="B3" s="13" t="s">
        <v>384</v>
      </c>
      <c r="D3" s="149" t="s">
        <v>383</v>
      </c>
      <c r="I3" s="162" t="s">
        <v>393</v>
      </c>
      <c r="J3" s="164">
        <v>6</v>
      </c>
      <c r="K3" s="166" t="s">
        <v>391</v>
      </c>
      <c r="M3" s="162" t="s">
        <v>393</v>
      </c>
      <c r="N3" s="164">
        <v>11</v>
      </c>
      <c r="O3" s="166" t="s">
        <v>391</v>
      </c>
      <c r="Q3" s="162" t="s">
        <v>393</v>
      </c>
      <c r="R3" s="164">
        <v>17</v>
      </c>
      <c r="S3" s="166" t="s">
        <v>391</v>
      </c>
      <c r="T3" t="s">
        <v>396</v>
      </c>
    </row>
    <row r="4" spans="1:20" ht="15" thickBot="1" x14ac:dyDescent="0.35">
      <c r="A4" s="83" t="s">
        <v>312</v>
      </c>
      <c r="B4" s="137" t="s">
        <v>332</v>
      </c>
      <c r="I4" s="109" t="s">
        <v>390</v>
      </c>
      <c r="J4" s="138">
        <v>5</v>
      </c>
      <c r="K4" s="108" t="s">
        <v>391</v>
      </c>
      <c r="M4" s="109" t="s">
        <v>390</v>
      </c>
      <c r="N4" s="138">
        <v>10</v>
      </c>
      <c r="O4" s="108" t="s">
        <v>391</v>
      </c>
      <c r="Q4" s="109" t="s">
        <v>390</v>
      </c>
      <c r="R4" s="138">
        <v>15</v>
      </c>
      <c r="S4" s="108" t="s">
        <v>391</v>
      </c>
      <c r="T4" s="150" t="s">
        <v>397</v>
      </c>
    </row>
    <row r="5" spans="1:20" ht="15" thickBot="1" x14ac:dyDescent="0.35">
      <c r="A5" s="83" t="s">
        <v>313</v>
      </c>
      <c r="B5" s="13" t="s">
        <v>311</v>
      </c>
      <c r="D5" s="183" t="s">
        <v>385</v>
      </c>
      <c r="E5" s="10" t="s">
        <v>316</v>
      </c>
      <c r="F5" s="121">
        <v>0.40277777777777773</v>
      </c>
      <c r="I5" s="110" t="s">
        <v>394</v>
      </c>
      <c r="J5" s="165">
        <v>5</v>
      </c>
      <c r="K5" s="111" t="s">
        <v>391</v>
      </c>
      <c r="M5" s="110" t="s">
        <v>394</v>
      </c>
      <c r="N5" s="165">
        <v>9</v>
      </c>
      <c r="O5" s="111" t="s">
        <v>391</v>
      </c>
      <c r="Q5" s="110" t="s">
        <v>394</v>
      </c>
      <c r="R5" s="165">
        <v>14</v>
      </c>
      <c r="S5" s="111" t="s">
        <v>391</v>
      </c>
      <c r="T5" s="167">
        <v>0</v>
      </c>
    </row>
    <row r="6" spans="1:20" ht="15" thickBot="1" x14ac:dyDescent="0.35">
      <c r="A6" s="83" t="s">
        <v>314</v>
      </c>
      <c r="B6" s="13" t="s">
        <v>326</v>
      </c>
      <c r="D6" s="182" t="s">
        <v>386</v>
      </c>
      <c r="E6" s="16" t="s">
        <v>316</v>
      </c>
      <c r="F6" s="184">
        <v>0.4513888888888889</v>
      </c>
    </row>
    <row r="7" spans="1:20" ht="15" thickBot="1" x14ac:dyDescent="0.35">
      <c r="A7" s="84" t="s">
        <v>315</v>
      </c>
      <c r="B7" s="20">
        <v>21</v>
      </c>
    </row>
    <row r="9" spans="1:20" ht="15" thickBot="1" x14ac:dyDescent="0.35">
      <c r="B9" s="93"/>
      <c r="C9" s="122"/>
      <c r="D9" s="122"/>
      <c r="E9" s="122"/>
      <c r="F9" s="122"/>
    </row>
    <row r="10" spans="1:20" ht="15" thickBot="1" x14ac:dyDescent="0.35">
      <c r="A10" s="115" t="s">
        <v>153</v>
      </c>
      <c r="B10" s="100">
        <v>0</v>
      </c>
      <c r="C10" s="100">
        <v>15</v>
      </c>
      <c r="D10" s="100">
        <v>30</v>
      </c>
      <c r="E10" s="100">
        <v>60</v>
      </c>
      <c r="F10" s="101">
        <v>120</v>
      </c>
      <c r="G10" s="138"/>
      <c r="H10" s="115" t="s">
        <v>153</v>
      </c>
      <c r="I10" s="101" t="s">
        <v>161</v>
      </c>
      <c r="J10" s="139"/>
      <c r="K10" s="139"/>
      <c r="L10" s="139"/>
      <c r="M10" s="139"/>
    </row>
    <row r="11" spans="1:20" x14ac:dyDescent="0.3">
      <c r="A11" s="176" t="s">
        <v>350</v>
      </c>
      <c r="B11" s="151">
        <v>0</v>
      </c>
      <c r="C11" s="118">
        <v>1</v>
      </c>
      <c r="D11" s="118"/>
      <c r="E11" s="118"/>
      <c r="F11" s="119"/>
      <c r="G11" s="138"/>
      <c r="H11" s="176" t="s">
        <v>350</v>
      </c>
      <c r="I11" s="156">
        <v>15</v>
      </c>
      <c r="J11" s="139"/>
      <c r="K11" s="139"/>
      <c r="L11" s="139"/>
      <c r="M11" s="139"/>
    </row>
    <row r="12" spans="1:20" x14ac:dyDescent="0.3">
      <c r="A12" s="179" t="s">
        <v>351</v>
      </c>
      <c r="B12" s="152">
        <v>0</v>
      </c>
      <c r="C12" s="89">
        <v>1</v>
      </c>
      <c r="D12" s="89"/>
      <c r="E12" s="89"/>
      <c r="F12" s="90"/>
      <c r="G12" s="138"/>
      <c r="H12" s="179" t="s">
        <v>351</v>
      </c>
      <c r="I12" s="157">
        <v>15</v>
      </c>
      <c r="J12" s="139"/>
      <c r="K12" s="139"/>
      <c r="L12" s="139"/>
      <c r="M12" s="139"/>
    </row>
    <row r="13" spans="1:20" x14ac:dyDescent="0.3">
      <c r="A13" s="179" t="s">
        <v>352</v>
      </c>
      <c r="B13" s="152">
        <v>0</v>
      </c>
      <c r="C13" s="89">
        <v>1</v>
      </c>
      <c r="D13" s="89"/>
      <c r="E13" s="89"/>
      <c r="F13" s="90"/>
      <c r="G13" s="138"/>
      <c r="H13" s="179" t="s">
        <v>352</v>
      </c>
      <c r="I13" s="157">
        <v>15</v>
      </c>
      <c r="J13" s="139"/>
      <c r="K13" s="139"/>
      <c r="L13" s="139"/>
      <c r="M13" s="139"/>
    </row>
    <row r="14" spans="1:20" x14ac:dyDescent="0.3">
      <c r="A14" s="177" t="s">
        <v>353</v>
      </c>
      <c r="B14" s="152">
        <v>0</v>
      </c>
      <c r="C14" s="89">
        <v>1</v>
      </c>
      <c r="D14" s="89"/>
      <c r="E14" s="89"/>
      <c r="F14" s="90"/>
      <c r="G14" s="138"/>
      <c r="H14" s="177" t="s">
        <v>353</v>
      </c>
      <c r="I14" s="157">
        <v>15</v>
      </c>
      <c r="J14" s="139"/>
      <c r="K14" s="139"/>
      <c r="L14" s="139"/>
      <c r="M14" s="139"/>
    </row>
    <row r="15" spans="1:20" x14ac:dyDescent="0.3">
      <c r="A15" s="179" t="s">
        <v>354</v>
      </c>
      <c r="B15" s="152">
        <v>0</v>
      </c>
      <c r="C15" s="89">
        <v>1</v>
      </c>
      <c r="D15" s="89"/>
      <c r="E15" s="89"/>
      <c r="F15" s="90"/>
      <c r="G15" s="138"/>
      <c r="H15" s="179" t="s">
        <v>354</v>
      </c>
      <c r="I15" s="157">
        <v>15</v>
      </c>
      <c r="J15" s="139"/>
      <c r="K15" s="139"/>
      <c r="L15" s="139"/>
      <c r="M15" s="139"/>
    </row>
    <row r="16" spans="1:20" x14ac:dyDescent="0.3">
      <c r="A16" s="179" t="s">
        <v>355</v>
      </c>
      <c r="B16" s="152">
        <v>0</v>
      </c>
      <c r="C16" s="89">
        <v>0</v>
      </c>
      <c r="D16" s="89">
        <v>0</v>
      </c>
      <c r="E16" s="89">
        <v>1</v>
      </c>
      <c r="F16" s="90"/>
      <c r="G16" s="138"/>
      <c r="H16" s="179" t="s">
        <v>355</v>
      </c>
      <c r="I16" s="157">
        <v>60</v>
      </c>
      <c r="J16" s="139"/>
      <c r="K16" s="139"/>
      <c r="L16" s="139"/>
      <c r="M16" s="139"/>
    </row>
    <row r="17" spans="1:13" x14ac:dyDescent="0.3">
      <c r="A17" s="177" t="s">
        <v>356</v>
      </c>
      <c r="B17" s="152">
        <v>0</v>
      </c>
      <c r="C17" s="89">
        <v>0</v>
      </c>
      <c r="D17" s="89">
        <v>1</v>
      </c>
      <c r="E17" s="89"/>
      <c r="F17" s="90"/>
      <c r="G17" s="138"/>
      <c r="H17" s="177" t="s">
        <v>356</v>
      </c>
      <c r="I17" s="157">
        <v>30</v>
      </c>
      <c r="J17" s="139"/>
      <c r="K17" s="139"/>
      <c r="L17" s="139"/>
      <c r="M17" s="139"/>
    </row>
    <row r="18" spans="1:13" x14ac:dyDescent="0.3">
      <c r="A18" s="145" t="s">
        <v>357</v>
      </c>
      <c r="B18" s="152">
        <v>0</v>
      </c>
      <c r="C18" s="89"/>
      <c r="D18" s="89"/>
      <c r="E18" s="89"/>
      <c r="F18" s="90"/>
      <c r="G18" s="138"/>
      <c r="H18" s="179" t="s">
        <v>358</v>
      </c>
      <c r="I18" s="157">
        <v>15</v>
      </c>
      <c r="J18" s="139"/>
      <c r="K18" s="139"/>
      <c r="L18" s="139"/>
      <c r="M18" s="139"/>
    </row>
    <row r="19" spans="1:13" x14ac:dyDescent="0.3">
      <c r="A19" s="179" t="s">
        <v>358</v>
      </c>
      <c r="B19" s="152">
        <v>0</v>
      </c>
      <c r="C19" s="89">
        <v>1</v>
      </c>
      <c r="D19" s="89"/>
      <c r="E19" s="89"/>
      <c r="F19" s="90"/>
      <c r="G19" s="138"/>
      <c r="H19" s="177" t="s">
        <v>359</v>
      </c>
      <c r="I19" s="157">
        <v>15</v>
      </c>
      <c r="J19" s="139"/>
      <c r="K19" s="139"/>
      <c r="L19" s="139"/>
      <c r="M19" s="139"/>
    </row>
    <row r="20" spans="1:13" x14ac:dyDescent="0.3">
      <c r="A20" s="177" t="s">
        <v>359</v>
      </c>
      <c r="B20" s="152">
        <v>0</v>
      </c>
      <c r="C20" s="89">
        <v>1</v>
      </c>
      <c r="D20" s="89"/>
      <c r="E20" s="89"/>
      <c r="F20" s="90"/>
      <c r="G20" s="138"/>
      <c r="H20" s="179" t="s">
        <v>360</v>
      </c>
      <c r="I20" s="157" t="s">
        <v>410</v>
      </c>
      <c r="J20" s="139"/>
      <c r="K20" s="139"/>
      <c r="L20" s="139"/>
      <c r="M20" s="139"/>
    </row>
    <row r="21" spans="1:13" x14ac:dyDescent="0.3">
      <c r="A21" s="179" t="s">
        <v>360</v>
      </c>
      <c r="B21" s="152">
        <v>0</v>
      </c>
      <c r="C21" s="89">
        <v>0</v>
      </c>
      <c r="D21" s="89">
        <v>0</v>
      </c>
      <c r="E21" s="89">
        <v>0</v>
      </c>
      <c r="F21" s="90">
        <v>0</v>
      </c>
      <c r="G21" s="138"/>
      <c r="H21" s="181" t="s">
        <v>361</v>
      </c>
      <c r="I21" s="157">
        <v>120</v>
      </c>
      <c r="J21" s="139"/>
      <c r="K21" s="139"/>
      <c r="L21" s="139"/>
      <c r="M21" s="139"/>
    </row>
    <row r="22" spans="1:13" x14ac:dyDescent="0.3">
      <c r="A22" s="181" t="s">
        <v>361</v>
      </c>
      <c r="B22" s="152">
        <v>0</v>
      </c>
      <c r="C22" s="89">
        <v>0</v>
      </c>
      <c r="D22" s="89">
        <v>0</v>
      </c>
      <c r="E22" s="89">
        <v>0</v>
      </c>
      <c r="F22" s="90">
        <v>1</v>
      </c>
      <c r="G22" s="138"/>
      <c r="H22" s="177" t="s">
        <v>362</v>
      </c>
      <c r="I22" s="157">
        <v>15</v>
      </c>
      <c r="J22" s="139"/>
      <c r="K22" s="139"/>
      <c r="L22" s="139"/>
      <c r="M22" s="139"/>
    </row>
    <row r="23" spans="1:13" x14ac:dyDescent="0.3">
      <c r="A23" s="177" t="s">
        <v>362</v>
      </c>
      <c r="B23" s="152">
        <v>0</v>
      </c>
      <c r="C23" s="89">
        <v>1</v>
      </c>
      <c r="D23" s="89"/>
      <c r="E23" s="89"/>
      <c r="F23" s="90"/>
      <c r="G23" s="138"/>
      <c r="H23" s="177" t="s">
        <v>363</v>
      </c>
      <c r="I23" s="157">
        <v>15</v>
      </c>
      <c r="J23" s="139"/>
      <c r="K23" s="139"/>
      <c r="L23" s="139"/>
      <c r="M23" s="139"/>
    </row>
    <row r="24" spans="1:13" x14ac:dyDescent="0.3">
      <c r="A24" s="177" t="s">
        <v>363</v>
      </c>
      <c r="B24" s="152">
        <v>0</v>
      </c>
      <c r="C24" s="89">
        <v>1</v>
      </c>
      <c r="D24" s="89"/>
      <c r="E24" s="89"/>
      <c r="F24" s="90"/>
      <c r="G24" s="138"/>
      <c r="H24" s="179" t="s">
        <v>364</v>
      </c>
      <c r="I24" s="157">
        <v>30</v>
      </c>
      <c r="J24" s="139"/>
      <c r="K24" s="139"/>
      <c r="L24" s="139"/>
      <c r="M24" s="139"/>
    </row>
    <row r="25" spans="1:13" x14ac:dyDescent="0.3">
      <c r="A25" s="179" t="s">
        <v>364</v>
      </c>
      <c r="B25" s="152">
        <v>0</v>
      </c>
      <c r="C25" s="89">
        <v>0</v>
      </c>
      <c r="D25" s="89">
        <v>1</v>
      </c>
      <c r="E25" s="89"/>
      <c r="F25" s="90"/>
      <c r="G25" s="140"/>
      <c r="H25" s="179" t="s">
        <v>365</v>
      </c>
      <c r="I25" s="157">
        <v>15</v>
      </c>
      <c r="J25" s="139"/>
      <c r="K25" s="139"/>
      <c r="L25" s="139"/>
      <c r="M25" s="139"/>
    </row>
    <row r="26" spans="1:13" x14ac:dyDescent="0.3">
      <c r="A26" s="179" t="s">
        <v>365</v>
      </c>
      <c r="B26" s="152">
        <v>0</v>
      </c>
      <c r="C26" s="89">
        <v>1</v>
      </c>
      <c r="D26" s="89"/>
      <c r="E26" s="89"/>
      <c r="F26" s="90"/>
      <c r="G26" s="138"/>
      <c r="H26" s="179" t="s">
        <v>367</v>
      </c>
      <c r="I26" s="157">
        <v>15</v>
      </c>
      <c r="J26" s="139"/>
      <c r="K26" s="139"/>
      <c r="L26" s="139"/>
      <c r="M26" s="139"/>
    </row>
    <row r="27" spans="1:13" x14ac:dyDescent="0.3">
      <c r="A27" s="145" t="s">
        <v>366</v>
      </c>
      <c r="B27" s="152">
        <v>0</v>
      </c>
      <c r="C27" s="89">
        <v>0</v>
      </c>
      <c r="D27" s="89"/>
      <c r="E27" s="89"/>
      <c r="F27" s="90"/>
      <c r="H27" s="177" t="s">
        <v>368</v>
      </c>
      <c r="I27" s="157">
        <v>120</v>
      </c>
      <c r="J27" s="139"/>
      <c r="K27" s="139"/>
      <c r="L27" s="139"/>
      <c r="M27" s="139"/>
    </row>
    <row r="28" spans="1:13" x14ac:dyDescent="0.3">
      <c r="A28" s="179" t="s">
        <v>367</v>
      </c>
      <c r="B28" s="152">
        <v>0</v>
      </c>
      <c r="C28" s="89">
        <v>1</v>
      </c>
      <c r="D28" s="89"/>
      <c r="E28" s="89"/>
      <c r="F28" s="90"/>
      <c r="H28" s="177" t="s">
        <v>369</v>
      </c>
      <c r="I28" s="157">
        <v>15</v>
      </c>
      <c r="J28" s="139"/>
      <c r="K28" s="139"/>
      <c r="L28" s="139"/>
      <c r="M28" s="139"/>
    </row>
    <row r="29" spans="1:13" x14ac:dyDescent="0.3">
      <c r="A29" s="177" t="s">
        <v>368</v>
      </c>
      <c r="B29" s="152">
        <v>0</v>
      </c>
      <c r="C29" s="89">
        <v>0</v>
      </c>
      <c r="D29" s="89">
        <v>0</v>
      </c>
      <c r="E29" s="89">
        <v>0</v>
      </c>
      <c r="F29" s="90">
        <v>1</v>
      </c>
      <c r="H29" s="177" t="s">
        <v>370</v>
      </c>
      <c r="I29" s="157">
        <v>15</v>
      </c>
      <c r="J29" s="139"/>
      <c r="K29" s="139"/>
      <c r="L29" s="139"/>
      <c r="M29" s="139"/>
    </row>
    <row r="30" spans="1:13" x14ac:dyDescent="0.3">
      <c r="A30" s="177" t="s">
        <v>369</v>
      </c>
      <c r="B30" s="152">
        <v>0</v>
      </c>
      <c r="C30" s="89">
        <v>1</v>
      </c>
      <c r="D30" s="89"/>
      <c r="E30" s="89"/>
      <c r="F30" s="90"/>
      <c r="H30" s="179" t="s">
        <v>371</v>
      </c>
      <c r="I30" s="157">
        <v>15</v>
      </c>
      <c r="J30" s="139"/>
      <c r="K30" s="139"/>
      <c r="L30" s="139"/>
      <c r="M30" s="139"/>
    </row>
    <row r="31" spans="1:13" x14ac:dyDescent="0.3">
      <c r="A31" s="177" t="s">
        <v>370</v>
      </c>
      <c r="B31" s="152">
        <v>0</v>
      </c>
      <c r="C31" s="89">
        <v>1</v>
      </c>
      <c r="D31" s="89"/>
      <c r="E31" s="89"/>
      <c r="F31" s="90"/>
      <c r="H31" s="179" t="s">
        <v>372</v>
      </c>
      <c r="I31" s="157">
        <v>15</v>
      </c>
      <c r="J31" s="139"/>
      <c r="K31" s="139"/>
      <c r="L31" s="139"/>
      <c r="M31" s="139"/>
    </row>
    <row r="32" spans="1:13" x14ac:dyDescent="0.3">
      <c r="A32" s="179" t="s">
        <v>371</v>
      </c>
      <c r="B32" s="152">
        <v>0</v>
      </c>
      <c r="C32" s="89">
        <v>1</v>
      </c>
      <c r="D32" s="89"/>
      <c r="E32" s="89"/>
      <c r="F32" s="90"/>
      <c r="H32" s="179" t="s">
        <v>373</v>
      </c>
      <c r="I32" s="157">
        <v>15</v>
      </c>
      <c r="J32" s="139"/>
      <c r="K32" s="139"/>
      <c r="L32" s="139"/>
      <c r="M32" s="139"/>
    </row>
    <row r="33" spans="1:13" x14ac:dyDescent="0.3">
      <c r="A33" s="179" t="s">
        <v>372</v>
      </c>
      <c r="B33" s="152">
        <v>0</v>
      </c>
      <c r="C33" s="146">
        <v>1</v>
      </c>
      <c r="D33" s="89"/>
      <c r="E33" s="89"/>
      <c r="F33" s="90"/>
      <c r="H33" s="177" t="s">
        <v>374</v>
      </c>
      <c r="I33" s="157">
        <v>15</v>
      </c>
      <c r="J33" s="94"/>
      <c r="K33" s="139"/>
      <c r="L33" s="139"/>
      <c r="M33" s="139"/>
    </row>
    <row r="34" spans="1:13" x14ac:dyDescent="0.3">
      <c r="A34" s="179" t="s">
        <v>373</v>
      </c>
      <c r="B34" s="152">
        <v>0</v>
      </c>
      <c r="C34" s="146">
        <v>1</v>
      </c>
      <c r="D34" s="89"/>
      <c r="E34" s="89"/>
      <c r="F34" s="90"/>
      <c r="H34" s="177" t="s">
        <v>375</v>
      </c>
      <c r="I34" s="157">
        <v>15</v>
      </c>
      <c r="J34" s="94"/>
      <c r="K34" s="139"/>
      <c r="L34" s="139"/>
      <c r="M34" s="139"/>
    </row>
    <row r="35" spans="1:13" x14ac:dyDescent="0.3">
      <c r="A35" s="177" t="s">
        <v>374</v>
      </c>
      <c r="B35" s="152">
        <v>0</v>
      </c>
      <c r="C35" s="146">
        <v>1</v>
      </c>
      <c r="D35" s="89"/>
      <c r="E35" s="89"/>
      <c r="F35" s="90"/>
      <c r="H35" s="177" t="s">
        <v>376</v>
      </c>
      <c r="I35" s="157">
        <v>60</v>
      </c>
      <c r="J35" s="94"/>
      <c r="K35" s="139"/>
      <c r="L35" s="139"/>
      <c r="M35" s="139"/>
    </row>
    <row r="36" spans="1:13" x14ac:dyDescent="0.3">
      <c r="A36" s="177" t="s">
        <v>375</v>
      </c>
      <c r="B36" s="152">
        <v>0</v>
      </c>
      <c r="C36" s="146">
        <v>1</v>
      </c>
      <c r="D36" s="89"/>
      <c r="E36" s="89"/>
      <c r="F36" s="90"/>
      <c r="H36" s="177" t="s">
        <v>377</v>
      </c>
      <c r="I36" s="157">
        <v>60</v>
      </c>
      <c r="J36" s="94"/>
      <c r="K36" s="139"/>
      <c r="L36" s="139"/>
      <c r="M36" s="139"/>
    </row>
    <row r="37" spans="1:13" x14ac:dyDescent="0.3">
      <c r="A37" s="177" t="s">
        <v>376</v>
      </c>
      <c r="B37" s="152">
        <v>0</v>
      </c>
      <c r="C37" s="146">
        <v>0</v>
      </c>
      <c r="D37" s="89">
        <v>0</v>
      </c>
      <c r="E37" s="89">
        <v>1</v>
      </c>
      <c r="F37" s="90"/>
      <c r="H37" s="179" t="s">
        <v>378</v>
      </c>
      <c r="I37" s="157">
        <v>15</v>
      </c>
      <c r="J37" s="94"/>
      <c r="K37" s="139"/>
      <c r="L37" s="139"/>
      <c r="M37" s="139"/>
    </row>
    <row r="38" spans="1:13" x14ac:dyDescent="0.3">
      <c r="A38" s="177" t="s">
        <v>377</v>
      </c>
      <c r="B38" s="152">
        <v>0</v>
      </c>
      <c r="C38" s="146">
        <v>0</v>
      </c>
      <c r="D38" s="89">
        <v>0</v>
      </c>
      <c r="E38" s="89">
        <v>1</v>
      </c>
      <c r="F38" s="90"/>
      <c r="H38" s="177" t="s">
        <v>379</v>
      </c>
      <c r="I38" s="157">
        <v>60</v>
      </c>
      <c r="J38" s="94"/>
      <c r="K38" s="139"/>
      <c r="L38" s="139"/>
      <c r="M38" s="139"/>
    </row>
    <row r="39" spans="1:13" x14ac:dyDescent="0.3">
      <c r="A39" s="179" t="s">
        <v>378</v>
      </c>
      <c r="B39" s="152">
        <v>0</v>
      </c>
      <c r="C39" s="146">
        <v>1</v>
      </c>
      <c r="D39" s="89"/>
      <c r="E39" s="89"/>
      <c r="F39" s="90"/>
      <c r="H39" s="179" t="s">
        <v>380</v>
      </c>
      <c r="I39" s="157">
        <v>15</v>
      </c>
      <c r="J39" s="94"/>
      <c r="K39" s="139"/>
      <c r="L39" s="139"/>
      <c r="M39" s="139"/>
    </row>
    <row r="40" spans="1:13" ht="15" thickBot="1" x14ac:dyDescent="0.35">
      <c r="A40" s="177" t="s">
        <v>379</v>
      </c>
      <c r="B40" s="152">
        <v>0</v>
      </c>
      <c r="C40" s="146">
        <v>0</v>
      </c>
      <c r="D40" s="89">
        <v>0</v>
      </c>
      <c r="E40" s="89">
        <v>1</v>
      </c>
      <c r="F40" s="90"/>
      <c r="H40" s="182" t="s">
        <v>381</v>
      </c>
      <c r="I40" s="158">
        <v>15</v>
      </c>
      <c r="J40" s="94"/>
      <c r="K40" s="139"/>
      <c r="L40" s="139"/>
      <c r="M40" s="139"/>
    </row>
    <row r="41" spans="1:13" ht="15" thickBot="1" x14ac:dyDescent="0.35">
      <c r="A41" s="179" t="s">
        <v>380</v>
      </c>
      <c r="B41" s="152">
        <v>0</v>
      </c>
      <c r="C41" s="146">
        <v>1</v>
      </c>
      <c r="D41" s="89"/>
      <c r="E41" s="89"/>
      <c r="F41" s="90"/>
      <c r="H41" s="159" t="s">
        <v>387</v>
      </c>
      <c r="I41" s="160">
        <f>COUNTA(H11:H40)</f>
        <v>30</v>
      </c>
      <c r="J41" s="94"/>
      <c r="K41" s="139"/>
      <c r="L41" s="139"/>
      <c r="M41" s="139"/>
    </row>
    <row r="42" spans="1:13" ht="15" thickBot="1" x14ac:dyDescent="0.35">
      <c r="A42" s="182" t="s">
        <v>381</v>
      </c>
      <c r="B42" s="153">
        <v>0</v>
      </c>
      <c r="C42" s="147">
        <v>1</v>
      </c>
      <c r="D42" s="91"/>
      <c r="E42" s="91"/>
      <c r="F42" s="92"/>
      <c r="J42" s="94"/>
      <c r="K42" s="139"/>
      <c r="L42" s="139"/>
      <c r="M42" s="139"/>
    </row>
    <row r="43" spans="1:13" x14ac:dyDescent="0.3">
      <c r="A43" s="144" t="s">
        <v>388</v>
      </c>
      <c r="F43">
        <f>COUNTA(A11:A42)</f>
        <v>32</v>
      </c>
    </row>
    <row r="46" spans="1:13" ht="15" thickBot="1" x14ac:dyDescent="0.35"/>
    <row r="47" spans="1:13" x14ac:dyDescent="0.3">
      <c r="A47" s="105" t="s">
        <v>389</v>
      </c>
      <c r="B47" s="161">
        <f>COUNTA(A49:A59)</f>
        <v>11</v>
      </c>
      <c r="C47" s="161" t="s">
        <v>391</v>
      </c>
      <c r="D47" s="161"/>
      <c r="E47" s="161"/>
      <c r="F47" s="161"/>
      <c r="G47" s="106"/>
    </row>
    <row r="48" spans="1:13" ht="15" thickBot="1" x14ac:dyDescent="0.35">
      <c r="A48" s="110" t="s">
        <v>392</v>
      </c>
      <c r="B48" s="163">
        <v>0</v>
      </c>
      <c r="C48" s="163">
        <v>15</v>
      </c>
      <c r="D48" s="163">
        <v>30</v>
      </c>
      <c r="E48" s="163">
        <v>60</v>
      </c>
      <c r="F48" s="163">
        <v>120</v>
      </c>
      <c r="G48" s="111"/>
    </row>
    <row r="49" spans="1:14" x14ac:dyDescent="0.3">
      <c r="A49" s="176" t="s">
        <v>350</v>
      </c>
      <c r="B49" s="151">
        <v>0</v>
      </c>
      <c r="C49" s="118">
        <v>1</v>
      </c>
      <c r="D49" s="118"/>
      <c r="E49" s="118"/>
      <c r="F49" s="119"/>
      <c r="G49" s="108"/>
    </row>
    <row r="50" spans="1:14" x14ac:dyDescent="0.3">
      <c r="A50" s="177" t="s">
        <v>353</v>
      </c>
      <c r="B50" s="152">
        <v>0</v>
      </c>
      <c r="C50" s="89">
        <v>1</v>
      </c>
      <c r="D50" s="89"/>
      <c r="E50" s="89"/>
      <c r="F50" s="90"/>
      <c r="G50" s="108"/>
    </row>
    <row r="51" spans="1:14" x14ac:dyDescent="0.3">
      <c r="A51" s="177" t="s">
        <v>356</v>
      </c>
      <c r="B51" s="152">
        <v>0</v>
      </c>
      <c r="C51" s="89">
        <v>0</v>
      </c>
      <c r="D51" s="89">
        <v>1</v>
      </c>
      <c r="E51" s="89"/>
      <c r="F51" s="90"/>
      <c r="G51" s="108"/>
    </row>
    <row r="52" spans="1:14" x14ac:dyDescent="0.3">
      <c r="A52" s="177" t="s">
        <v>359</v>
      </c>
      <c r="B52" s="152">
        <v>0</v>
      </c>
      <c r="C52" s="89">
        <v>1</v>
      </c>
      <c r="D52" s="89"/>
      <c r="E52" s="89"/>
      <c r="F52" s="90"/>
      <c r="G52" s="108"/>
    </row>
    <row r="53" spans="1:14" x14ac:dyDescent="0.3">
      <c r="A53" s="177" t="s">
        <v>362</v>
      </c>
      <c r="B53" s="152">
        <v>0</v>
      </c>
      <c r="C53" s="89">
        <v>1</v>
      </c>
      <c r="D53" s="89"/>
      <c r="E53" s="89"/>
      <c r="F53" s="90"/>
      <c r="G53" s="108"/>
    </row>
    <row r="54" spans="1:14" x14ac:dyDescent="0.3">
      <c r="A54" s="177" t="s">
        <v>363</v>
      </c>
      <c r="B54" s="152">
        <v>0</v>
      </c>
      <c r="C54" s="89">
        <v>1</v>
      </c>
      <c r="D54" s="89"/>
      <c r="E54" s="89"/>
      <c r="F54" s="90"/>
      <c r="G54" s="108"/>
    </row>
    <row r="55" spans="1:14" x14ac:dyDescent="0.3">
      <c r="A55" s="177" t="s">
        <v>368</v>
      </c>
      <c r="B55" s="152">
        <v>0</v>
      </c>
      <c r="C55" s="89">
        <v>0</v>
      </c>
      <c r="D55" s="89">
        <v>0</v>
      </c>
      <c r="E55" s="89">
        <v>0</v>
      </c>
      <c r="F55" s="90">
        <v>1</v>
      </c>
      <c r="G55" s="108"/>
    </row>
    <row r="56" spans="1:14" x14ac:dyDescent="0.3">
      <c r="A56" s="177" t="s">
        <v>369</v>
      </c>
      <c r="B56" s="152">
        <v>0</v>
      </c>
      <c r="C56" s="89">
        <v>1</v>
      </c>
      <c r="D56" s="89"/>
      <c r="E56" s="89"/>
      <c r="F56" s="90"/>
      <c r="G56" s="108"/>
    </row>
    <row r="57" spans="1:14" x14ac:dyDescent="0.3">
      <c r="A57" s="177" t="s">
        <v>374</v>
      </c>
      <c r="B57" s="152">
        <v>0</v>
      </c>
      <c r="C57" s="146">
        <v>1</v>
      </c>
      <c r="D57" s="89"/>
      <c r="E57" s="89"/>
      <c r="F57" s="90"/>
      <c r="G57" s="108"/>
    </row>
    <row r="58" spans="1:14" x14ac:dyDescent="0.3">
      <c r="A58" s="177" t="s">
        <v>375</v>
      </c>
      <c r="B58" s="152">
        <v>0</v>
      </c>
      <c r="C58" s="146">
        <v>1</v>
      </c>
      <c r="D58" s="89"/>
      <c r="E58" s="89"/>
      <c r="F58" s="90"/>
      <c r="G58" s="108"/>
    </row>
    <row r="59" spans="1:14" ht="15" thickBot="1" x14ac:dyDescent="0.35">
      <c r="A59" s="177" t="s">
        <v>379</v>
      </c>
      <c r="B59" s="152">
        <v>0</v>
      </c>
      <c r="C59" s="146">
        <v>0</v>
      </c>
      <c r="D59" s="89">
        <v>0</v>
      </c>
      <c r="E59" s="89">
        <v>1</v>
      </c>
      <c r="F59" s="90"/>
      <c r="G59" s="108"/>
    </row>
    <row r="60" spans="1:14" ht="15" thickBot="1" x14ac:dyDescent="0.35">
      <c r="A60" s="95" t="s">
        <v>298</v>
      </c>
      <c r="B60" s="100">
        <v>0</v>
      </c>
      <c r="C60" s="100">
        <f>SUM(C49:C59)</f>
        <v>8</v>
      </c>
      <c r="D60" s="100">
        <f>SUM(D49:D59)+C60</f>
        <v>9</v>
      </c>
      <c r="E60" s="100">
        <f>SUM(E49:E59)+D60</f>
        <v>10</v>
      </c>
      <c r="F60" s="101">
        <f>SUM(F49:F59)+E60</f>
        <v>11</v>
      </c>
      <c r="G60" s="135">
        <f>F60/COUNTA(B49:B59)</f>
        <v>1</v>
      </c>
    </row>
    <row r="61" spans="1:14" ht="15" thickBot="1" x14ac:dyDescent="0.35"/>
    <row r="62" spans="1:14" x14ac:dyDescent="0.3">
      <c r="A62" s="162" t="s">
        <v>390</v>
      </c>
      <c r="B62" s="161">
        <f>COUNTA(B64:B73)</f>
        <v>10</v>
      </c>
      <c r="C62" s="161" t="s">
        <v>391</v>
      </c>
      <c r="D62" s="161"/>
      <c r="E62" s="161"/>
      <c r="F62" s="161"/>
      <c r="G62" s="106"/>
      <c r="I62" s="138"/>
      <c r="J62" s="138"/>
      <c r="K62" s="138"/>
      <c r="L62" s="138"/>
      <c r="M62" s="138"/>
      <c r="N62" s="138"/>
    </row>
    <row r="63" spans="1:14" ht="15" thickBot="1" x14ac:dyDescent="0.35">
      <c r="A63" s="110" t="s">
        <v>392</v>
      </c>
      <c r="B63" s="163">
        <v>0</v>
      </c>
      <c r="C63" s="163">
        <v>15</v>
      </c>
      <c r="D63" s="163">
        <v>30</v>
      </c>
      <c r="E63" s="163">
        <v>60</v>
      </c>
      <c r="F63" s="163">
        <v>120</v>
      </c>
      <c r="G63" s="111"/>
      <c r="I63" s="138"/>
      <c r="J63" s="138"/>
      <c r="K63" s="138"/>
      <c r="L63" s="138"/>
      <c r="M63" s="138"/>
      <c r="N63" s="138"/>
    </row>
    <row r="64" spans="1:14" x14ac:dyDescent="0.3">
      <c r="A64" s="185" t="s">
        <v>351</v>
      </c>
      <c r="B64" s="151">
        <v>0</v>
      </c>
      <c r="C64" s="118">
        <v>1</v>
      </c>
      <c r="D64" s="118"/>
      <c r="E64" s="118"/>
      <c r="F64" s="119"/>
      <c r="G64" s="108"/>
      <c r="I64" s="138"/>
      <c r="J64" s="138"/>
      <c r="K64" s="138"/>
      <c r="L64" s="138"/>
      <c r="M64" s="138"/>
      <c r="N64" s="138"/>
    </row>
    <row r="65" spans="1:14" x14ac:dyDescent="0.3">
      <c r="A65" s="179" t="s">
        <v>354</v>
      </c>
      <c r="B65" s="152">
        <v>0</v>
      </c>
      <c r="C65" s="89">
        <v>1</v>
      </c>
      <c r="D65" s="89"/>
      <c r="E65" s="89"/>
      <c r="F65" s="90"/>
      <c r="G65" s="108"/>
      <c r="I65" s="138"/>
      <c r="J65" s="139"/>
      <c r="K65" s="139"/>
      <c r="L65" s="139"/>
      <c r="M65" s="139"/>
      <c r="N65" s="139"/>
    </row>
    <row r="66" spans="1:14" x14ac:dyDescent="0.3">
      <c r="A66" s="179" t="s">
        <v>360</v>
      </c>
      <c r="B66" s="152">
        <v>0</v>
      </c>
      <c r="C66" s="89">
        <v>0</v>
      </c>
      <c r="D66" s="89">
        <v>0</v>
      </c>
      <c r="E66" s="89">
        <v>0</v>
      </c>
      <c r="F66" s="90">
        <v>0</v>
      </c>
      <c r="G66" s="108"/>
    </row>
    <row r="67" spans="1:14" x14ac:dyDescent="0.3">
      <c r="A67" s="179" t="s">
        <v>364</v>
      </c>
      <c r="B67" s="152">
        <v>0</v>
      </c>
      <c r="C67" s="89">
        <v>0</v>
      </c>
      <c r="D67" s="89">
        <v>1</v>
      </c>
      <c r="E67" s="89"/>
      <c r="F67" s="90"/>
      <c r="G67" s="108"/>
    </row>
    <row r="68" spans="1:14" x14ac:dyDescent="0.3">
      <c r="A68" s="179" t="s">
        <v>365</v>
      </c>
      <c r="B68" s="152">
        <v>0</v>
      </c>
      <c r="C68" s="89">
        <v>1</v>
      </c>
      <c r="D68" s="89"/>
      <c r="E68" s="89"/>
      <c r="F68" s="90"/>
      <c r="G68" s="108"/>
    </row>
    <row r="69" spans="1:14" x14ac:dyDescent="0.3">
      <c r="A69" s="177" t="s">
        <v>370</v>
      </c>
      <c r="B69" s="152">
        <v>0</v>
      </c>
      <c r="C69" s="89">
        <v>1</v>
      </c>
      <c r="D69" s="89"/>
      <c r="E69" s="89"/>
      <c r="F69" s="90"/>
      <c r="G69" s="108"/>
    </row>
    <row r="70" spans="1:14" x14ac:dyDescent="0.3">
      <c r="A70" s="179" t="s">
        <v>371</v>
      </c>
      <c r="B70" s="152">
        <v>0</v>
      </c>
      <c r="C70" s="89">
        <v>1</v>
      </c>
      <c r="D70" s="89"/>
      <c r="E70" s="89"/>
      <c r="F70" s="90"/>
      <c r="G70" s="108"/>
    </row>
    <row r="71" spans="1:14" x14ac:dyDescent="0.3">
      <c r="A71" s="177" t="s">
        <v>376</v>
      </c>
      <c r="B71" s="152">
        <v>0</v>
      </c>
      <c r="C71" s="146">
        <v>0</v>
      </c>
      <c r="D71" s="89">
        <v>0</v>
      </c>
      <c r="E71" s="89">
        <v>1</v>
      </c>
      <c r="F71" s="90"/>
      <c r="G71" s="108"/>
    </row>
    <row r="72" spans="1:14" x14ac:dyDescent="0.3">
      <c r="A72" s="177" t="s">
        <v>377</v>
      </c>
      <c r="B72" s="152">
        <v>0</v>
      </c>
      <c r="C72" s="146">
        <v>0</v>
      </c>
      <c r="D72" s="89">
        <v>0</v>
      </c>
      <c r="E72" s="89">
        <v>1</v>
      </c>
      <c r="F72" s="90"/>
      <c r="G72" s="108"/>
    </row>
    <row r="73" spans="1:14" ht="15" thickBot="1" x14ac:dyDescent="0.35">
      <c r="A73" s="179" t="s">
        <v>380</v>
      </c>
      <c r="B73" s="152">
        <v>0</v>
      </c>
      <c r="C73" s="146">
        <v>1</v>
      </c>
      <c r="D73" s="89"/>
      <c r="E73" s="89"/>
      <c r="F73" s="90"/>
      <c r="G73" s="108"/>
    </row>
    <row r="74" spans="1:14" ht="15" thickBot="1" x14ac:dyDescent="0.35">
      <c r="A74" s="95" t="s">
        <v>298</v>
      </c>
      <c r="B74" s="100">
        <v>0</v>
      </c>
      <c r="C74" s="100">
        <f>SUM(C64:C73)</f>
        <v>6</v>
      </c>
      <c r="D74" s="100">
        <f>SUM(D64:D73)+C74</f>
        <v>7</v>
      </c>
      <c r="E74" s="100">
        <f>SUM(E64:E73)+D74</f>
        <v>9</v>
      </c>
      <c r="F74" s="101">
        <f>SUM(F64:F73)+E74</f>
        <v>9</v>
      </c>
      <c r="G74" s="135">
        <f>F74/B62</f>
        <v>0.9</v>
      </c>
    </row>
    <row r="75" spans="1:14" ht="15" thickBot="1" x14ac:dyDescent="0.35"/>
    <row r="76" spans="1:14" x14ac:dyDescent="0.3">
      <c r="A76" s="105" t="s">
        <v>8</v>
      </c>
      <c r="B76" s="161">
        <f>COUNTA(B78:B86)</f>
        <v>9</v>
      </c>
      <c r="C76" s="161" t="s">
        <v>391</v>
      </c>
      <c r="D76" s="161"/>
      <c r="E76" s="161"/>
      <c r="F76" s="161"/>
      <c r="G76" s="106"/>
    </row>
    <row r="77" spans="1:14" ht="15" thickBot="1" x14ac:dyDescent="0.35">
      <c r="A77" s="110"/>
      <c r="B77" s="163">
        <v>0</v>
      </c>
      <c r="C77" s="163">
        <v>15</v>
      </c>
      <c r="D77" s="163">
        <v>30</v>
      </c>
      <c r="E77" s="163">
        <v>60</v>
      </c>
      <c r="F77" s="163">
        <v>120</v>
      </c>
      <c r="G77" s="111"/>
    </row>
    <row r="78" spans="1:14" x14ac:dyDescent="0.3">
      <c r="A78" s="185" t="s">
        <v>352</v>
      </c>
      <c r="B78" s="151">
        <v>0</v>
      </c>
      <c r="C78" s="118">
        <v>1</v>
      </c>
      <c r="D78" s="118"/>
      <c r="E78" s="118"/>
      <c r="F78" s="119"/>
      <c r="G78" s="108"/>
    </row>
    <row r="79" spans="1:14" x14ac:dyDescent="0.3">
      <c r="A79" s="179" t="s">
        <v>355</v>
      </c>
      <c r="B79" s="152">
        <v>0</v>
      </c>
      <c r="C79" s="89">
        <v>0</v>
      </c>
      <c r="D79" s="89">
        <v>0</v>
      </c>
      <c r="E79" s="89">
        <v>1</v>
      </c>
      <c r="F79" s="90"/>
      <c r="G79" s="108"/>
    </row>
    <row r="80" spans="1:14" x14ac:dyDescent="0.3">
      <c r="A80" s="179" t="s">
        <v>358</v>
      </c>
      <c r="B80" s="152">
        <v>0</v>
      </c>
      <c r="C80" s="89">
        <v>1</v>
      </c>
      <c r="D80" s="89"/>
      <c r="E80" s="89"/>
      <c r="F80" s="90"/>
      <c r="G80" s="108"/>
    </row>
    <row r="81" spans="1:7" x14ac:dyDescent="0.3">
      <c r="A81" s="181" t="s">
        <v>361</v>
      </c>
      <c r="B81" s="152">
        <v>0</v>
      </c>
      <c r="C81" s="89">
        <v>0</v>
      </c>
      <c r="D81" s="89">
        <v>0</v>
      </c>
      <c r="E81" s="89">
        <v>0</v>
      </c>
      <c r="F81" s="90">
        <v>1</v>
      </c>
      <c r="G81" s="108"/>
    </row>
    <row r="82" spans="1:7" x14ac:dyDescent="0.3">
      <c r="A82" s="179" t="s">
        <v>367</v>
      </c>
      <c r="B82" s="152">
        <v>0</v>
      </c>
      <c r="C82" s="89">
        <v>1</v>
      </c>
      <c r="D82" s="89"/>
      <c r="E82" s="89"/>
      <c r="F82" s="90"/>
      <c r="G82" s="108"/>
    </row>
    <row r="83" spans="1:7" x14ac:dyDescent="0.3">
      <c r="A83" s="179" t="s">
        <v>372</v>
      </c>
      <c r="B83" s="152">
        <v>0</v>
      </c>
      <c r="C83" s="146">
        <v>1</v>
      </c>
      <c r="D83" s="89"/>
      <c r="E83" s="89"/>
      <c r="F83" s="90"/>
      <c r="G83" s="108"/>
    </row>
    <row r="84" spans="1:7" x14ac:dyDescent="0.3">
      <c r="A84" s="179" t="s">
        <v>373</v>
      </c>
      <c r="B84" s="152">
        <v>0</v>
      </c>
      <c r="C84" s="146">
        <v>1</v>
      </c>
      <c r="D84" s="89"/>
      <c r="E84" s="89"/>
      <c r="F84" s="90"/>
      <c r="G84" s="108"/>
    </row>
    <row r="85" spans="1:7" x14ac:dyDescent="0.3">
      <c r="A85" s="179" t="s">
        <v>378</v>
      </c>
      <c r="B85" s="152">
        <v>0</v>
      </c>
      <c r="C85" s="146">
        <v>1</v>
      </c>
      <c r="D85" s="89"/>
      <c r="E85" s="89"/>
      <c r="F85" s="90"/>
      <c r="G85" s="108"/>
    </row>
    <row r="86" spans="1:7" ht="15" thickBot="1" x14ac:dyDescent="0.35">
      <c r="A86" s="182" t="s">
        <v>381</v>
      </c>
      <c r="B86" s="153">
        <v>0</v>
      </c>
      <c r="C86" s="147">
        <v>1</v>
      </c>
      <c r="D86" s="91"/>
      <c r="E86" s="91"/>
      <c r="F86" s="92"/>
      <c r="G86" s="108"/>
    </row>
    <row r="87" spans="1:7" ht="15" thickBot="1" x14ac:dyDescent="0.35">
      <c r="A87" s="95" t="s">
        <v>298</v>
      </c>
      <c r="B87" s="100">
        <v>0</v>
      </c>
      <c r="C87" s="100">
        <f>SUM(C78:C86)</f>
        <v>7</v>
      </c>
      <c r="D87" s="100">
        <f>SUM(D78:D86)+C87</f>
        <v>7</v>
      </c>
      <c r="E87" s="100">
        <f>SUM(E78:E86)+D87</f>
        <v>8</v>
      </c>
      <c r="F87" s="101">
        <f>SUM(F78:F86)+E87</f>
        <v>9</v>
      </c>
      <c r="G87" s="135">
        <f>F87/B76</f>
        <v>1</v>
      </c>
    </row>
  </sheetData>
  <phoneticPr fontId="1" type="noConversion"/>
  <conditionalFormatting sqref="C11:F42">
    <cfRule type="containsBlanks" dxfId="69" priority="6">
      <formula>LEN(TRIM(C11))=0</formula>
    </cfRule>
  </conditionalFormatting>
  <conditionalFormatting sqref="C49:F59">
    <cfRule type="containsBlanks" dxfId="68" priority="3">
      <formula>LEN(TRIM(C49))=0</formula>
    </cfRule>
  </conditionalFormatting>
  <conditionalFormatting sqref="C64:F73">
    <cfRule type="containsBlanks" dxfId="67" priority="2">
      <formula>LEN(TRIM(C64))=0</formula>
    </cfRule>
  </conditionalFormatting>
  <conditionalFormatting sqref="C78:F86">
    <cfRule type="containsBlanks" dxfId="66" priority="1">
      <formula>LEN(TRIM(C78))=0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7DB0-4A3E-4C97-A4FD-734D092A2D6B}">
  <dimension ref="A1:W78"/>
  <sheetViews>
    <sheetView topLeftCell="A51" workbookViewId="0">
      <selection activeCell="B69" sqref="B69:F77"/>
    </sheetView>
  </sheetViews>
  <sheetFormatPr defaultRowHeight="14.4" x14ac:dyDescent="0.3"/>
  <sheetData>
    <row r="1" spans="1:23" ht="15" thickBot="1" x14ac:dyDescent="0.35">
      <c r="A1" s="82" t="s">
        <v>155</v>
      </c>
      <c r="B1" s="31">
        <v>44279</v>
      </c>
      <c r="D1" s="148" t="s">
        <v>404</v>
      </c>
      <c r="E1" t="s">
        <v>406</v>
      </c>
      <c r="G1" s="125"/>
    </row>
    <row r="2" spans="1:23" ht="15" thickBot="1" x14ac:dyDescent="0.35">
      <c r="A2" s="82"/>
      <c r="B2" s="121"/>
      <c r="D2" s="149" t="s">
        <v>405</v>
      </c>
      <c r="E2" t="s">
        <v>406</v>
      </c>
      <c r="H2" s="81">
        <v>44277</v>
      </c>
      <c r="L2" s="81">
        <v>44278</v>
      </c>
      <c r="P2" s="81">
        <v>44279</v>
      </c>
      <c r="T2" t="s">
        <v>395</v>
      </c>
    </row>
    <row r="3" spans="1:23" x14ac:dyDescent="0.3">
      <c r="A3" s="83" t="s">
        <v>153</v>
      </c>
      <c r="B3" s="13" t="s">
        <v>384</v>
      </c>
      <c r="D3" s="148" t="s">
        <v>364</v>
      </c>
      <c r="E3" t="s">
        <v>406</v>
      </c>
      <c r="H3" s="162" t="s">
        <v>393</v>
      </c>
      <c r="I3" s="164">
        <v>6</v>
      </c>
      <c r="J3" s="166" t="s">
        <v>391</v>
      </c>
      <c r="L3" s="162" t="s">
        <v>393</v>
      </c>
      <c r="M3" s="164">
        <v>11</v>
      </c>
      <c r="N3" s="166" t="s">
        <v>391</v>
      </c>
      <c r="P3" s="105" t="s">
        <v>389</v>
      </c>
      <c r="Q3" s="161">
        <v>6</v>
      </c>
      <c r="R3" s="106" t="s">
        <v>391</v>
      </c>
      <c r="T3" s="162" t="s">
        <v>393</v>
      </c>
      <c r="U3" s="164">
        <f>SUM(I3,M3,Q3)</f>
        <v>23</v>
      </c>
      <c r="V3" s="166" t="s">
        <v>391</v>
      </c>
      <c r="W3">
        <v>0</v>
      </c>
    </row>
    <row r="4" spans="1:23" ht="15" thickBot="1" x14ac:dyDescent="0.35">
      <c r="A4" s="83" t="s">
        <v>312</v>
      </c>
      <c r="B4" s="137" t="s">
        <v>332</v>
      </c>
      <c r="H4" s="109" t="s">
        <v>390</v>
      </c>
      <c r="I4" s="138">
        <v>5</v>
      </c>
      <c r="J4" s="108" t="s">
        <v>391</v>
      </c>
      <c r="L4" s="109" t="s">
        <v>390</v>
      </c>
      <c r="M4" s="138">
        <v>10</v>
      </c>
      <c r="N4" s="108" t="s">
        <v>391</v>
      </c>
      <c r="P4" s="170" t="s">
        <v>390</v>
      </c>
      <c r="Q4" s="138">
        <v>10</v>
      </c>
      <c r="R4" s="108" t="s">
        <v>391</v>
      </c>
      <c r="T4" s="109" t="s">
        <v>390</v>
      </c>
      <c r="U4" s="138">
        <f>SUM(I4,M4,Q4)</f>
        <v>25</v>
      </c>
      <c r="V4" s="108" t="s">
        <v>391</v>
      </c>
      <c r="W4" s="172" t="s">
        <v>396</v>
      </c>
    </row>
    <row r="5" spans="1:23" ht="15" thickBot="1" x14ac:dyDescent="0.35">
      <c r="A5" s="83" t="s">
        <v>313</v>
      </c>
      <c r="B5" s="13" t="s">
        <v>325</v>
      </c>
      <c r="D5" s="178" t="s">
        <v>385</v>
      </c>
      <c r="E5" s="82" t="s">
        <v>316</v>
      </c>
      <c r="F5" s="121">
        <v>0.40972222222222227</v>
      </c>
      <c r="H5" s="110" t="s">
        <v>394</v>
      </c>
      <c r="I5" s="165">
        <v>5</v>
      </c>
      <c r="J5" s="111" t="s">
        <v>391</v>
      </c>
      <c r="L5" s="110" t="s">
        <v>394</v>
      </c>
      <c r="M5" s="165">
        <v>9</v>
      </c>
      <c r="N5" s="111" t="s">
        <v>391</v>
      </c>
      <c r="P5" s="110" t="s">
        <v>8</v>
      </c>
      <c r="Q5" s="165">
        <v>9</v>
      </c>
      <c r="R5" s="111" t="s">
        <v>391</v>
      </c>
      <c r="T5" s="110" t="s">
        <v>394</v>
      </c>
      <c r="U5" s="165">
        <f>SUM(I5,M5,Q5)</f>
        <v>23</v>
      </c>
      <c r="V5" s="111" t="s">
        <v>391</v>
      </c>
      <c r="W5" s="171">
        <v>0</v>
      </c>
    </row>
    <row r="6" spans="1:23" x14ac:dyDescent="0.3">
      <c r="A6" s="83" t="s">
        <v>314</v>
      </c>
      <c r="B6" s="13" t="s">
        <v>399</v>
      </c>
      <c r="D6" s="180" t="s">
        <v>386</v>
      </c>
      <c r="E6" s="82" t="s">
        <v>316</v>
      </c>
      <c r="F6" s="121">
        <v>0.49305555555555558</v>
      </c>
    </row>
    <row r="7" spans="1:23" ht="15" thickBot="1" x14ac:dyDescent="0.35">
      <c r="A7" s="84" t="s">
        <v>315</v>
      </c>
      <c r="B7" s="13" t="s">
        <v>398</v>
      </c>
    </row>
    <row r="9" spans="1:23" ht="15" thickBot="1" x14ac:dyDescent="0.35">
      <c r="B9" s="93"/>
      <c r="C9" s="122"/>
      <c r="D9" s="122"/>
      <c r="E9" s="122"/>
      <c r="F9" s="122"/>
    </row>
    <row r="10" spans="1:23" ht="15" thickBot="1" x14ac:dyDescent="0.35">
      <c r="A10" s="115" t="s">
        <v>153</v>
      </c>
      <c r="B10" s="100">
        <v>0</v>
      </c>
      <c r="C10" s="100">
        <v>15</v>
      </c>
      <c r="D10" s="100">
        <v>30</v>
      </c>
      <c r="E10" s="100">
        <v>60</v>
      </c>
      <c r="F10" s="101">
        <v>120</v>
      </c>
      <c r="G10" s="138"/>
      <c r="H10" s="115" t="s">
        <v>153</v>
      </c>
      <c r="I10" s="101" t="s">
        <v>161</v>
      </c>
    </row>
    <row r="11" spans="1:23" x14ac:dyDescent="0.3">
      <c r="A11" s="185" t="s">
        <v>350</v>
      </c>
      <c r="B11" s="151">
        <v>0</v>
      </c>
      <c r="C11" s="118">
        <v>1</v>
      </c>
      <c r="D11" s="118"/>
      <c r="E11" s="118"/>
      <c r="F11" s="119"/>
      <c r="G11" s="138"/>
      <c r="H11" s="185" t="s">
        <v>350</v>
      </c>
      <c r="I11" s="151">
        <v>15</v>
      </c>
    </row>
    <row r="12" spans="1:23" x14ac:dyDescent="0.3">
      <c r="A12" s="179" t="s">
        <v>351</v>
      </c>
      <c r="B12" s="152">
        <v>0</v>
      </c>
      <c r="C12" s="89">
        <v>0</v>
      </c>
      <c r="D12" s="89">
        <v>0</v>
      </c>
      <c r="E12" s="89">
        <v>0</v>
      </c>
      <c r="F12" s="90">
        <v>0</v>
      </c>
      <c r="G12" s="138"/>
      <c r="H12" s="179" t="s">
        <v>351</v>
      </c>
      <c r="I12" s="152" t="s">
        <v>410</v>
      </c>
    </row>
    <row r="13" spans="1:23" x14ac:dyDescent="0.3">
      <c r="A13" s="179" t="s">
        <v>352</v>
      </c>
      <c r="B13" s="152">
        <v>0</v>
      </c>
      <c r="C13" s="89">
        <v>1</v>
      </c>
      <c r="D13" s="89"/>
      <c r="E13" s="89"/>
      <c r="F13" s="90"/>
      <c r="G13" s="138"/>
      <c r="H13" s="179" t="s">
        <v>352</v>
      </c>
      <c r="I13" s="152">
        <v>15</v>
      </c>
    </row>
    <row r="14" spans="1:23" x14ac:dyDescent="0.3">
      <c r="A14" s="176" t="s">
        <v>400</v>
      </c>
      <c r="B14" s="152">
        <v>0</v>
      </c>
      <c r="C14" s="89">
        <v>0</v>
      </c>
      <c r="D14" s="89">
        <v>1</v>
      </c>
      <c r="E14" s="89"/>
      <c r="F14" s="90"/>
      <c r="G14" s="138"/>
      <c r="H14" s="176" t="s">
        <v>400</v>
      </c>
      <c r="I14" s="152">
        <v>30</v>
      </c>
    </row>
    <row r="15" spans="1:23" x14ac:dyDescent="0.3">
      <c r="A15" s="177" t="s">
        <v>401</v>
      </c>
      <c r="B15" s="152">
        <v>0</v>
      </c>
      <c r="C15" s="89">
        <v>0</v>
      </c>
      <c r="D15" s="89">
        <v>1</v>
      </c>
      <c r="E15" s="89"/>
      <c r="F15" s="90"/>
      <c r="G15" s="138"/>
      <c r="H15" s="177" t="s">
        <v>401</v>
      </c>
      <c r="I15" s="152">
        <v>30</v>
      </c>
    </row>
    <row r="16" spans="1:23" x14ac:dyDescent="0.3">
      <c r="A16" s="179" t="s">
        <v>353</v>
      </c>
      <c r="B16" s="152">
        <v>0</v>
      </c>
      <c r="C16" s="89">
        <v>0</v>
      </c>
      <c r="D16" s="89">
        <v>0</v>
      </c>
      <c r="E16" s="89">
        <v>1</v>
      </c>
      <c r="F16" s="90"/>
      <c r="G16" s="138"/>
      <c r="H16" s="179" t="s">
        <v>353</v>
      </c>
      <c r="I16" s="152">
        <v>60</v>
      </c>
    </row>
    <row r="17" spans="1:9" x14ac:dyDescent="0.3">
      <c r="A17" s="179" t="s">
        <v>354</v>
      </c>
      <c r="B17" s="152">
        <v>0</v>
      </c>
      <c r="C17" s="89">
        <v>0</v>
      </c>
      <c r="D17" s="89">
        <v>0</v>
      </c>
      <c r="E17" s="89">
        <v>1</v>
      </c>
      <c r="F17" s="90"/>
      <c r="G17" s="138"/>
      <c r="H17" s="179" t="s">
        <v>354</v>
      </c>
      <c r="I17" s="152">
        <v>60</v>
      </c>
    </row>
    <row r="18" spans="1:9" x14ac:dyDescent="0.3">
      <c r="A18" s="177" t="s">
        <v>355</v>
      </c>
      <c r="B18" s="152">
        <v>0</v>
      </c>
      <c r="C18" s="89">
        <v>1</v>
      </c>
      <c r="D18" s="89"/>
      <c r="E18" s="89"/>
      <c r="F18" s="90"/>
      <c r="G18" s="138"/>
      <c r="H18" s="177" t="s">
        <v>355</v>
      </c>
      <c r="I18" s="152">
        <v>15</v>
      </c>
    </row>
    <row r="19" spans="1:9" x14ac:dyDescent="0.3">
      <c r="A19" s="177" t="s">
        <v>402</v>
      </c>
      <c r="B19" s="152">
        <v>0</v>
      </c>
      <c r="C19" s="89">
        <v>1</v>
      </c>
      <c r="D19" s="89"/>
      <c r="E19" s="89"/>
      <c r="F19" s="90"/>
      <c r="G19" s="138"/>
      <c r="H19" s="177" t="s">
        <v>402</v>
      </c>
      <c r="I19" s="152">
        <v>15</v>
      </c>
    </row>
    <row r="20" spans="1:9" x14ac:dyDescent="0.3">
      <c r="A20" s="177" t="s">
        <v>403</v>
      </c>
      <c r="B20" s="152">
        <v>0</v>
      </c>
      <c r="C20" s="89">
        <v>1</v>
      </c>
      <c r="D20" s="89"/>
      <c r="E20" s="89"/>
      <c r="F20" s="90"/>
      <c r="G20" s="138"/>
      <c r="H20" s="177" t="s">
        <v>403</v>
      </c>
      <c r="I20" s="152">
        <v>15</v>
      </c>
    </row>
    <row r="21" spans="1:9" x14ac:dyDescent="0.3">
      <c r="A21" s="179" t="s">
        <v>356</v>
      </c>
      <c r="B21" s="152">
        <v>0</v>
      </c>
      <c r="C21" s="89">
        <v>0</v>
      </c>
      <c r="D21" s="89">
        <v>0</v>
      </c>
      <c r="E21" s="89">
        <v>0</v>
      </c>
      <c r="F21" s="90">
        <v>0</v>
      </c>
      <c r="G21" s="138"/>
      <c r="H21" s="179" t="s">
        <v>356</v>
      </c>
      <c r="I21" s="152" t="s">
        <v>410</v>
      </c>
    </row>
    <row r="22" spans="1:9" x14ac:dyDescent="0.3">
      <c r="A22" s="179" t="s">
        <v>357</v>
      </c>
      <c r="B22" s="152">
        <v>0</v>
      </c>
      <c r="C22" s="89">
        <v>1</v>
      </c>
      <c r="D22" s="89"/>
      <c r="E22" s="89"/>
      <c r="F22" s="90"/>
      <c r="G22" s="138"/>
      <c r="H22" s="179" t="s">
        <v>357</v>
      </c>
      <c r="I22" s="152">
        <v>15</v>
      </c>
    </row>
    <row r="23" spans="1:9" x14ac:dyDescent="0.3">
      <c r="A23" s="177" t="s">
        <v>358</v>
      </c>
      <c r="B23" s="152">
        <v>0</v>
      </c>
      <c r="C23" s="89">
        <v>1</v>
      </c>
      <c r="D23" s="89"/>
      <c r="E23" s="89"/>
      <c r="F23" s="90"/>
      <c r="G23" s="138"/>
      <c r="H23" s="177" t="s">
        <v>358</v>
      </c>
      <c r="I23" s="152">
        <v>15</v>
      </c>
    </row>
    <row r="24" spans="1:9" x14ac:dyDescent="0.3">
      <c r="A24" s="179" t="s">
        <v>359</v>
      </c>
      <c r="B24" s="152">
        <v>0</v>
      </c>
      <c r="C24" s="89">
        <v>1</v>
      </c>
      <c r="D24" s="89"/>
      <c r="E24" s="89"/>
      <c r="F24" s="90"/>
      <c r="G24" s="138"/>
      <c r="H24" s="179" t="s">
        <v>359</v>
      </c>
      <c r="I24" s="152">
        <v>15</v>
      </c>
    </row>
    <row r="25" spans="1:9" x14ac:dyDescent="0.3">
      <c r="A25" s="179" t="s">
        <v>360</v>
      </c>
      <c r="B25" s="152">
        <v>0</v>
      </c>
      <c r="C25" s="89">
        <v>1</v>
      </c>
      <c r="D25" s="89"/>
      <c r="E25" s="89"/>
      <c r="F25" s="90"/>
      <c r="G25" s="140"/>
      <c r="H25" s="179" t="s">
        <v>360</v>
      </c>
      <c r="I25" s="152">
        <v>15</v>
      </c>
    </row>
    <row r="26" spans="1:9" x14ac:dyDescent="0.3">
      <c r="A26" s="186" t="s">
        <v>361</v>
      </c>
      <c r="B26" s="152">
        <v>0</v>
      </c>
      <c r="C26" s="89">
        <v>0</v>
      </c>
      <c r="D26" s="89">
        <v>0</v>
      </c>
      <c r="E26" s="89">
        <v>0</v>
      </c>
      <c r="F26" s="90">
        <v>0</v>
      </c>
      <c r="G26" s="138"/>
      <c r="H26" s="186" t="s">
        <v>361</v>
      </c>
      <c r="I26" s="152" t="s">
        <v>410</v>
      </c>
    </row>
    <row r="27" spans="1:9" x14ac:dyDescent="0.3">
      <c r="A27" s="145" t="s">
        <v>379</v>
      </c>
      <c r="B27" s="152">
        <v>0</v>
      </c>
      <c r="C27" s="146">
        <v>0</v>
      </c>
      <c r="D27" s="89">
        <v>0</v>
      </c>
      <c r="E27" s="89">
        <v>0</v>
      </c>
      <c r="F27" s="90">
        <v>0</v>
      </c>
      <c r="H27" s="179" t="s">
        <v>380</v>
      </c>
      <c r="I27" s="152" t="s">
        <v>410</v>
      </c>
    </row>
    <row r="28" spans="1:9" x14ac:dyDescent="0.3">
      <c r="A28" s="179" t="s">
        <v>380</v>
      </c>
      <c r="B28" s="152">
        <v>0</v>
      </c>
      <c r="C28" s="146">
        <v>0</v>
      </c>
      <c r="D28" s="89">
        <v>0</v>
      </c>
      <c r="E28" s="89">
        <v>0</v>
      </c>
      <c r="F28" s="90">
        <v>0</v>
      </c>
      <c r="H28" s="179" t="s">
        <v>362</v>
      </c>
      <c r="I28" s="152">
        <v>15</v>
      </c>
    </row>
    <row r="29" spans="1:9" ht="15" thickBot="1" x14ac:dyDescent="0.35">
      <c r="A29" s="168" t="s">
        <v>381</v>
      </c>
      <c r="B29" s="153">
        <v>0</v>
      </c>
      <c r="C29" s="147">
        <v>0</v>
      </c>
      <c r="D29" s="91">
        <v>0</v>
      </c>
      <c r="E29" s="91">
        <v>0</v>
      </c>
      <c r="F29" s="92">
        <v>0</v>
      </c>
      <c r="H29" s="177" t="s">
        <v>363</v>
      </c>
      <c r="I29" s="152">
        <v>30</v>
      </c>
    </row>
    <row r="30" spans="1:9" x14ac:dyDescent="0.3">
      <c r="A30" s="179" t="s">
        <v>362</v>
      </c>
      <c r="B30" s="152">
        <v>0</v>
      </c>
      <c r="C30" s="89">
        <v>1</v>
      </c>
      <c r="D30" s="89"/>
      <c r="E30" s="89"/>
      <c r="F30" s="90"/>
      <c r="H30" s="179" t="s">
        <v>368</v>
      </c>
      <c r="I30" s="152">
        <v>15</v>
      </c>
    </row>
    <row r="31" spans="1:9" x14ac:dyDescent="0.3">
      <c r="A31" s="177" t="s">
        <v>363</v>
      </c>
      <c r="B31" s="152">
        <v>0</v>
      </c>
      <c r="C31" s="89">
        <v>0</v>
      </c>
      <c r="D31" s="89">
        <v>1</v>
      </c>
      <c r="E31" s="89"/>
      <c r="F31" s="90"/>
      <c r="H31" s="177" t="s">
        <v>369</v>
      </c>
      <c r="I31" s="152">
        <v>15</v>
      </c>
    </row>
    <row r="32" spans="1:9" x14ac:dyDescent="0.3">
      <c r="A32" s="145" t="s">
        <v>364</v>
      </c>
      <c r="B32" s="152">
        <v>0</v>
      </c>
      <c r="C32" s="89">
        <v>0</v>
      </c>
      <c r="D32" s="89">
        <v>0</v>
      </c>
      <c r="E32" s="89">
        <v>0</v>
      </c>
      <c r="F32" s="90">
        <v>0</v>
      </c>
      <c r="H32" s="177" t="s">
        <v>370</v>
      </c>
      <c r="I32" s="152">
        <v>30</v>
      </c>
    </row>
    <row r="33" spans="1:9" x14ac:dyDescent="0.3">
      <c r="A33" s="179" t="s">
        <v>368</v>
      </c>
      <c r="B33" s="152">
        <v>0</v>
      </c>
      <c r="C33" s="89">
        <v>1</v>
      </c>
      <c r="D33" s="89"/>
      <c r="E33" s="89"/>
      <c r="F33" s="90"/>
      <c r="H33" s="179" t="s">
        <v>374</v>
      </c>
      <c r="I33" s="152">
        <v>15</v>
      </c>
    </row>
    <row r="34" spans="1:9" x14ac:dyDescent="0.3">
      <c r="A34" s="177" t="s">
        <v>369</v>
      </c>
      <c r="B34" s="152">
        <v>0</v>
      </c>
      <c r="C34" s="89">
        <v>1</v>
      </c>
      <c r="D34" s="89"/>
      <c r="E34" s="89"/>
      <c r="F34" s="90"/>
      <c r="H34" s="177" t="s">
        <v>375</v>
      </c>
      <c r="I34" s="152" t="s">
        <v>410</v>
      </c>
    </row>
    <row r="35" spans="1:9" x14ac:dyDescent="0.3">
      <c r="A35" s="177" t="s">
        <v>370</v>
      </c>
      <c r="B35" s="152">
        <v>0</v>
      </c>
      <c r="C35" s="89">
        <v>0</v>
      </c>
      <c r="D35" s="89">
        <v>1</v>
      </c>
      <c r="E35" s="89"/>
      <c r="F35" s="90"/>
      <c r="H35" s="177" t="s">
        <v>376</v>
      </c>
      <c r="I35" s="152">
        <v>15</v>
      </c>
    </row>
    <row r="36" spans="1:9" ht="15" thickBot="1" x14ac:dyDescent="0.35">
      <c r="A36" s="179" t="s">
        <v>374</v>
      </c>
      <c r="B36" s="152">
        <v>0</v>
      </c>
      <c r="C36" s="146">
        <v>1</v>
      </c>
      <c r="D36" s="89"/>
      <c r="E36" s="89"/>
      <c r="F36" s="90"/>
      <c r="H36" s="177" t="s">
        <v>377</v>
      </c>
      <c r="I36" s="152">
        <v>15</v>
      </c>
    </row>
    <row r="37" spans="1:9" ht="15" thickBot="1" x14ac:dyDescent="0.35">
      <c r="A37" s="177" t="s">
        <v>375</v>
      </c>
      <c r="B37" s="152">
        <v>0</v>
      </c>
      <c r="C37" s="146">
        <v>0</v>
      </c>
      <c r="D37" s="89">
        <v>0</v>
      </c>
      <c r="E37" s="89">
        <v>0</v>
      </c>
      <c r="F37" s="90">
        <v>0</v>
      </c>
      <c r="H37" s="159" t="s">
        <v>387</v>
      </c>
      <c r="I37" s="160">
        <f>COUNTA(H11:H36)</f>
        <v>26</v>
      </c>
    </row>
    <row r="38" spans="1:9" x14ac:dyDescent="0.3">
      <c r="A38" s="177" t="s">
        <v>376</v>
      </c>
      <c r="B38" s="152">
        <v>0</v>
      </c>
      <c r="C38" s="146">
        <v>1</v>
      </c>
      <c r="D38" s="89"/>
      <c r="E38" s="89"/>
      <c r="F38" s="90"/>
    </row>
    <row r="39" spans="1:9" x14ac:dyDescent="0.3">
      <c r="A39" s="177" t="s">
        <v>377</v>
      </c>
      <c r="B39" s="152">
        <v>0</v>
      </c>
      <c r="C39" s="146">
        <v>1</v>
      </c>
      <c r="D39" s="89"/>
      <c r="E39" s="89"/>
      <c r="F39" s="90"/>
    </row>
    <row r="40" spans="1:9" ht="15" thickBot="1" x14ac:dyDescent="0.35">
      <c r="A40" s="169" t="s">
        <v>388</v>
      </c>
      <c r="B40" s="165"/>
      <c r="C40" s="165"/>
      <c r="D40" s="165"/>
      <c r="E40" s="165"/>
      <c r="F40" s="111">
        <f>COUNTA(A11:A39)</f>
        <v>29</v>
      </c>
    </row>
    <row r="42" spans="1:9" ht="15" thickBot="1" x14ac:dyDescent="0.35"/>
    <row r="43" spans="1:9" x14ac:dyDescent="0.3">
      <c r="A43" s="105" t="s">
        <v>389</v>
      </c>
      <c r="B43" s="161">
        <f>COUNTA(A45:A50)</f>
        <v>6</v>
      </c>
      <c r="C43" s="161" t="s">
        <v>391</v>
      </c>
      <c r="D43" s="161"/>
      <c r="E43" s="161"/>
      <c r="F43" s="161"/>
      <c r="G43" s="106"/>
    </row>
    <row r="44" spans="1:9" ht="15" thickBot="1" x14ac:dyDescent="0.35">
      <c r="A44" s="110" t="s">
        <v>392</v>
      </c>
      <c r="B44" s="163">
        <v>0</v>
      </c>
      <c r="C44" s="163">
        <v>15</v>
      </c>
      <c r="D44" s="163">
        <v>30</v>
      </c>
      <c r="E44" s="163">
        <v>60</v>
      </c>
      <c r="F44" s="163">
        <v>120</v>
      </c>
      <c r="G44" s="111"/>
    </row>
    <row r="45" spans="1:9" x14ac:dyDescent="0.3">
      <c r="A45" s="187" t="s">
        <v>350</v>
      </c>
      <c r="B45" s="173">
        <v>0</v>
      </c>
      <c r="C45" s="87">
        <v>1</v>
      </c>
      <c r="D45" s="87"/>
      <c r="E45" s="87"/>
      <c r="F45" s="88"/>
      <c r="G45" s="106"/>
    </row>
    <row r="46" spans="1:9" x14ac:dyDescent="0.3">
      <c r="A46" s="179" t="s">
        <v>353</v>
      </c>
      <c r="B46" s="152">
        <v>0</v>
      </c>
      <c r="C46" s="89">
        <v>0</v>
      </c>
      <c r="D46" s="89">
        <v>0</v>
      </c>
      <c r="E46" s="89">
        <v>1</v>
      </c>
      <c r="F46" s="90"/>
      <c r="G46" s="108"/>
    </row>
    <row r="47" spans="1:9" x14ac:dyDescent="0.3">
      <c r="A47" s="179" t="s">
        <v>356</v>
      </c>
      <c r="B47" s="152">
        <v>0</v>
      </c>
      <c r="C47" s="89">
        <v>0</v>
      </c>
      <c r="D47" s="89">
        <v>0</v>
      </c>
      <c r="E47" s="89">
        <v>0</v>
      </c>
      <c r="F47" s="90">
        <v>0</v>
      </c>
      <c r="G47" s="108"/>
    </row>
    <row r="48" spans="1:9" x14ac:dyDescent="0.3">
      <c r="A48" s="179" t="s">
        <v>359</v>
      </c>
      <c r="B48" s="152">
        <v>0</v>
      </c>
      <c r="C48" s="89">
        <v>1</v>
      </c>
      <c r="D48" s="89"/>
      <c r="E48" s="89"/>
      <c r="F48" s="90"/>
      <c r="G48" s="108"/>
    </row>
    <row r="49" spans="1:7" x14ac:dyDescent="0.3">
      <c r="A49" s="179" t="s">
        <v>362</v>
      </c>
      <c r="B49" s="152">
        <v>0</v>
      </c>
      <c r="C49" s="89">
        <v>1</v>
      </c>
      <c r="D49" s="89"/>
      <c r="E49" s="89"/>
      <c r="F49" s="90"/>
      <c r="G49" s="108"/>
    </row>
    <row r="50" spans="1:7" ht="15" thickBot="1" x14ac:dyDescent="0.35">
      <c r="A50" s="179" t="s">
        <v>368</v>
      </c>
      <c r="B50" s="152">
        <v>0</v>
      </c>
      <c r="C50" s="89">
        <v>1</v>
      </c>
      <c r="D50" s="89"/>
      <c r="E50" s="89"/>
      <c r="F50" s="90"/>
      <c r="G50" s="108"/>
    </row>
    <row r="51" spans="1:7" ht="15" thickBot="1" x14ac:dyDescent="0.35">
      <c r="A51" s="95" t="s">
        <v>298</v>
      </c>
      <c r="B51" s="100">
        <v>0</v>
      </c>
      <c r="C51" s="100">
        <f>SUM(C45:C50)</f>
        <v>4</v>
      </c>
      <c r="D51" s="100">
        <f>SUM(D45:D50)+C51</f>
        <v>4</v>
      </c>
      <c r="E51" s="100">
        <f>SUM(E45:E50)+D51</f>
        <v>5</v>
      </c>
      <c r="F51" s="101">
        <f>SUM(F45:F50)+E51</f>
        <v>5</v>
      </c>
      <c r="G51" s="135">
        <f>F51/COUNTA(B45:B50)</f>
        <v>0.83333333333333337</v>
      </c>
    </row>
    <row r="52" spans="1:7" ht="15" thickBot="1" x14ac:dyDescent="0.35">
      <c r="A52" s="150"/>
      <c r="B52" s="94"/>
      <c r="C52" s="94"/>
      <c r="D52" s="94"/>
      <c r="E52" s="94"/>
      <c r="F52" s="94"/>
      <c r="G52" s="150"/>
    </row>
    <row r="53" spans="1:7" x14ac:dyDescent="0.3">
      <c r="A53" s="162" t="s">
        <v>390</v>
      </c>
      <c r="B53" s="161">
        <f>COUNTA(B55:B64)</f>
        <v>10</v>
      </c>
      <c r="C53" s="161" t="s">
        <v>391</v>
      </c>
      <c r="D53" s="161"/>
      <c r="E53" s="161"/>
      <c r="F53" s="161"/>
      <c r="G53" s="106"/>
    </row>
    <row r="54" spans="1:7" ht="15" thickBot="1" x14ac:dyDescent="0.35">
      <c r="A54" s="110" t="s">
        <v>392</v>
      </c>
      <c r="B54" s="163">
        <v>0</v>
      </c>
      <c r="C54" s="163">
        <v>15</v>
      </c>
      <c r="D54" s="163">
        <v>30</v>
      </c>
      <c r="E54" s="163">
        <v>60</v>
      </c>
      <c r="F54" s="163">
        <v>120</v>
      </c>
      <c r="G54" s="111"/>
    </row>
    <row r="55" spans="1:7" x14ac:dyDescent="0.3">
      <c r="A55" s="179" t="s">
        <v>351</v>
      </c>
      <c r="B55" s="152">
        <v>0</v>
      </c>
      <c r="C55" s="89">
        <v>0</v>
      </c>
      <c r="D55" s="89">
        <v>0</v>
      </c>
      <c r="E55" s="89">
        <v>0</v>
      </c>
      <c r="F55" s="90">
        <v>0</v>
      </c>
      <c r="G55" s="108"/>
    </row>
    <row r="56" spans="1:7" x14ac:dyDescent="0.3">
      <c r="A56" s="179" t="s">
        <v>352</v>
      </c>
      <c r="B56" s="152">
        <v>0</v>
      </c>
      <c r="C56" s="89">
        <v>1</v>
      </c>
      <c r="D56" s="89"/>
      <c r="E56" s="89"/>
      <c r="F56" s="90"/>
      <c r="G56" s="108"/>
    </row>
    <row r="57" spans="1:7" x14ac:dyDescent="0.3">
      <c r="A57" s="179" t="s">
        <v>354</v>
      </c>
      <c r="B57" s="152">
        <v>0</v>
      </c>
      <c r="C57" s="89">
        <v>0</v>
      </c>
      <c r="D57" s="89">
        <v>0</v>
      </c>
      <c r="E57" s="89">
        <v>1</v>
      </c>
      <c r="F57" s="90"/>
      <c r="G57" s="108"/>
    </row>
    <row r="58" spans="1:7" x14ac:dyDescent="0.3">
      <c r="A58" s="179" t="s">
        <v>357</v>
      </c>
      <c r="B58" s="152">
        <v>0</v>
      </c>
      <c r="C58" s="89">
        <v>1</v>
      </c>
      <c r="D58" s="89"/>
      <c r="E58" s="89"/>
      <c r="F58" s="90"/>
      <c r="G58" s="108"/>
    </row>
    <row r="59" spans="1:7" x14ac:dyDescent="0.3">
      <c r="A59" s="179" t="s">
        <v>360</v>
      </c>
      <c r="B59" s="152">
        <v>0</v>
      </c>
      <c r="C59" s="89">
        <v>1</v>
      </c>
      <c r="D59" s="89"/>
      <c r="E59" s="89"/>
      <c r="F59" s="90"/>
      <c r="G59" s="108"/>
    </row>
    <row r="60" spans="1:7" x14ac:dyDescent="0.3">
      <c r="A60" s="179" t="s">
        <v>380</v>
      </c>
      <c r="B60" s="152">
        <v>0</v>
      </c>
      <c r="C60" s="146">
        <v>0</v>
      </c>
      <c r="D60" s="89">
        <v>0</v>
      </c>
      <c r="E60" s="89">
        <v>0</v>
      </c>
      <c r="F60" s="90">
        <v>0</v>
      </c>
      <c r="G60" s="108"/>
    </row>
    <row r="61" spans="1:7" x14ac:dyDescent="0.3">
      <c r="A61" s="177" t="s">
        <v>363</v>
      </c>
      <c r="B61" s="152">
        <v>0</v>
      </c>
      <c r="C61" s="89">
        <v>0</v>
      </c>
      <c r="D61" s="89">
        <v>1</v>
      </c>
      <c r="E61" s="89"/>
      <c r="F61" s="90"/>
      <c r="G61" s="108"/>
    </row>
    <row r="62" spans="1:7" x14ac:dyDescent="0.3">
      <c r="A62" s="177" t="s">
        <v>369</v>
      </c>
      <c r="B62" s="152">
        <v>0</v>
      </c>
      <c r="C62" s="89">
        <v>1</v>
      </c>
      <c r="D62" s="89"/>
      <c r="E62" s="89"/>
      <c r="F62" s="90"/>
      <c r="G62" s="108"/>
    </row>
    <row r="63" spans="1:7" x14ac:dyDescent="0.3">
      <c r="A63" s="177" t="s">
        <v>375</v>
      </c>
      <c r="B63" s="152">
        <v>0</v>
      </c>
      <c r="C63" s="146">
        <v>0</v>
      </c>
      <c r="D63" s="89">
        <v>0</v>
      </c>
      <c r="E63" s="89">
        <v>0</v>
      </c>
      <c r="F63" s="90">
        <v>0</v>
      </c>
      <c r="G63" s="108"/>
    </row>
    <row r="64" spans="1:7" ht="15" thickBot="1" x14ac:dyDescent="0.35">
      <c r="A64" s="177" t="s">
        <v>376</v>
      </c>
      <c r="B64" s="152">
        <v>0</v>
      </c>
      <c r="C64" s="146">
        <v>1</v>
      </c>
      <c r="D64" s="89"/>
      <c r="E64" s="89"/>
      <c r="F64" s="90"/>
      <c r="G64" s="108"/>
    </row>
    <row r="65" spans="1:7" ht="15" thickBot="1" x14ac:dyDescent="0.35">
      <c r="A65" s="95" t="s">
        <v>298</v>
      </c>
      <c r="B65" s="100">
        <v>0</v>
      </c>
      <c r="C65" s="100">
        <f>SUM(C55:C64)</f>
        <v>5</v>
      </c>
      <c r="D65" s="100">
        <f>SUM(D55:D64)+C65</f>
        <v>6</v>
      </c>
      <c r="E65" s="100">
        <f>SUM(E55:E64)+D65</f>
        <v>7</v>
      </c>
      <c r="F65" s="101">
        <f>SUM(F55:F64)+E65</f>
        <v>7</v>
      </c>
      <c r="G65" s="135">
        <f>F65/B53</f>
        <v>0.7</v>
      </c>
    </row>
    <row r="66" spans="1:7" ht="15" thickBot="1" x14ac:dyDescent="0.35"/>
    <row r="67" spans="1:7" x14ac:dyDescent="0.3">
      <c r="A67" s="105" t="s">
        <v>8</v>
      </c>
      <c r="B67" s="161">
        <f>COUNTA(B69:B77)</f>
        <v>9</v>
      </c>
      <c r="C67" s="161" t="s">
        <v>391</v>
      </c>
      <c r="D67" s="161"/>
      <c r="E67" s="161"/>
      <c r="F67" s="161"/>
      <c r="G67" s="106"/>
    </row>
    <row r="68" spans="1:7" ht="15" thickBot="1" x14ac:dyDescent="0.35">
      <c r="A68" s="110"/>
      <c r="B68" s="163">
        <v>0</v>
      </c>
      <c r="C68" s="163">
        <v>15</v>
      </c>
      <c r="D68" s="163">
        <v>30</v>
      </c>
      <c r="E68" s="163">
        <v>60</v>
      </c>
      <c r="F68" s="163">
        <v>120</v>
      </c>
      <c r="G68" s="111"/>
    </row>
    <row r="69" spans="1:7" x14ac:dyDescent="0.3">
      <c r="A69" s="176" t="s">
        <v>400</v>
      </c>
      <c r="B69" s="152">
        <v>0</v>
      </c>
      <c r="C69" s="89">
        <v>0</v>
      </c>
      <c r="D69" s="89">
        <v>1</v>
      </c>
      <c r="E69" s="89"/>
      <c r="F69" s="90"/>
      <c r="G69" s="108"/>
    </row>
    <row r="70" spans="1:7" x14ac:dyDescent="0.3">
      <c r="A70" s="177" t="s">
        <v>401</v>
      </c>
      <c r="B70" s="152">
        <v>0</v>
      </c>
      <c r="C70" s="89">
        <v>0</v>
      </c>
      <c r="D70" s="89">
        <v>1</v>
      </c>
      <c r="E70" s="89"/>
      <c r="F70" s="90"/>
      <c r="G70" s="108"/>
    </row>
    <row r="71" spans="1:7" x14ac:dyDescent="0.3">
      <c r="A71" s="177" t="s">
        <v>355</v>
      </c>
      <c r="B71" s="152">
        <v>0</v>
      </c>
      <c r="C71" s="89">
        <v>1</v>
      </c>
      <c r="D71" s="89"/>
      <c r="E71" s="89"/>
      <c r="F71" s="90"/>
      <c r="G71" s="108"/>
    </row>
    <row r="72" spans="1:7" x14ac:dyDescent="0.3">
      <c r="A72" s="177" t="s">
        <v>402</v>
      </c>
      <c r="B72" s="152">
        <v>0</v>
      </c>
      <c r="C72" s="89">
        <v>1</v>
      </c>
      <c r="D72" s="89"/>
      <c r="E72" s="89"/>
      <c r="F72" s="90"/>
      <c r="G72" s="108"/>
    </row>
    <row r="73" spans="1:7" x14ac:dyDescent="0.3">
      <c r="A73" s="177" t="s">
        <v>403</v>
      </c>
      <c r="B73" s="152">
        <v>0</v>
      </c>
      <c r="C73" s="89">
        <v>1</v>
      </c>
      <c r="D73" s="89"/>
      <c r="E73" s="89"/>
      <c r="F73" s="90"/>
      <c r="G73" s="108"/>
    </row>
    <row r="74" spans="1:7" x14ac:dyDescent="0.3">
      <c r="A74" s="177" t="s">
        <v>358</v>
      </c>
      <c r="B74" s="152">
        <v>0</v>
      </c>
      <c r="C74" s="89">
        <v>1</v>
      </c>
      <c r="D74" s="89"/>
      <c r="E74" s="89"/>
      <c r="F74" s="90"/>
      <c r="G74" s="108"/>
    </row>
    <row r="75" spans="1:7" x14ac:dyDescent="0.3">
      <c r="A75" s="186" t="s">
        <v>361</v>
      </c>
      <c r="B75" s="152">
        <v>0</v>
      </c>
      <c r="C75" s="89">
        <v>0</v>
      </c>
      <c r="D75" s="89">
        <v>0</v>
      </c>
      <c r="E75" s="89">
        <v>0</v>
      </c>
      <c r="F75" s="90">
        <v>0</v>
      </c>
      <c r="G75" s="108"/>
    </row>
    <row r="76" spans="1:7" x14ac:dyDescent="0.3">
      <c r="A76" s="177" t="s">
        <v>370</v>
      </c>
      <c r="B76" s="152">
        <v>0</v>
      </c>
      <c r="C76" s="89">
        <v>0</v>
      </c>
      <c r="D76" s="89">
        <v>1</v>
      </c>
      <c r="E76" s="89"/>
      <c r="F76" s="90"/>
      <c r="G76" s="108"/>
    </row>
    <row r="77" spans="1:7" ht="15" thickBot="1" x14ac:dyDescent="0.35">
      <c r="A77" s="177" t="s">
        <v>377</v>
      </c>
      <c r="B77" s="152">
        <v>0</v>
      </c>
      <c r="C77" s="146">
        <v>1</v>
      </c>
      <c r="D77" s="89"/>
      <c r="E77" s="89"/>
      <c r="F77" s="90"/>
      <c r="G77" s="108"/>
    </row>
    <row r="78" spans="1:7" ht="15" thickBot="1" x14ac:dyDescent="0.35">
      <c r="A78" s="95" t="s">
        <v>298</v>
      </c>
      <c r="B78" s="100">
        <v>0</v>
      </c>
      <c r="C78" s="100">
        <f>SUM(C69:C77)</f>
        <v>5</v>
      </c>
      <c r="D78" s="100">
        <f>SUM(D69:D77)+C78</f>
        <v>8</v>
      </c>
      <c r="E78" s="100">
        <f>SUM(E69:E77)+D78</f>
        <v>8</v>
      </c>
      <c r="F78" s="101">
        <f>SUM(F69:F77)+E78</f>
        <v>8</v>
      </c>
      <c r="G78" s="135">
        <f>F78/B67</f>
        <v>0.88888888888888884</v>
      </c>
    </row>
  </sheetData>
  <phoneticPr fontId="1" type="noConversion"/>
  <conditionalFormatting sqref="C11:F39">
    <cfRule type="containsBlanks" dxfId="65" priority="7">
      <formula>LEN(TRIM(C11))=0</formula>
    </cfRule>
  </conditionalFormatting>
  <conditionalFormatting sqref="C45:F50">
    <cfRule type="containsBlanks" dxfId="64" priority="3">
      <formula>LEN(TRIM(C45))=0</formula>
    </cfRule>
  </conditionalFormatting>
  <conditionalFormatting sqref="C55:F64">
    <cfRule type="containsBlanks" dxfId="63" priority="2">
      <formula>LEN(TRIM(C55))=0</formula>
    </cfRule>
  </conditionalFormatting>
  <conditionalFormatting sqref="C69:F77">
    <cfRule type="containsBlanks" dxfId="62" priority="1">
      <formula>LEN(TRIM(C69))=0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9313-BFAB-459C-B571-37B1C24BB41C}">
  <dimension ref="A1:X136"/>
  <sheetViews>
    <sheetView workbookViewId="0">
      <selection activeCell="T14" sqref="T14"/>
    </sheetView>
  </sheetViews>
  <sheetFormatPr defaultRowHeight="14.4" x14ac:dyDescent="0.3"/>
  <cols>
    <col min="1" max="1" width="8.88671875" style="1"/>
    <col min="2" max="2" width="8.88671875" style="271"/>
    <col min="3" max="9" width="8.88671875" style="1"/>
    <col min="12" max="12" width="8.88671875" style="270"/>
    <col min="19" max="19" width="8.88671875" style="138"/>
  </cols>
  <sheetData>
    <row r="1" spans="1:24" x14ac:dyDescent="0.3">
      <c r="A1" s="1" t="s">
        <v>292</v>
      </c>
      <c r="B1" s="269">
        <v>0</v>
      </c>
      <c r="C1" s="89">
        <v>15</v>
      </c>
      <c r="D1" s="89">
        <v>30</v>
      </c>
      <c r="E1" s="89">
        <v>60</v>
      </c>
      <c r="F1" s="89">
        <v>120</v>
      </c>
      <c r="G1" s="1" t="s">
        <v>312</v>
      </c>
      <c r="H1" s="1" t="s">
        <v>155</v>
      </c>
      <c r="I1" s="1" t="s">
        <v>151</v>
      </c>
      <c r="K1" s="1" t="s">
        <v>292</v>
      </c>
      <c r="L1" s="269">
        <v>0</v>
      </c>
      <c r="M1" s="89">
        <v>15</v>
      </c>
      <c r="N1" s="89">
        <v>30</v>
      </c>
      <c r="O1" s="89">
        <v>60</v>
      </c>
      <c r="P1" s="89">
        <v>120</v>
      </c>
      <c r="Q1" s="1" t="s">
        <v>155</v>
      </c>
      <c r="S1" t="s">
        <v>468</v>
      </c>
      <c r="U1">
        <v>45</v>
      </c>
      <c r="V1">
        <v>49</v>
      </c>
      <c r="W1">
        <v>53</v>
      </c>
      <c r="X1">
        <v>55</v>
      </c>
    </row>
    <row r="2" spans="1:24" x14ac:dyDescent="0.3">
      <c r="A2" s="1" t="s">
        <v>10</v>
      </c>
      <c r="B2" s="269">
        <v>0</v>
      </c>
      <c r="C2" s="89">
        <v>1</v>
      </c>
      <c r="D2" s="89"/>
      <c r="E2" s="89"/>
      <c r="F2" s="89"/>
      <c r="G2" s="264" t="s">
        <v>466</v>
      </c>
      <c r="H2" s="262">
        <v>44277</v>
      </c>
      <c r="I2" s="1">
        <v>1</v>
      </c>
      <c r="K2" s="1" t="s">
        <v>10</v>
      </c>
      <c r="L2" s="269">
        <v>0</v>
      </c>
      <c r="M2" s="89">
        <v>1</v>
      </c>
      <c r="N2" s="89"/>
      <c r="O2" s="89"/>
      <c r="P2" s="89"/>
      <c r="Q2" s="262">
        <v>44277</v>
      </c>
      <c r="S2" t="s">
        <v>467</v>
      </c>
      <c r="X2">
        <v>64</v>
      </c>
    </row>
    <row r="3" spans="1:24" x14ac:dyDescent="0.3">
      <c r="A3" s="1" t="s">
        <v>10</v>
      </c>
      <c r="B3" s="269">
        <v>0</v>
      </c>
      <c r="C3" s="89">
        <v>0</v>
      </c>
      <c r="D3" s="89">
        <v>1</v>
      </c>
      <c r="E3" s="89"/>
      <c r="F3" s="89"/>
      <c r="G3" s="264" t="s">
        <v>466</v>
      </c>
      <c r="H3" s="262">
        <v>44277</v>
      </c>
      <c r="I3" s="1">
        <v>2</v>
      </c>
      <c r="K3" s="1" t="s">
        <v>10</v>
      </c>
      <c r="L3" s="269">
        <v>0</v>
      </c>
      <c r="M3" s="89">
        <v>0</v>
      </c>
      <c r="N3" s="89">
        <v>1</v>
      </c>
      <c r="O3" s="89"/>
      <c r="P3" s="89"/>
      <c r="Q3" s="262">
        <v>44277</v>
      </c>
      <c r="S3" t="s">
        <v>471</v>
      </c>
      <c r="X3">
        <v>0.859375</v>
      </c>
    </row>
    <row r="4" spans="1:24" x14ac:dyDescent="0.3">
      <c r="A4" s="1" t="s">
        <v>10</v>
      </c>
      <c r="B4" s="269">
        <v>0</v>
      </c>
      <c r="C4" s="89">
        <v>0</v>
      </c>
      <c r="D4" s="89">
        <v>1</v>
      </c>
      <c r="E4" s="89"/>
      <c r="F4" s="89"/>
      <c r="G4" s="264" t="s">
        <v>466</v>
      </c>
      <c r="H4" s="262">
        <v>44277</v>
      </c>
      <c r="I4" s="1">
        <v>3</v>
      </c>
      <c r="K4" s="1" t="s">
        <v>10</v>
      </c>
      <c r="L4" s="269">
        <v>0</v>
      </c>
      <c r="M4" s="89">
        <v>0</v>
      </c>
      <c r="N4" s="89">
        <v>1</v>
      </c>
      <c r="O4" s="89"/>
      <c r="P4" s="89"/>
      <c r="Q4" s="262">
        <v>44277</v>
      </c>
      <c r="S4"/>
    </row>
    <row r="5" spans="1:24" x14ac:dyDescent="0.3">
      <c r="A5" s="1" t="s">
        <v>10</v>
      </c>
      <c r="B5" s="269">
        <v>0</v>
      </c>
      <c r="C5" s="89">
        <v>1</v>
      </c>
      <c r="D5" s="89"/>
      <c r="E5" s="89"/>
      <c r="F5" s="89"/>
      <c r="G5" s="264" t="s">
        <v>466</v>
      </c>
      <c r="H5" s="262">
        <v>44277</v>
      </c>
      <c r="I5" s="1">
        <v>4</v>
      </c>
      <c r="K5" s="1" t="s">
        <v>10</v>
      </c>
      <c r="L5" s="269">
        <v>0</v>
      </c>
      <c r="M5" s="89">
        <v>1</v>
      </c>
      <c r="N5" s="89"/>
      <c r="O5" s="89"/>
      <c r="P5" s="89"/>
      <c r="Q5" s="262">
        <v>44277</v>
      </c>
      <c r="S5" t="s">
        <v>468</v>
      </c>
      <c r="U5">
        <v>20</v>
      </c>
      <c r="V5">
        <v>22</v>
      </c>
      <c r="W5">
        <v>26</v>
      </c>
      <c r="X5">
        <v>26</v>
      </c>
    </row>
    <row r="6" spans="1:24" x14ac:dyDescent="0.3">
      <c r="A6" s="1" t="s">
        <v>10</v>
      </c>
      <c r="B6" s="269">
        <v>0</v>
      </c>
      <c r="C6" s="89">
        <v>1</v>
      </c>
      <c r="D6" s="89"/>
      <c r="E6" s="89"/>
      <c r="F6" s="89"/>
      <c r="G6" s="264" t="s">
        <v>466</v>
      </c>
      <c r="H6" s="262">
        <v>44277</v>
      </c>
      <c r="I6" s="1">
        <v>5</v>
      </c>
      <c r="K6" s="1" t="s">
        <v>10</v>
      </c>
      <c r="L6" s="269">
        <v>0</v>
      </c>
      <c r="M6" s="89">
        <v>1</v>
      </c>
      <c r="N6" s="89"/>
      <c r="O6" s="89"/>
      <c r="P6" s="89"/>
      <c r="Q6" s="262">
        <v>44277</v>
      </c>
      <c r="S6" t="s">
        <v>469</v>
      </c>
      <c r="X6">
        <v>30</v>
      </c>
    </row>
    <row r="7" spans="1:24" x14ac:dyDescent="0.3">
      <c r="A7" s="1" t="s">
        <v>10</v>
      </c>
      <c r="B7" s="269">
        <v>0</v>
      </c>
      <c r="C7" s="89">
        <v>0</v>
      </c>
      <c r="D7" s="89">
        <v>0</v>
      </c>
      <c r="E7" s="89">
        <v>0</v>
      </c>
      <c r="F7" s="89">
        <v>1</v>
      </c>
      <c r="G7" s="264" t="s">
        <v>466</v>
      </c>
      <c r="H7" s="262">
        <v>44277</v>
      </c>
      <c r="I7" s="1">
        <v>6</v>
      </c>
      <c r="K7" s="1" t="s">
        <v>10</v>
      </c>
      <c r="L7" s="269">
        <v>0</v>
      </c>
      <c r="M7" s="89">
        <v>0</v>
      </c>
      <c r="N7" s="89">
        <v>0</v>
      </c>
      <c r="O7" s="89">
        <v>0</v>
      </c>
      <c r="P7" s="89">
        <v>1</v>
      </c>
      <c r="Q7" s="262">
        <v>44277</v>
      </c>
      <c r="S7" t="s">
        <v>471</v>
      </c>
      <c r="X7">
        <v>0.8666666666666667</v>
      </c>
    </row>
    <row r="8" spans="1:24" x14ac:dyDescent="0.3">
      <c r="A8" s="1" t="s">
        <v>9</v>
      </c>
      <c r="B8" s="269">
        <v>0</v>
      </c>
      <c r="C8" s="89">
        <v>1</v>
      </c>
      <c r="D8" s="89"/>
      <c r="E8" s="89"/>
      <c r="F8" s="89"/>
      <c r="G8" s="264" t="s">
        <v>466</v>
      </c>
      <c r="H8" s="262">
        <v>44277</v>
      </c>
      <c r="I8" s="1">
        <v>1</v>
      </c>
      <c r="K8" s="1" t="s">
        <v>10</v>
      </c>
      <c r="L8" s="269">
        <v>0</v>
      </c>
      <c r="M8" s="89">
        <v>1</v>
      </c>
      <c r="N8" s="89"/>
      <c r="O8" s="89"/>
      <c r="P8" s="89"/>
      <c r="Q8" s="262">
        <v>44278</v>
      </c>
      <c r="S8"/>
    </row>
    <row r="9" spans="1:24" x14ac:dyDescent="0.3">
      <c r="A9" s="1" t="s">
        <v>9</v>
      </c>
      <c r="B9" s="269">
        <v>0</v>
      </c>
      <c r="C9" s="89">
        <v>1</v>
      </c>
      <c r="D9" s="89"/>
      <c r="E9" s="89"/>
      <c r="F9" s="89"/>
      <c r="G9" s="264" t="s">
        <v>466</v>
      </c>
      <c r="H9" s="262">
        <v>44277</v>
      </c>
      <c r="I9" s="1">
        <v>2</v>
      </c>
      <c r="K9" s="1" t="s">
        <v>10</v>
      </c>
      <c r="L9" s="269">
        <v>0</v>
      </c>
      <c r="M9" s="89">
        <v>1</v>
      </c>
      <c r="N9" s="89"/>
      <c r="O9" s="89"/>
      <c r="P9" s="89"/>
      <c r="Q9" s="262">
        <v>44278</v>
      </c>
      <c r="S9" t="s">
        <v>468</v>
      </c>
      <c r="U9">
        <v>17</v>
      </c>
      <c r="V9">
        <v>23</v>
      </c>
      <c r="W9">
        <v>24</v>
      </c>
      <c r="X9">
        <v>25</v>
      </c>
    </row>
    <row r="10" spans="1:24" x14ac:dyDescent="0.3">
      <c r="A10" s="1" t="s">
        <v>9</v>
      </c>
      <c r="B10" s="269">
        <v>0</v>
      </c>
      <c r="C10" s="89">
        <v>0</v>
      </c>
      <c r="D10" s="89">
        <v>0</v>
      </c>
      <c r="E10" s="89">
        <v>1</v>
      </c>
      <c r="F10" s="89"/>
      <c r="G10" s="264" t="s">
        <v>466</v>
      </c>
      <c r="H10" s="262">
        <v>44277</v>
      </c>
      <c r="I10" s="1">
        <v>3</v>
      </c>
      <c r="K10" s="1" t="s">
        <v>10</v>
      </c>
      <c r="L10" s="269">
        <v>0</v>
      </c>
      <c r="M10" s="89">
        <v>0</v>
      </c>
      <c r="N10" s="89">
        <v>1</v>
      </c>
      <c r="O10" s="89"/>
      <c r="P10" s="89"/>
      <c r="Q10" s="262">
        <v>44278</v>
      </c>
      <c r="S10" t="s">
        <v>470</v>
      </c>
      <c r="X10">
        <v>30</v>
      </c>
    </row>
    <row r="11" spans="1:24" x14ac:dyDescent="0.3">
      <c r="A11" s="1" t="s">
        <v>9</v>
      </c>
      <c r="B11" s="269">
        <v>0</v>
      </c>
      <c r="C11" s="89">
        <v>1</v>
      </c>
      <c r="D11" s="89"/>
      <c r="E11" s="89"/>
      <c r="F11" s="89"/>
      <c r="G11" s="264" t="s">
        <v>466</v>
      </c>
      <c r="H11" s="262">
        <v>44277</v>
      </c>
      <c r="I11" s="1">
        <v>4</v>
      </c>
      <c r="K11" s="1" t="s">
        <v>10</v>
      </c>
      <c r="L11" s="269">
        <v>0</v>
      </c>
      <c r="M11" s="89">
        <v>1</v>
      </c>
      <c r="N11" s="89"/>
      <c r="O11" s="89"/>
      <c r="P11" s="89"/>
      <c r="Q11" s="262">
        <v>44278</v>
      </c>
      <c r="S11" t="s">
        <v>471</v>
      </c>
      <c r="X11">
        <v>0.83333333333333337</v>
      </c>
    </row>
    <row r="12" spans="1:24" x14ac:dyDescent="0.3">
      <c r="A12" s="1" t="s">
        <v>9</v>
      </c>
      <c r="B12" s="269">
        <v>0</v>
      </c>
      <c r="C12" s="89">
        <v>1</v>
      </c>
      <c r="D12" s="89"/>
      <c r="E12" s="89"/>
      <c r="F12" s="89"/>
      <c r="G12" s="264" t="s">
        <v>466</v>
      </c>
      <c r="H12" s="262">
        <v>44277</v>
      </c>
      <c r="I12" s="1">
        <v>5</v>
      </c>
      <c r="K12" s="1" t="s">
        <v>10</v>
      </c>
      <c r="L12" s="269">
        <v>0</v>
      </c>
      <c r="M12" s="89">
        <v>1</v>
      </c>
      <c r="N12" s="89"/>
      <c r="O12" s="89"/>
      <c r="P12" s="89"/>
      <c r="Q12" s="262">
        <v>44278</v>
      </c>
    </row>
    <row r="13" spans="1:24" x14ac:dyDescent="0.3">
      <c r="A13" s="263" t="s">
        <v>8</v>
      </c>
      <c r="B13" s="269">
        <v>0</v>
      </c>
      <c r="C13" s="89">
        <v>0</v>
      </c>
      <c r="D13" s="89">
        <v>1</v>
      </c>
      <c r="E13" s="89"/>
      <c r="F13" s="89"/>
      <c r="G13" s="264" t="s">
        <v>466</v>
      </c>
      <c r="H13" s="262">
        <v>44277</v>
      </c>
      <c r="I13" s="1">
        <v>1</v>
      </c>
      <c r="K13" s="1" t="s">
        <v>10</v>
      </c>
      <c r="L13" s="269">
        <v>0</v>
      </c>
      <c r="M13" s="89">
        <v>1</v>
      </c>
      <c r="N13" s="89"/>
      <c r="O13" s="89"/>
      <c r="P13" s="89"/>
      <c r="Q13" s="262">
        <v>44278</v>
      </c>
    </row>
    <row r="14" spans="1:24" x14ac:dyDescent="0.3">
      <c r="A14" s="263" t="s">
        <v>8</v>
      </c>
      <c r="B14" s="269">
        <v>0</v>
      </c>
      <c r="C14" s="89">
        <v>1</v>
      </c>
      <c r="D14" s="89"/>
      <c r="E14" s="89"/>
      <c r="F14" s="89"/>
      <c r="G14" s="264" t="s">
        <v>466</v>
      </c>
      <c r="H14" s="262">
        <v>44277</v>
      </c>
      <c r="I14" s="1">
        <v>2</v>
      </c>
      <c r="K14" s="1" t="s">
        <v>10</v>
      </c>
      <c r="L14" s="269">
        <v>0</v>
      </c>
      <c r="M14" s="89">
        <v>0</v>
      </c>
      <c r="N14" s="89">
        <v>0</v>
      </c>
      <c r="O14" s="89">
        <v>0</v>
      </c>
      <c r="P14" s="89">
        <v>1</v>
      </c>
      <c r="Q14" s="262">
        <v>44278</v>
      </c>
    </row>
    <row r="15" spans="1:24" x14ac:dyDescent="0.3">
      <c r="A15" s="263" t="s">
        <v>8</v>
      </c>
      <c r="B15" s="269">
        <v>0</v>
      </c>
      <c r="C15" s="89">
        <v>0</v>
      </c>
      <c r="D15" s="89">
        <v>0</v>
      </c>
      <c r="E15" s="89">
        <v>0</v>
      </c>
      <c r="F15" s="89">
        <v>0</v>
      </c>
      <c r="G15" s="264" t="s">
        <v>466</v>
      </c>
      <c r="H15" s="262">
        <v>44277</v>
      </c>
      <c r="I15" s="1">
        <v>3</v>
      </c>
      <c r="K15" s="1" t="s">
        <v>10</v>
      </c>
      <c r="L15" s="269">
        <v>0</v>
      </c>
      <c r="M15" s="89">
        <v>1</v>
      </c>
      <c r="N15" s="89"/>
      <c r="O15" s="89"/>
      <c r="P15" s="89"/>
      <c r="Q15" s="262">
        <v>44278</v>
      </c>
    </row>
    <row r="16" spans="1:24" x14ac:dyDescent="0.3">
      <c r="A16" s="263" t="s">
        <v>8</v>
      </c>
      <c r="B16" s="269">
        <v>0</v>
      </c>
      <c r="C16" s="89">
        <v>0</v>
      </c>
      <c r="D16" s="89">
        <v>0</v>
      </c>
      <c r="E16" s="89">
        <v>0</v>
      </c>
      <c r="F16" s="89">
        <v>0</v>
      </c>
      <c r="G16" s="264" t="s">
        <v>466</v>
      </c>
      <c r="H16" s="262">
        <v>44277</v>
      </c>
      <c r="I16" s="1">
        <v>4</v>
      </c>
      <c r="K16" s="1" t="s">
        <v>10</v>
      </c>
      <c r="L16" s="269">
        <v>0</v>
      </c>
      <c r="M16" s="146">
        <v>1</v>
      </c>
      <c r="N16" s="89"/>
      <c r="O16" s="89"/>
      <c r="P16" s="89"/>
      <c r="Q16" s="262">
        <v>44278</v>
      </c>
    </row>
    <row r="17" spans="1:17" x14ac:dyDescent="0.3">
      <c r="A17" s="263" t="s">
        <v>8</v>
      </c>
      <c r="B17" s="269">
        <v>0</v>
      </c>
      <c r="C17" s="89">
        <v>1</v>
      </c>
      <c r="D17" s="89"/>
      <c r="E17" s="89"/>
      <c r="F17" s="89"/>
      <c r="G17" s="264" t="s">
        <v>466</v>
      </c>
      <c r="H17" s="262">
        <v>44277</v>
      </c>
      <c r="I17" s="1">
        <v>5</v>
      </c>
      <c r="K17" s="1" t="s">
        <v>10</v>
      </c>
      <c r="L17" s="269">
        <v>0</v>
      </c>
      <c r="M17" s="146">
        <v>1</v>
      </c>
      <c r="N17" s="89"/>
      <c r="O17" s="89"/>
      <c r="P17" s="89"/>
      <c r="Q17" s="262">
        <v>44278</v>
      </c>
    </row>
    <row r="18" spans="1:17" x14ac:dyDescent="0.3">
      <c r="A18" s="1" t="s">
        <v>10</v>
      </c>
      <c r="B18" s="269">
        <v>0</v>
      </c>
      <c r="C18" s="89">
        <v>1</v>
      </c>
      <c r="D18" s="89"/>
      <c r="E18" s="89"/>
      <c r="F18" s="89"/>
      <c r="G18" s="264" t="s">
        <v>466</v>
      </c>
      <c r="H18" s="262">
        <v>44278</v>
      </c>
      <c r="K18" s="1" t="s">
        <v>10</v>
      </c>
      <c r="L18" s="269">
        <v>0</v>
      </c>
      <c r="M18" s="146">
        <v>0</v>
      </c>
      <c r="N18" s="89">
        <v>0</v>
      </c>
      <c r="O18" s="89">
        <v>1</v>
      </c>
      <c r="P18" s="89"/>
      <c r="Q18" s="262">
        <v>44278</v>
      </c>
    </row>
    <row r="19" spans="1:17" x14ac:dyDescent="0.3">
      <c r="A19" s="1" t="s">
        <v>10</v>
      </c>
      <c r="B19" s="269">
        <v>0</v>
      </c>
      <c r="C19" s="89">
        <v>1</v>
      </c>
      <c r="D19" s="89"/>
      <c r="E19" s="89"/>
      <c r="F19" s="89"/>
      <c r="G19" s="264" t="s">
        <v>466</v>
      </c>
      <c r="H19" s="262">
        <v>44278</v>
      </c>
      <c r="K19" s="1" t="s">
        <v>10</v>
      </c>
      <c r="L19" s="269">
        <v>0</v>
      </c>
      <c r="M19" s="89">
        <v>1</v>
      </c>
      <c r="N19" s="89"/>
      <c r="O19" s="89"/>
      <c r="P19" s="89"/>
      <c r="Q19" s="262">
        <v>44279</v>
      </c>
    </row>
    <row r="20" spans="1:17" x14ac:dyDescent="0.3">
      <c r="A20" s="1" t="s">
        <v>10</v>
      </c>
      <c r="B20" s="269">
        <v>0</v>
      </c>
      <c r="C20" s="89">
        <v>0</v>
      </c>
      <c r="D20" s="89">
        <v>1</v>
      </c>
      <c r="E20" s="89"/>
      <c r="F20" s="89"/>
      <c r="G20" s="264" t="s">
        <v>466</v>
      </c>
      <c r="H20" s="262">
        <v>44278</v>
      </c>
      <c r="K20" s="1" t="s">
        <v>10</v>
      </c>
      <c r="L20" s="269">
        <v>0</v>
      </c>
      <c r="M20" s="89">
        <v>0</v>
      </c>
      <c r="N20" s="89">
        <v>0</v>
      </c>
      <c r="O20" s="89">
        <v>1</v>
      </c>
      <c r="P20" s="89"/>
      <c r="Q20" s="262">
        <v>44279</v>
      </c>
    </row>
    <row r="21" spans="1:17" x14ac:dyDescent="0.3">
      <c r="A21" s="1" t="s">
        <v>10</v>
      </c>
      <c r="B21" s="269">
        <v>0</v>
      </c>
      <c r="C21" s="89">
        <v>1</v>
      </c>
      <c r="D21" s="89"/>
      <c r="E21" s="89"/>
      <c r="F21" s="89"/>
      <c r="G21" s="264" t="s">
        <v>466</v>
      </c>
      <c r="H21" s="262">
        <v>44278</v>
      </c>
      <c r="K21" s="1" t="s">
        <v>10</v>
      </c>
      <c r="L21" s="269">
        <v>0</v>
      </c>
      <c r="M21" s="89">
        <v>0</v>
      </c>
      <c r="N21" s="89">
        <v>0</v>
      </c>
      <c r="O21" s="89">
        <v>0</v>
      </c>
      <c r="P21" s="89">
        <v>0</v>
      </c>
      <c r="Q21" s="262">
        <v>44279</v>
      </c>
    </row>
    <row r="22" spans="1:17" x14ac:dyDescent="0.3">
      <c r="A22" s="1" t="s">
        <v>10</v>
      </c>
      <c r="B22" s="269">
        <v>0</v>
      </c>
      <c r="C22" s="89">
        <v>1</v>
      </c>
      <c r="D22" s="89"/>
      <c r="E22" s="89"/>
      <c r="F22" s="89"/>
      <c r="G22" s="264" t="s">
        <v>466</v>
      </c>
      <c r="H22" s="262">
        <v>44278</v>
      </c>
      <c r="K22" s="1" t="s">
        <v>10</v>
      </c>
      <c r="L22" s="269">
        <v>0</v>
      </c>
      <c r="M22" s="89">
        <v>1</v>
      </c>
      <c r="N22" s="89"/>
      <c r="O22" s="89"/>
      <c r="P22" s="89"/>
      <c r="Q22" s="262">
        <v>44279</v>
      </c>
    </row>
    <row r="23" spans="1:17" x14ac:dyDescent="0.3">
      <c r="A23" s="1" t="s">
        <v>10</v>
      </c>
      <c r="B23" s="269">
        <v>0</v>
      </c>
      <c r="C23" s="89">
        <v>1</v>
      </c>
      <c r="D23" s="89"/>
      <c r="E23" s="89"/>
      <c r="F23" s="89"/>
      <c r="G23" s="264" t="s">
        <v>466</v>
      </c>
      <c r="H23" s="262">
        <v>44278</v>
      </c>
      <c r="K23" s="1" t="s">
        <v>10</v>
      </c>
      <c r="L23" s="269">
        <v>0</v>
      </c>
      <c r="M23" s="89">
        <v>1</v>
      </c>
      <c r="N23" s="89"/>
      <c r="O23" s="89"/>
      <c r="P23" s="89"/>
      <c r="Q23" s="262">
        <v>44279</v>
      </c>
    </row>
    <row r="24" spans="1:17" x14ac:dyDescent="0.3">
      <c r="A24" s="1" t="s">
        <v>10</v>
      </c>
      <c r="B24" s="269">
        <v>0</v>
      </c>
      <c r="C24" s="89">
        <v>0</v>
      </c>
      <c r="D24" s="89">
        <v>0</v>
      </c>
      <c r="E24" s="89">
        <v>0</v>
      </c>
      <c r="F24" s="89">
        <v>1</v>
      </c>
      <c r="G24" s="264" t="s">
        <v>466</v>
      </c>
      <c r="H24" s="262">
        <v>44278</v>
      </c>
      <c r="K24" s="1" t="s">
        <v>10</v>
      </c>
      <c r="L24" s="269">
        <v>0</v>
      </c>
      <c r="M24" s="89">
        <v>1</v>
      </c>
      <c r="N24" s="89"/>
      <c r="O24" s="89"/>
      <c r="P24" s="89"/>
      <c r="Q24" s="262">
        <v>44279</v>
      </c>
    </row>
    <row r="25" spans="1:17" x14ac:dyDescent="0.3">
      <c r="A25" s="1" t="s">
        <v>10</v>
      </c>
      <c r="B25" s="269">
        <v>0</v>
      </c>
      <c r="C25" s="89">
        <v>1</v>
      </c>
      <c r="D25" s="89"/>
      <c r="E25" s="89"/>
      <c r="F25" s="89"/>
      <c r="G25" s="264" t="s">
        <v>466</v>
      </c>
      <c r="H25" s="262">
        <v>44278</v>
      </c>
      <c r="K25" s="1" t="s">
        <v>10</v>
      </c>
      <c r="L25" s="269">
        <v>0</v>
      </c>
      <c r="M25" s="89">
        <v>1</v>
      </c>
      <c r="N25" s="89"/>
      <c r="O25" s="89"/>
      <c r="P25" s="89"/>
      <c r="Q25" s="262">
        <v>44280</v>
      </c>
    </row>
    <row r="26" spans="1:17" x14ac:dyDescent="0.3">
      <c r="A26" s="1" t="s">
        <v>10</v>
      </c>
      <c r="B26" s="269">
        <v>0</v>
      </c>
      <c r="C26" s="146">
        <v>1</v>
      </c>
      <c r="D26" s="89"/>
      <c r="E26" s="89"/>
      <c r="F26" s="89"/>
      <c r="G26" s="264" t="s">
        <v>466</v>
      </c>
      <c r="H26" s="262">
        <v>44278</v>
      </c>
      <c r="K26" s="1" t="s">
        <v>10</v>
      </c>
      <c r="L26" s="269">
        <v>0</v>
      </c>
      <c r="M26" s="89">
        <v>1</v>
      </c>
      <c r="N26" s="89"/>
      <c r="O26" s="89"/>
      <c r="P26" s="89"/>
      <c r="Q26" s="262">
        <v>44280</v>
      </c>
    </row>
    <row r="27" spans="1:17" x14ac:dyDescent="0.3">
      <c r="A27" s="1" t="s">
        <v>10</v>
      </c>
      <c r="B27" s="269">
        <v>0</v>
      </c>
      <c r="C27" s="146">
        <v>1</v>
      </c>
      <c r="D27" s="89"/>
      <c r="E27" s="89"/>
      <c r="F27" s="89"/>
      <c r="G27" s="264" t="s">
        <v>466</v>
      </c>
      <c r="H27" s="262">
        <v>44278</v>
      </c>
      <c r="K27" s="1" t="s">
        <v>10</v>
      </c>
      <c r="L27" s="269">
        <v>0</v>
      </c>
      <c r="M27" s="89">
        <v>1</v>
      </c>
      <c r="N27" s="89"/>
      <c r="O27" s="89"/>
      <c r="P27" s="89"/>
      <c r="Q27" s="262">
        <v>44280</v>
      </c>
    </row>
    <row r="28" spans="1:17" x14ac:dyDescent="0.3">
      <c r="A28" s="1" t="s">
        <v>10</v>
      </c>
      <c r="B28" s="269">
        <v>0</v>
      </c>
      <c r="C28" s="146">
        <v>0</v>
      </c>
      <c r="D28" s="89">
        <v>0</v>
      </c>
      <c r="E28" s="89">
        <v>1</v>
      </c>
      <c r="F28" s="89"/>
      <c r="G28" s="264" t="s">
        <v>466</v>
      </c>
      <c r="H28" s="262">
        <v>44278</v>
      </c>
      <c r="K28" s="1" t="s">
        <v>10</v>
      </c>
      <c r="L28" s="269">
        <v>0</v>
      </c>
      <c r="M28" s="89">
        <v>1</v>
      </c>
      <c r="N28" s="89"/>
      <c r="O28" s="89"/>
      <c r="P28" s="89"/>
      <c r="Q28" s="262">
        <v>44280</v>
      </c>
    </row>
    <row r="29" spans="1:17" x14ac:dyDescent="0.3">
      <c r="A29" s="1" t="s">
        <v>9</v>
      </c>
      <c r="B29" s="269">
        <v>0</v>
      </c>
      <c r="C29" s="89">
        <v>1</v>
      </c>
      <c r="D29" s="89"/>
      <c r="E29" s="89"/>
      <c r="F29" s="89"/>
      <c r="G29" s="264" t="s">
        <v>466</v>
      </c>
      <c r="H29" s="262">
        <v>44278</v>
      </c>
      <c r="K29" s="1" t="s">
        <v>10</v>
      </c>
      <c r="L29" s="269">
        <v>0</v>
      </c>
      <c r="M29" s="89"/>
      <c r="N29" s="89"/>
      <c r="O29" s="89"/>
      <c r="P29" s="89"/>
      <c r="Q29" s="262">
        <v>44280</v>
      </c>
    </row>
    <row r="30" spans="1:17" x14ac:dyDescent="0.3">
      <c r="A30" s="1" t="s">
        <v>9</v>
      </c>
      <c r="B30" s="269">
        <v>0</v>
      </c>
      <c r="C30" s="89">
        <v>1</v>
      </c>
      <c r="D30" s="89"/>
      <c r="E30" s="89"/>
      <c r="F30" s="89"/>
      <c r="G30" s="264" t="s">
        <v>466</v>
      </c>
      <c r="H30" s="262">
        <v>44278</v>
      </c>
      <c r="K30" s="1" t="s">
        <v>10</v>
      </c>
      <c r="L30" s="269">
        <v>0</v>
      </c>
      <c r="M30" s="89"/>
      <c r="N30" s="89"/>
      <c r="O30" s="89"/>
      <c r="P30" s="89"/>
      <c r="Q30" s="262">
        <v>44280</v>
      </c>
    </row>
    <row r="31" spans="1:17" x14ac:dyDescent="0.3">
      <c r="A31" s="1" t="s">
        <v>9</v>
      </c>
      <c r="B31" s="269">
        <v>0</v>
      </c>
      <c r="C31" s="89">
        <v>0</v>
      </c>
      <c r="D31" s="89">
        <v>0</v>
      </c>
      <c r="E31" s="89">
        <v>0</v>
      </c>
      <c r="F31" s="89">
        <v>0</v>
      </c>
      <c r="G31" s="264" t="s">
        <v>466</v>
      </c>
      <c r="H31" s="262">
        <v>44278</v>
      </c>
      <c r="K31" s="1" t="s">
        <v>10</v>
      </c>
      <c r="L31" s="269">
        <v>0</v>
      </c>
      <c r="M31" s="89">
        <v>1</v>
      </c>
      <c r="N31" s="89"/>
      <c r="O31" s="89"/>
      <c r="P31" s="89"/>
      <c r="Q31" s="262">
        <v>44280</v>
      </c>
    </row>
    <row r="32" spans="1:17" x14ac:dyDescent="0.3">
      <c r="A32" s="1" t="s">
        <v>9</v>
      </c>
      <c r="B32" s="269">
        <v>0</v>
      </c>
      <c r="C32" s="89">
        <v>0</v>
      </c>
      <c r="D32" s="89">
        <v>1</v>
      </c>
      <c r="E32" s="89"/>
      <c r="F32" s="89"/>
      <c r="G32" s="264" t="s">
        <v>466</v>
      </c>
      <c r="H32" s="262">
        <v>44278</v>
      </c>
      <c r="K32" s="1" t="s">
        <v>10</v>
      </c>
      <c r="L32" s="269">
        <v>0</v>
      </c>
      <c r="M32" s="89">
        <v>1</v>
      </c>
      <c r="N32" s="89"/>
      <c r="O32" s="89"/>
      <c r="P32" s="89"/>
      <c r="Q32" s="262">
        <v>44280</v>
      </c>
    </row>
    <row r="33" spans="1:17" x14ac:dyDescent="0.3">
      <c r="A33" s="1" t="s">
        <v>9</v>
      </c>
      <c r="B33" s="269">
        <v>0</v>
      </c>
      <c r="C33" s="89">
        <v>1</v>
      </c>
      <c r="D33" s="89"/>
      <c r="E33" s="89"/>
      <c r="F33" s="89"/>
      <c r="G33" s="264" t="s">
        <v>466</v>
      </c>
      <c r="H33" s="262">
        <v>44278</v>
      </c>
      <c r="K33" s="1" t="s">
        <v>10</v>
      </c>
      <c r="L33" s="269">
        <v>0</v>
      </c>
      <c r="M33" s="89">
        <v>1</v>
      </c>
      <c r="N33" s="89"/>
      <c r="O33" s="89"/>
      <c r="P33" s="89"/>
      <c r="Q33" s="262">
        <v>44280</v>
      </c>
    </row>
    <row r="34" spans="1:17" x14ac:dyDescent="0.3">
      <c r="A34" s="1" t="s">
        <v>9</v>
      </c>
      <c r="B34" s="269">
        <v>0</v>
      </c>
      <c r="C34" s="89">
        <v>1</v>
      </c>
      <c r="D34" s="89"/>
      <c r="E34" s="89"/>
      <c r="F34" s="89"/>
      <c r="G34" s="264" t="s">
        <v>466</v>
      </c>
      <c r="H34" s="262">
        <v>44278</v>
      </c>
      <c r="K34" s="1" t="s">
        <v>10</v>
      </c>
      <c r="L34" s="269">
        <v>0</v>
      </c>
      <c r="M34" s="89">
        <v>0</v>
      </c>
      <c r="N34" s="89">
        <v>0</v>
      </c>
      <c r="O34" s="89"/>
      <c r="P34" s="89"/>
      <c r="Q34" s="262">
        <v>44280</v>
      </c>
    </row>
    <row r="35" spans="1:17" x14ac:dyDescent="0.3">
      <c r="A35" s="1" t="s">
        <v>9</v>
      </c>
      <c r="B35" s="269">
        <v>0</v>
      </c>
      <c r="C35" s="89">
        <v>1</v>
      </c>
      <c r="D35" s="89"/>
      <c r="E35" s="89"/>
      <c r="F35" s="89"/>
      <c r="G35" s="264" t="s">
        <v>466</v>
      </c>
      <c r="H35" s="262">
        <v>44278</v>
      </c>
      <c r="K35" s="1" t="s">
        <v>10</v>
      </c>
      <c r="L35" s="269">
        <v>0</v>
      </c>
      <c r="M35" s="89">
        <v>1</v>
      </c>
      <c r="N35" s="89"/>
      <c r="O35" s="89"/>
      <c r="P35" s="89"/>
      <c r="Q35" s="262">
        <v>44280</v>
      </c>
    </row>
    <row r="36" spans="1:17" x14ac:dyDescent="0.3">
      <c r="A36" s="1" t="s">
        <v>9</v>
      </c>
      <c r="B36" s="269">
        <v>0</v>
      </c>
      <c r="C36" s="146">
        <v>0</v>
      </c>
      <c r="D36" s="89">
        <v>0</v>
      </c>
      <c r="E36" s="89">
        <v>1</v>
      </c>
      <c r="F36" s="89"/>
      <c r="G36" s="264" t="s">
        <v>466</v>
      </c>
      <c r="H36" s="262">
        <v>44278</v>
      </c>
      <c r="K36" s="1" t="s">
        <v>10</v>
      </c>
      <c r="L36" s="269">
        <v>0</v>
      </c>
      <c r="M36" s="89">
        <v>0</v>
      </c>
      <c r="N36" s="89">
        <v>0</v>
      </c>
      <c r="O36" s="89">
        <v>1</v>
      </c>
      <c r="P36" s="89"/>
      <c r="Q36" s="262">
        <v>44280</v>
      </c>
    </row>
    <row r="37" spans="1:17" x14ac:dyDescent="0.3">
      <c r="A37" s="1" t="s">
        <v>9</v>
      </c>
      <c r="B37" s="269">
        <v>0</v>
      </c>
      <c r="C37" s="146">
        <v>0</v>
      </c>
      <c r="D37" s="89">
        <v>0</v>
      </c>
      <c r="E37" s="89">
        <v>1</v>
      </c>
      <c r="F37" s="89"/>
      <c r="G37" s="264" t="s">
        <v>466</v>
      </c>
      <c r="H37" s="262">
        <v>44278</v>
      </c>
      <c r="K37" s="1" t="s">
        <v>10</v>
      </c>
      <c r="L37" s="269">
        <v>0</v>
      </c>
      <c r="M37" s="89">
        <v>1</v>
      </c>
      <c r="N37" s="89"/>
      <c r="O37" s="89"/>
      <c r="P37" s="89"/>
      <c r="Q37" s="262">
        <v>44280</v>
      </c>
    </row>
    <row r="38" spans="1:17" x14ac:dyDescent="0.3">
      <c r="A38" s="1" t="s">
        <v>9</v>
      </c>
      <c r="B38" s="269">
        <v>0</v>
      </c>
      <c r="C38" s="146">
        <v>1</v>
      </c>
      <c r="D38" s="89"/>
      <c r="E38" s="89"/>
      <c r="F38" s="89"/>
      <c r="G38" s="264" t="s">
        <v>466</v>
      </c>
      <c r="H38" s="262">
        <v>44278</v>
      </c>
      <c r="K38" s="1" t="s">
        <v>10</v>
      </c>
      <c r="L38" s="269">
        <v>0</v>
      </c>
      <c r="M38" s="89">
        <v>1</v>
      </c>
      <c r="N38" s="89"/>
      <c r="O38" s="89"/>
      <c r="P38" s="89"/>
      <c r="Q38" s="262">
        <v>44280</v>
      </c>
    </row>
    <row r="39" spans="1:17" x14ac:dyDescent="0.3">
      <c r="A39" s="263" t="s">
        <v>8</v>
      </c>
      <c r="B39" s="269">
        <v>0</v>
      </c>
      <c r="C39" s="89">
        <v>1</v>
      </c>
      <c r="D39" s="89"/>
      <c r="E39" s="89"/>
      <c r="F39" s="89"/>
      <c r="G39" s="264" t="s">
        <v>466</v>
      </c>
      <c r="H39" s="262">
        <v>44278</v>
      </c>
      <c r="K39" s="1" t="s">
        <v>10</v>
      </c>
      <c r="L39" s="269">
        <v>0</v>
      </c>
      <c r="M39" s="89">
        <v>1</v>
      </c>
      <c r="N39" s="89"/>
      <c r="O39" s="89"/>
      <c r="P39" s="89"/>
      <c r="Q39" s="262">
        <v>44280</v>
      </c>
    </row>
    <row r="40" spans="1:17" x14ac:dyDescent="0.3">
      <c r="A40" s="263" t="s">
        <v>8</v>
      </c>
      <c r="B40" s="269">
        <v>0</v>
      </c>
      <c r="C40" s="89">
        <v>0</v>
      </c>
      <c r="D40" s="89">
        <v>0</v>
      </c>
      <c r="E40" s="89">
        <v>1</v>
      </c>
      <c r="F40" s="89"/>
      <c r="G40" s="264" t="s">
        <v>466</v>
      </c>
      <c r="H40" s="262">
        <v>44278</v>
      </c>
      <c r="K40" s="1" t="s">
        <v>10</v>
      </c>
      <c r="L40" s="269">
        <v>0</v>
      </c>
      <c r="M40" s="89">
        <v>1</v>
      </c>
      <c r="N40" s="89"/>
      <c r="O40" s="89"/>
      <c r="P40" s="89"/>
      <c r="Q40" s="262">
        <v>44280</v>
      </c>
    </row>
    <row r="41" spans="1:17" x14ac:dyDescent="0.3">
      <c r="A41" s="263" t="s">
        <v>8</v>
      </c>
      <c r="B41" s="269">
        <v>0</v>
      </c>
      <c r="C41" s="89">
        <v>1</v>
      </c>
      <c r="D41" s="89"/>
      <c r="E41" s="89"/>
      <c r="F41" s="89"/>
      <c r="G41" s="264" t="s">
        <v>466</v>
      </c>
      <c r="H41" s="262">
        <v>44278</v>
      </c>
      <c r="K41" s="1" t="s">
        <v>10</v>
      </c>
      <c r="L41" s="269">
        <v>0</v>
      </c>
      <c r="M41" s="89">
        <v>1</v>
      </c>
      <c r="N41" s="89"/>
      <c r="O41" s="89"/>
      <c r="P41" s="89"/>
      <c r="Q41" s="262">
        <v>44280</v>
      </c>
    </row>
    <row r="42" spans="1:17" x14ac:dyDescent="0.3">
      <c r="A42" s="263" t="s">
        <v>8</v>
      </c>
      <c r="B42" s="269">
        <v>0</v>
      </c>
      <c r="C42" s="89">
        <v>0</v>
      </c>
      <c r="D42" s="89">
        <v>0</v>
      </c>
      <c r="E42" s="89">
        <v>0</v>
      </c>
      <c r="F42" s="89">
        <v>1</v>
      </c>
      <c r="G42" s="264" t="s">
        <v>466</v>
      </c>
      <c r="H42" s="262">
        <v>44278</v>
      </c>
      <c r="K42" s="1" t="s">
        <v>10</v>
      </c>
      <c r="L42" s="269">
        <v>0</v>
      </c>
      <c r="M42" s="89">
        <v>0</v>
      </c>
      <c r="N42" s="89">
        <v>0</v>
      </c>
      <c r="O42" s="89">
        <v>0</v>
      </c>
      <c r="P42" s="89"/>
      <c r="Q42" s="262">
        <v>44280</v>
      </c>
    </row>
    <row r="43" spans="1:17" x14ac:dyDescent="0.3">
      <c r="A43" s="263" t="s">
        <v>8</v>
      </c>
      <c r="B43" s="269">
        <v>0</v>
      </c>
      <c r="C43" s="89">
        <v>1</v>
      </c>
      <c r="D43" s="89"/>
      <c r="E43" s="89"/>
      <c r="F43" s="89"/>
      <c r="G43" s="264" t="s">
        <v>466</v>
      </c>
      <c r="H43" s="262">
        <v>44278</v>
      </c>
      <c r="K43" s="1" t="s">
        <v>10</v>
      </c>
      <c r="L43" s="269">
        <v>0</v>
      </c>
      <c r="M43" s="89">
        <v>1</v>
      </c>
      <c r="N43" s="89"/>
      <c r="O43" s="89"/>
      <c r="P43" s="89"/>
      <c r="Q43" s="262">
        <v>44280</v>
      </c>
    </row>
    <row r="44" spans="1:17" x14ac:dyDescent="0.3">
      <c r="A44" s="263" t="s">
        <v>8</v>
      </c>
      <c r="B44" s="269">
        <v>0</v>
      </c>
      <c r="C44" s="146">
        <v>1</v>
      </c>
      <c r="D44" s="89"/>
      <c r="E44" s="89"/>
      <c r="F44" s="89"/>
      <c r="G44" s="264" t="s">
        <v>466</v>
      </c>
      <c r="H44" s="262">
        <v>44278</v>
      </c>
      <c r="K44" s="1" t="s">
        <v>10</v>
      </c>
      <c r="L44" s="269">
        <v>0</v>
      </c>
      <c r="M44" s="89">
        <v>1</v>
      </c>
      <c r="N44" s="89"/>
      <c r="O44" s="89"/>
      <c r="P44" s="89"/>
      <c r="Q44" s="262">
        <v>44280</v>
      </c>
    </row>
    <row r="45" spans="1:17" x14ac:dyDescent="0.3">
      <c r="A45" s="263" t="s">
        <v>8</v>
      </c>
      <c r="B45" s="269">
        <v>0</v>
      </c>
      <c r="C45" s="146">
        <v>1</v>
      </c>
      <c r="D45" s="89"/>
      <c r="E45" s="89"/>
      <c r="F45" s="89"/>
      <c r="G45" s="264" t="s">
        <v>466</v>
      </c>
      <c r="H45" s="262">
        <v>44278</v>
      </c>
      <c r="K45" s="1" t="s">
        <v>10</v>
      </c>
      <c r="L45" s="269">
        <v>0</v>
      </c>
      <c r="M45" s="89">
        <v>1</v>
      </c>
      <c r="N45" s="89"/>
      <c r="O45" s="89"/>
      <c r="P45" s="89"/>
      <c r="Q45" s="262">
        <v>44280</v>
      </c>
    </row>
    <row r="46" spans="1:17" x14ac:dyDescent="0.3">
      <c r="A46" s="263" t="s">
        <v>8</v>
      </c>
      <c r="B46" s="269">
        <v>0</v>
      </c>
      <c r="C46" s="146">
        <v>1</v>
      </c>
      <c r="D46" s="89"/>
      <c r="E46" s="89"/>
      <c r="F46" s="89"/>
      <c r="G46" s="264" t="s">
        <v>466</v>
      </c>
      <c r="H46" s="262">
        <v>44278</v>
      </c>
      <c r="K46" s="1" t="s">
        <v>10</v>
      </c>
      <c r="L46" s="269">
        <v>0</v>
      </c>
      <c r="M46" s="89">
        <v>1</v>
      </c>
      <c r="N46" s="89"/>
      <c r="O46" s="89"/>
      <c r="P46" s="89"/>
      <c r="Q46" s="262">
        <v>44280</v>
      </c>
    </row>
    <row r="47" spans="1:17" x14ac:dyDescent="0.3">
      <c r="A47" s="263" t="s">
        <v>8</v>
      </c>
      <c r="B47" s="269">
        <v>0</v>
      </c>
      <c r="C47" s="146">
        <v>1</v>
      </c>
      <c r="D47" s="89"/>
      <c r="E47" s="89"/>
      <c r="F47" s="89"/>
      <c r="G47" s="264" t="s">
        <v>466</v>
      </c>
      <c r="H47" s="262">
        <v>44278</v>
      </c>
      <c r="K47" s="1" t="s">
        <v>10</v>
      </c>
      <c r="L47" s="269">
        <v>0</v>
      </c>
      <c r="M47" s="89">
        <v>0</v>
      </c>
      <c r="N47" s="89">
        <v>0</v>
      </c>
      <c r="O47" s="89">
        <v>0</v>
      </c>
      <c r="P47" s="89"/>
      <c r="Q47" s="262">
        <v>44280</v>
      </c>
    </row>
    <row r="48" spans="1:17" x14ac:dyDescent="0.3">
      <c r="A48" s="1" t="s">
        <v>10</v>
      </c>
      <c r="B48" s="269">
        <v>0</v>
      </c>
      <c r="C48" s="89">
        <v>1</v>
      </c>
      <c r="D48" s="89"/>
      <c r="E48" s="89"/>
      <c r="F48" s="89"/>
      <c r="G48" s="264" t="s">
        <v>466</v>
      </c>
      <c r="H48" s="262">
        <v>44279</v>
      </c>
      <c r="K48" s="1" t="s">
        <v>10</v>
      </c>
      <c r="L48" s="269">
        <v>0</v>
      </c>
      <c r="M48" s="89">
        <v>0</v>
      </c>
      <c r="N48" s="89">
        <v>0</v>
      </c>
      <c r="O48" s="89">
        <v>0</v>
      </c>
      <c r="P48" s="89"/>
      <c r="Q48" s="262">
        <v>44280</v>
      </c>
    </row>
    <row r="49" spans="1:17" x14ac:dyDescent="0.3">
      <c r="A49" s="1" t="s">
        <v>10</v>
      </c>
      <c r="B49" s="269">
        <v>0</v>
      </c>
      <c r="C49" s="89">
        <v>0</v>
      </c>
      <c r="D49" s="89">
        <v>0</v>
      </c>
      <c r="E49" s="89">
        <v>1</v>
      </c>
      <c r="F49" s="89"/>
      <c r="G49" s="264" t="s">
        <v>466</v>
      </c>
      <c r="H49" s="262">
        <v>44279</v>
      </c>
      <c r="K49" s="1" t="s">
        <v>10</v>
      </c>
      <c r="L49" s="269">
        <v>0</v>
      </c>
      <c r="M49" s="89">
        <v>1</v>
      </c>
      <c r="N49" s="89"/>
      <c r="O49" s="89"/>
      <c r="P49" s="89"/>
      <c r="Q49" s="262">
        <v>44280</v>
      </c>
    </row>
    <row r="50" spans="1:17" x14ac:dyDescent="0.3">
      <c r="A50" s="1" t="s">
        <v>10</v>
      </c>
      <c r="B50" s="269">
        <v>0</v>
      </c>
      <c r="C50" s="89">
        <v>0</v>
      </c>
      <c r="D50" s="89">
        <v>0</v>
      </c>
      <c r="E50" s="89">
        <v>0</v>
      </c>
      <c r="F50" s="89">
        <v>0</v>
      </c>
      <c r="G50" s="264" t="s">
        <v>466</v>
      </c>
      <c r="H50" s="262">
        <v>44279</v>
      </c>
      <c r="K50" s="1" t="s">
        <v>10</v>
      </c>
      <c r="L50" s="269">
        <v>0</v>
      </c>
      <c r="M50" s="146">
        <v>0</v>
      </c>
      <c r="N50" s="89">
        <v>1</v>
      </c>
      <c r="O50" s="89"/>
      <c r="P50" s="89"/>
      <c r="Q50" s="262">
        <v>44280</v>
      </c>
    </row>
    <row r="51" spans="1:17" x14ac:dyDescent="0.3">
      <c r="A51" s="1" t="s">
        <v>10</v>
      </c>
      <c r="B51" s="269">
        <v>0</v>
      </c>
      <c r="C51" s="89">
        <v>1</v>
      </c>
      <c r="D51" s="89"/>
      <c r="E51" s="89"/>
      <c r="F51" s="89"/>
      <c r="G51" s="264" t="s">
        <v>466</v>
      </c>
      <c r="H51" s="262">
        <v>44279</v>
      </c>
      <c r="K51" s="1" t="s">
        <v>10</v>
      </c>
      <c r="L51" s="269">
        <v>0</v>
      </c>
      <c r="M51" s="146">
        <v>0</v>
      </c>
      <c r="N51" s="89">
        <v>0</v>
      </c>
      <c r="O51" s="89">
        <v>1</v>
      </c>
      <c r="P51" s="89"/>
      <c r="Q51" s="262">
        <v>44280</v>
      </c>
    </row>
    <row r="52" spans="1:17" x14ac:dyDescent="0.3">
      <c r="A52" s="1" t="s">
        <v>10</v>
      </c>
      <c r="B52" s="269">
        <v>0</v>
      </c>
      <c r="C52" s="89">
        <v>1</v>
      </c>
      <c r="D52" s="89"/>
      <c r="E52" s="89"/>
      <c r="F52" s="89"/>
      <c r="G52" s="264" t="s">
        <v>466</v>
      </c>
      <c r="H52" s="262">
        <v>44279</v>
      </c>
      <c r="K52" s="1" t="s">
        <v>10</v>
      </c>
      <c r="L52" s="269">
        <v>0</v>
      </c>
      <c r="M52" s="146">
        <v>0</v>
      </c>
      <c r="N52" s="89">
        <v>0</v>
      </c>
      <c r="O52" s="89">
        <v>0</v>
      </c>
      <c r="P52" s="89">
        <v>0</v>
      </c>
      <c r="Q52" s="262">
        <v>44280</v>
      </c>
    </row>
    <row r="53" spans="1:17" x14ac:dyDescent="0.3">
      <c r="A53" s="1" t="s">
        <v>10</v>
      </c>
      <c r="B53" s="269">
        <v>0</v>
      </c>
      <c r="C53" s="89">
        <v>1</v>
      </c>
      <c r="D53" s="89"/>
      <c r="E53" s="89"/>
      <c r="F53" s="89"/>
      <c r="G53" s="264" t="s">
        <v>466</v>
      </c>
      <c r="H53" s="262">
        <v>44279</v>
      </c>
      <c r="K53" s="1" t="s">
        <v>10</v>
      </c>
      <c r="L53" s="269">
        <v>0</v>
      </c>
      <c r="M53" s="146">
        <v>1</v>
      </c>
      <c r="N53" s="89"/>
      <c r="O53" s="89"/>
      <c r="P53" s="89"/>
      <c r="Q53" s="262">
        <v>44280</v>
      </c>
    </row>
    <row r="54" spans="1:17" x14ac:dyDescent="0.3">
      <c r="A54" s="1" t="s">
        <v>9</v>
      </c>
      <c r="B54" s="269">
        <v>0</v>
      </c>
      <c r="C54" s="89">
        <v>0</v>
      </c>
      <c r="D54" s="89">
        <v>0</v>
      </c>
      <c r="E54" s="89">
        <v>0</v>
      </c>
      <c r="F54" s="89">
        <v>0</v>
      </c>
      <c r="G54" s="264" t="s">
        <v>466</v>
      </c>
      <c r="H54" s="262">
        <v>44279</v>
      </c>
      <c r="K54" s="1" t="s">
        <v>10</v>
      </c>
      <c r="L54" s="269">
        <v>0</v>
      </c>
      <c r="M54" s="146">
        <v>1</v>
      </c>
      <c r="N54" s="89"/>
      <c r="O54" s="89"/>
      <c r="P54" s="89"/>
      <c r="Q54" s="262">
        <v>44280</v>
      </c>
    </row>
    <row r="55" spans="1:17" x14ac:dyDescent="0.3">
      <c r="A55" s="1" t="s">
        <v>9</v>
      </c>
      <c r="B55" s="269">
        <v>0</v>
      </c>
      <c r="C55" s="89">
        <v>1</v>
      </c>
      <c r="D55" s="89"/>
      <c r="E55" s="89"/>
      <c r="F55" s="89"/>
      <c r="G55" s="264" t="s">
        <v>466</v>
      </c>
      <c r="H55" s="262">
        <v>44279</v>
      </c>
      <c r="K55" s="1" t="s">
        <v>10</v>
      </c>
      <c r="L55" s="269">
        <v>0</v>
      </c>
      <c r="M55" s="146">
        <v>1</v>
      </c>
      <c r="N55" s="89"/>
      <c r="O55" s="89"/>
      <c r="P55" s="89"/>
      <c r="Q55" s="262">
        <v>44280</v>
      </c>
    </row>
    <row r="56" spans="1:17" x14ac:dyDescent="0.3">
      <c r="A56" s="1" t="s">
        <v>9</v>
      </c>
      <c r="B56" s="269">
        <v>0</v>
      </c>
      <c r="C56" s="89">
        <v>0</v>
      </c>
      <c r="D56" s="89">
        <v>0</v>
      </c>
      <c r="E56" s="89">
        <v>1</v>
      </c>
      <c r="F56" s="89"/>
      <c r="G56" s="264" t="s">
        <v>466</v>
      </c>
      <c r="H56" s="262">
        <v>44279</v>
      </c>
      <c r="K56" s="1" t="s">
        <v>10</v>
      </c>
      <c r="L56" s="269">
        <v>0</v>
      </c>
      <c r="M56" s="146">
        <v>1</v>
      </c>
      <c r="N56" s="89"/>
      <c r="O56" s="89"/>
      <c r="P56" s="89"/>
      <c r="Q56" s="262">
        <v>44280</v>
      </c>
    </row>
    <row r="57" spans="1:17" x14ac:dyDescent="0.3">
      <c r="A57" s="1" t="s">
        <v>9</v>
      </c>
      <c r="B57" s="269">
        <v>0</v>
      </c>
      <c r="C57" s="89">
        <v>1</v>
      </c>
      <c r="D57" s="89"/>
      <c r="E57" s="89"/>
      <c r="F57" s="89"/>
      <c r="G57" s="264" t="s">
        <v>466</v>
      </c>
      <c r="H57" s="262">
        <v>44279</v>
      </c>
      <c r="K57" s="1" t="s">
        <v>10</v>
      </c>
      <c r="L57" s="269">
        <v>0</v>
      </c>
      <c r="M57" s="146">
        <v>1</v>
      </c>
      <c r="N57" s="89"/>
      <c r="O57" s="89"/>
      <c r="P57" s="89"/>
      <c r="Q57" s="262">
        <v>44280</v>
      </c>
    </row>
    <row r="58" spans="1:17" x14ac:dyDescent="0.3">
      <c r="A58" s="1" t="s">
        <v>9</v>
      </c>
      <c r="B58" s="269">
        <v>0</v>
      </c>
      <c r="C58" s="89">
        <v>1</v>
      </c>
      <c r="D58" s="89"/>
      <c r="E58" s="89"/>
      <c r="F58" s="89"/>
      <c r="G58" s="264" t="s">
        <v>466</v>
      </c>
      <c r="H58" s="262">
        <v>44279</v>
      </c>
      <c r="K58" s="1" t="s">
        <v>10</v>
      </c>
      <c r="L58" s="269">
        <v>0</v>
      </c>
      <c r="M58" s="146">
        <v>1</v>
      </c>
      <c r="N58" s="89"/>
      <c r="O58" s="89"/>
      <c r="P58" s="89"/>
      <c r="Q58" s="262">
        <v>44280</v>
      </c>
    </row>
    <row r="59" spans="1:17" x14ac:dyDescent="0.3">
      <c r="A59" s="1" t="s">
        <v>9</v>
      </c>
      <c r="B59" s="269">
        <v>0</v>
      </c>
      <c r="C59" s="146">
        <v>0</v>
      </c>
      <c r="D59" s="89">
        <v>0</v>
      </c>
      <c r="E59" s="89">
        <v>0</v>
      </c>
      <c r="F59" s="89">
        <v>0</v>
      </c>
      <c r="G59" s="264" t="s">
        <v>466</v>
      </c>
      <c r="H59" s="262">
        <v>44279</v>
      </c>
      <c r="K59" s="1" t="s">
        <v>10</v>
      </c>
      <c r="L59" s="269">
        <v>0</v>
      </c>
      <c r="M59" s="89">
        <v>1</v>
      </c>
      <c r="N59" s="89"/>
      <c r="O59" s="89"/>
      <c r="P59" s="89"/>
      <c r="Q59" s="262">
        <v>44280</v>
      </c>
    </row>
    <row r="60" spans="1:17" x14ac:dyDescent="0.3">
      <c r="A60" s="1" t="s">
        <v>9</v>
      </c>
      <c r="B60" s="269">
        <v>0</v>
      </c>
      <c r="C60" s="89">
        <v>0</v>
      </c>
      <c r="D60" s="89">
        <v>1</v>
      </c>
      <c r="E60" s="89"/>
      <c r="F60" s="89"/>
      <c r="G60" s="264" t="s">
        <v>466</v>
      </c>
      <c r="H60" s="262">
        <v>44279</v>
      </c>
      <c r="K60" s="1" t="s">
        <v>10</v>
      </c>
      <c r="L60" s="269">
        <v>0</v>
      </c>
      <c r="M60" s="89">
        <v>0</v>
      </c>
      <c r="N60" s="89">
        <v>0</v>
      </c>
      <c r="O60" s="89">
        <v>0</v>
      </c>
      <c r="P60" s="89">
        <v>0</v>
      </c>
      <c r="Q60" s="262">
        <v>44280</v>
      </c>
    </row>
    <row r="61" spans="1:17" x14ac:dyDescent="0.3">
      <c r="A61" s="1" t="s">
        <v>9</v>
      </c>
      <c r="B61" s="269">
        <v>0</v>
      </c>
      <c r="C61" s="89">
        <v>1</v>
      </c>
      <c r="D61" s="89"/>
      <c r="E61" s="89"/>
      <c r="F61" s="89"/>
      <c r="G61" s="264" t="s">
        <v>466</v>
      </c>
      <c r="H61" s="262">
        <v>44279</v>
      </c>
      <c r="K61" s="1" t="s">
        <v>10</v>
      </c>
      <c r="L61" s="269">
        <v>0</v>
      </c>
      <c r="M61" s="89">
        <v>1</v>
      </c>
      <c r="N61" s="89"/>
      <c r="O61" s="89"/>
      <c r="P61" s="89"/>
      <c r="Q61" s="262">
        <v>44280</v>
      </c>
    </row>
    <row r="62" spans="1:17" x14ac:dyDescent="0.3">
      <c r="A62" s="1" t="s">
        <v>9</v>
      </c>
      <c r="B62" s="269">
        <v>0</v>
      </c>
      <c r="C62" s="146">
        <v>0</v>
      </c>
      <c r="D62" s="89">
        <v>0</v>
      </c>
      <c r="E62" s="89">
        <v>0</v>
      </c>
      <c r="F62" s="89">
        <v>0</v>
      </c>
      <c r="G62" s="264" t="s">
        <v>466</v>
      </c>
      <c r="H62" s="262">
        <v>44279</v>
      </c>
      <c r="K62" s="1" t="s">
        <v>10</v>
      </c>
      <c r="L62" s="269">
        <v>0</v>
      </c>
      <c r="M62" s="89">
        <v>1</v>
      </c>
      <c r="N62" s="89"/>
      <c r="O62" s="89"/>
      <c r="P62" s="89"/>
      <c r="Q62" s="262">
        <v>44280</v>
      </c>
    </row>
    <row r="63" spans="1:17" x14ac:dyDescent="0.3">
      <c r="A63" s="1" t="s">
        <v>9</v>
      </c>
      <c r="B63" s="269">
        <v>0</v>
      </c>
      <c r="C63" s="146">
        <v>1</v>
      </c>
      <c r="D63" s="89"/>
      <c r="E63" s="89"/>
      <c r="F63" s="89"/>
      <c r="G63" s="264" t="s">
        <v>466</v>
      </c>
      <c r="H63" s="262">
        <v>44279</v>
      </c>
      <c r="K63" s="1" t="s">
        <v>10</v>
      </c>
      <c r="L63" s="269">
        <v>0</v>
      </c>
      <c r="M63" s="146">
        <v>1</v>
      </c>
      <c r="N63" s="89"/>
      <c r="O63" s="89"/>
      <c r="P63" s="89"/>
      <c r="Q63" s="262">
        <v>44280</v>
      </c>
    </row>
    <row r="64" spans="1:17" x14ac:dyDescent="0.3">
      <c r="A64" s="263" t="s">
        <v>8</v>
      </c>
      <c r="B64" s="269">
        <v>0</v>
      </c>
      <c r="C64" s="89">
        <v>0</v>
      </c>
      <c r="D64" s="89">
        <v>1</v>
      </c>
      <c r="E64" s="89"/>
      <c r="F64" s="89"/>
      <c r="G64" s="264" t="s">
        <v>466</v>
      </c>
      <c r="H64" s="262">
        <v>44279</v>
      </c>
      <c r="K64" s="1" t="s">
        <v>10</v>
      </c>
      <c r="L64" s="269">
        <v>0</v>
      </c>
      <c r="M64" s="146">
        <v>1</v>
      </c>
      <c r="N64" s="89"/>
      <c r="O64" s="89"/>
      <c r="P64" s="89"/>
      <c r="Q64" s="262">
        <v>44280</v>
      </c>
    </row>
    <row r="65" spans="1:17" x14ac:dyDescent="0.3">
      <c r="A65" s="263" t="s">
        <v>8</v>
      </c>
      <c r="B65" s="269">
        <v>0</v>
      </c>
      <c r="C65" s="89">
        <v>0</v>
      </c>
      <c r="D65" s="89">
        <v>1</v>
      </c>
      <c r="E65" s="89"/>
      <c r="F65" s="89"/>
      <c r="G65" s="264" t="s">
        <v>466</v>
      </c>
      <c r="H65" s="262">
        <v>44279</v>
      </c>
      <c r="K65" s="1" t="s">
        <v>10</v>
      </c>
      <c r="L65" s="269">
        <v>0</v>
      </c>
      <c r="M65" s="146">
        <v>1</v>
      </c>
      <c r="N65" s="89"/>
      <c r="O65" s="89"/>
      <c r="P65" s="89"/>
      <c r="Q65" s="262">
        <v>44280</v>
      </c>
    </row>
    <row r="66" spans="1:17" x14ac:dyDescent="0.3">
      <c r="A66" s="263" t="s">
        <v>8</v>
      </c>
      <c r="B66" s="269">
        <v>0</v>
      </c>
      <c r="C66" s="89">
        <v>1</v>
      </c>
      <c r="D66" s="89"/>
      <c r="E66" s="89"/>
      <c r="F66" s="89"/>
      <c r="G66" s="264" t="s">
        <v>466</v>
      </c>
      <c r="H66" s="262">
        <v>44279</v>
      </c>
      <c r="K66" s="263" t="s">
        <v>468</v>
      </c>
      <c r="L66" s="271"/>
      <c r="M66" s="1">
        <f>SUM(M2:M65)</f>
        <v>45</v>
      </c>
      <c r="N66" s="1">
        <f>SUM(N2:N65) +M66</f>
        <v>49</v>
      </c>
      <c r="O66" s="1">
        <f t="shared" ref="O66:P66" si="0">SUM(O2:O65) +N66</f>
        <v>53</v>
      </c>
      <c r="P66" s="1">
        <f t="shared" si="0"/>
        <v>55</v>
      </c>
      <c r="Q66" s="1"/>
    </row>
    <row r="67" spans="1:17" x14ac:dyDescent="0.3">
      <c r="A67" s="263" t="s">
        <v>8</v>
      </c>
      <c r="B67" s="269">
        <v>0</v>
      </c>
      <c r="C67" s="89">
        <v>1</v>
      </c>
      <c r="D67" s="89"/>
      <c r="E67" s="89"/>
      <c r="F67" s="89"/>
      <c r="G67" s="264" t="s">
        <v>466</v>
      </c>
      <c r="H67" s="262">
        <v>44279</v>
      </c>
      <c r="K67" s="263" t="s">
        <v>467</v>
      </c>
      <c r="L67" s="271"/>
      <c r="M67" s="1"/>
      <c r="N67" s="1"/>
      <c r="O67" s="1"/>
      <c r="P67" s="1">
        <f>COUNTA(K2:K65)</f>
        <v>64</v>
      </c>
      <c r="Q67" s="1"/>
    </row>
    <row r="68" spans="1:17" x14ac:dyDescent="0.3">
      <c r="A68" s="263" t="s">
        <v>8</v>
      </c>
      <c r="B68" s="269">
        <v>0</v>
      </c>
      <c r="C68" s="89">
        <v>1</v>
      </c>
      <c r="D68" s="89"/>
      <c r="E68" s="89"/>
      <c r="F68" s="89"/>
      <c r="G68" s="264" t="s">
        <v>466</v>
      </c>
      <c r="H68" s="262">
        <v>44279</v>
      </c>
      <c r="K68" s="263" t="s">
        <v>471</v>
      </c>
      <c r="L68" s="271"/>
      <c r="M68" s="1"/>
      <c r="N68" s="1"/>
      <c r="O68" s="1"/>
      <c r="P68" s="272">
        <f>P66/P67</f>
        <v>0.859375</v>
      </c>
      <c r="Q68" s="1"/>
    </row>
    <row r="69" spans="1:17" x14ac:dyDescent="0.3">
      <c r="A69" s="263" t="s">
        <v>8</v>
      </c>
      <c r="B69" s="269">
        <v>0</v>
      </c>
      <c r="C69" s="89">
        <v>1</v>
      </c>
      <c r="D69" s="89"/>
      <c r="E69" s="89"/>
      <c r="F69" s="89"/>
      <c r="G69" s="264" t="s">
        <v>466</v>
      </c>
      <c r="H69" s="262">
        <v>44279</v>
      </c>
    </row>
    <row r="70" spans="1:17" x14ac:dyDescent="0.3">
      <c r="A70" s="263" t="s">
        <v>8</v>
      </c>
      <c r="B70" s="269">
        <v>0</v>
      </c>
      <c r="C70" s="89">
        <v>0</v>
      </c>
      <c r="D70" s="89">
        <v>0</v>
      </c>
      <c r="E70" s="89">
        <v>0</v>
      </c>
      <c r="F70" s="89">
        <v>0</v>
      </c>
      <c r="G70" s="264" t="s">
        <v>466</v>
      </c>
      <c r="H70" s="262">
        <v>44279</v>
      </c>
      <c r="K70" s="1" t="s">
        <v>9</v>
      </c>
      <c r="L70" s="269">
        <v>0</v>
      </c>
      <c r="M70" s="89">
        <v>1</v>
      </c>
      <c r="N70" s="89"/>
      <c r="O70" s="89"/>
      <c r="P70" s="89"/>
      <c r="Q70" s="262">
        <v>44277</v>
      </c>
    </row>
    <row r="71" spans="1:17" x14ac:dyDescent="0.3">
      <c r="A71" s="263" t="s">
        <v>8</v>
      </c>
      <c r="B71" s="269">
        <v>0</v>
      </c>
      <c r="C71" s="89">
        <v>0</v>
      </c>
      <c r="D71" s="89">
        <v>1</v>
      </c>
      <c r="E71" s="89"/>
      <c r="F71" s="89"/>
      <c r="G71" s="264" t="s">
        <v>466</v>
      </c>
      <c r="H71" s="262">
        <v>44279</v>
      </c>
      <c r="K71" s="1" t="s">
        <v>9</v>
      </c>
      <c r="L71" s="269">
        <v>0</v>
      </c>
      <c r="M71" s="89">
        <v>1</v>
      </c>
      <c r="N71" s="89"/>
      <c r="O71" s="89"/>
      <c r="P71" s="89"/>
      <c r="Q71" s="262">
        <v>44277</v>
      </c>
    </row>
    <row r="72" spans="1:17" x14ac:dyDescent="0.3">
      <c r="A72" s="263" t="s">
        <v>8</v>
      </c>
      <c r="B72" s="269">
        <v>0</v>
      </c>
      <c r="C72" s="146">
        <v>1</v>
      </c>
      <c r="D72" s="89"/>
      <c r="E72" s="89"/>
      <c r="F72" s="89"/>
      <c r="G72" s="264" t="s">
        <v>466</v>
      </c>
      <c r="H72" s="262">
        <v>44279</v>
      </c>
      <c r="K72" s="1" t="s">
        <v>9</v>
      </c>
      <c r="L72" s="269">
        <v>0</v>
      </c>
      <c r="M72" s="89">
        <v>0</v>
      </c>
      <c r="N72" s="89">
        <v>0</v>
      </c>
      <c r="O72" s="89">
        <v>1</v>
      </c>
      <c r="P72" s="89"/>
      <c r="Q72" s="262">
        <v>44277</v>
      </c>
    </row>
    <row r="73" spans="1:17" x14ac:dyDescent="0.3">
      <c r="A73" s="1" t="s">
        <v>10</v>
      </c>
      <c r="B73" s="269">
        <v>0</v>
      </c>
      <c r="C73" s="89">
        <v>1</v>
      </c>
      <c r="D73" s="89"/>
      <c r="E73" s="89"/>
      <c r="F73" s="89"/>
      <c r="G73" s="264" t="s">
        <v>466</v>
      </c>
      <c r="H73" s="262">
        <v>44280</v>
      </c>
      <c r="K73" s="1" t="s">
        <v>9</v>
      </c>
      <c r="L73" s="269">
        <v>0</v>
      </c>
      <c r="M73" s="89">
        <v>1</v>
      </c>
      <c r="N73" s="89"/>
      <c r="O73" s="89"/>
      <c r="P73" s="89"/>
      <c r="Q73" s="262">
        <v>44277</v>
      </c>
    </row>
    <row r="74" spans="1:17" x14ac:dyDescent="0.3">
      <c r="A74" s="1" t="s">
        <v>10</v>
      </c>
      <c r="B74" s="269">
        <v>0</v>
      </c>
      <c r="C74" s="89">
        <v>1</v>
      </c>
      <c r="D74" s="89"/>
      <c r="E74" s="89"/>
      <c r="F74" s="89"/>
      <c r="G74" s="264" t="s">
        <v>466</v>
      </c>
      <c r="H74" s="262">
        <v>44280</v>
      </c>
      <c r="K74" s="1" t="s">
        <v>9</v>
      </c>
      <c r="L74" s="269">
        <v>0</v>
      </c>
      <c r="M74" s="89">
        <v>1</v>
      </c>
      <c r="N74" s="89"/>
      <c r="O74" s="89"/>
      <c r="P74" s="89"/>
      <c r="Q74" s="262">
        <v>44277</v>
      </c>
    </row>
    <row r="75" spans="1:17" x14ac:dyDescent="0.3">
      <c r="A75" s="1" t="s">
        <v>10</v>
      </c>
      <c r="B75" s="269">
        <v>0</v>
      </c>
      <c r="C75" s="89">
        <v>1</v>
      </c>
      <c r="D75" s="89"/>
      <c r="E75" s="89"/>
      <c r="F75" s="89"/>
      <c r="G75" s="264" t="s">
        <v>466</v>
      </c>
      <c r="H75" s="262">
        <v>44280</v>
      </c>
      <c r="K75" s="1" t="s">
        <v>9</v>
      </c>
      <c r="L75" s="269">
        <v>0</v>
      </c>
      <c r="M75" s="89">
        <v>1</v>
      </c>
      <c r="N75" s="89"/>
      <c r="O75" s="89"/>
      <c r="P75" s="89"/>
      <c r="Q75" s="262">
        <v>44278</v>
      </c>
    </row>
    <row r="76" spans="1:17" x14ac:dyDescent="0.3">
      <c r="A76" s="1" t="s">
        <v>10</v>
      </c>
      <c r="B76" s="269">
        <v>0</v>
      </c>
      <c r="C76" s="89">
        <v>1</v>
      </c>
      <c r="D76" s="89"/>
      <c r="E76" s="89"/>
      <c r="F76" s="89"/>
      <c r="G76" s="264" t="s">
        <v>466</v>
      </c>
      <c r="H76" s="262">
        <v>44280</v>
      </c>
      <c r="K76" s="1" t="s">
        <v>9</v>
      </c>
      <c r="L76" s="269">
        <v>0</v>
      </c>
      <c r="M76" s="89">
        <v>1</v>
      </c>
      <c r="N76" s="89"/>
      <c r="O76" s="89"/>
      <c r="P76" s="89"/>
      <c r="Q76" s="262">
        <v>44278</v>
      </c>
    </row>
    <row r="77" spans="1:17" x14ac:dyDescent="0.3">
      <c r="A77" s="1" t="s">
        <v>10</v>
      </c>
      <c r="B77" s="269">
        <v>0</v>
      </c>
      <c r="C77" s="89"/>
      <c r="D77" s="89"/>
      <c r="E77" s="89"/>
      <c r="F77" s="89"/>
      <c r="G77" s="264" t="s">
        <v>466</v>
      </c>
      <c r="H77" s="262">
        <v>44280</v>
      </c>
      <c r="K77" s="1" t="s">
        <v>9</v>
      </c>
      <c r="L77" s="269">
        <v>0</v>
      </c>
      <c r="M77" s="89">
        <v>0</v>
      </c>
      <c r="N77" s="89">
        <v>0</v>
      </c>
      <c r="O77" s="89">
        <v>0</v>
      </c>
      <c r="P77" s="89">
        <v>0</v>
      </c>
      <c r="Q77" s="262">
        <v>44278</v>
      </c>
    </row>
    <row r="78" spans="1:17" x14ac:dyDescent="0.3">
      <c r="A78" s="1" t="s">
        <v>10</v>
      </c>
      <c r="B78" s="269">
        <v>0</v>
      </c>
      <c r="C78" s="89"/>
      <c r="D78" s="89"/>
      <c r="E78" s="89"/>
      <c r="F78" s="89"/>
      <c r="G78" s="264" t="s">
        <v>466</v>
      </c>
      <c r="H78" s="262">
        <v>44280</v>
      </c>
      <c r="K78" s="1" t="s">
        <v>9</v>
      </c>
      <c r="L78" s="269">
        <v>0</v>
      </c>
      <c r="M78" s="89">
        <v>0</v>
      </c>
      <c r="N78" s="89">
        <v>1</v>
      </c>
      <c r="O78" s="89"/>
      <c r="P78" s="89"/>
      <c r="Q78" s="262">
        <v>44278</v>
      </c>
    </row>
    <row r="79" spans="1:17" x14ac:dyDescent="0.3">
      <c r="A79" s="1" t="s">
        <v>10</v>
      </c>
      <c r="B79" s="269">
        <v>0</v>
      </c>
      <c r="C79" s="89">
        <v>1</v>
      </c>
      <c r="D79" s="89"/>
      <c r="E79" s="89"/>
      <c r="F79" s="89"/>
      <c r="G79" s="264" t="s">
        <v>466</v>
      </c>
      <c r="H79" s="262">
        <v>44280</v>
      </c>
      <c r="K79" s="1" t="s">
        <v>9</v>
      </c>
      <c r="L79" s="269">
        <v>0</v>
      </c>
      <c r="M79" s="89">
        <v>1</v>
      </c>
      <c r="N79" s="89"/>
      <c r="O79" s="89"/>
      <c r="P79" s="89"/>
      <c r="Q79" s="262">
        <v>44278</v>
      </c>
    </row>
    <row r="80" spans="1:17" x14ac:dyDescent="0.3">
      <c r="A80" s="1" t="s">
        <v>10</v>
      </c>
      <c r="B80" s="269">
        <v>0</v>
      </c>
      <c r="C80" s="89">
        <v>1</v>
      </c>
      <c r="D80" s="89"/>
      <c r="E80" s="89"/>
      <c r="F80" s="89"/>
      <c r="G80" s="264" t="s">
        <v>466</v>
      </c>
      <c r="H80" s="262">
        <v>44280</v>
      </c>
      <c r="K80" s="1" t="s">
        <v>9</v>
      </c>
      <c r="L80" s="269">
        <v>0</v>
      </c>
      <c r="M80" s="89">
        <v>1</v>
      </c>
      <c r="N80" s="89"/>
      <c r="O80" s="89"/>
      <c r="P80" s="89"/>
      <c r="Q80" s="262">
        <v>44278</v>
      </c>
    </row>
    <row r="81" spans="1:19" x14ac:dyDescent="0.3">
      <c r="A81" s="1" t="s">
        <v>10</v>
      </c>
      <c r="B81" s="269">
        <v>0</v>
      </c>
      <c r="C81" s="89">
        <v>1</v>
      </c>
      <c r="D81" s="89"/>
      <c r="E81" s="89"/>
      <c r="F81" s="89"/>
      <c r="G81" s="264" t="s">
        <v>466</v>
      </c>
      <c r="H81" s="262">
        <v>44280</v>
      </c>
      <c r="K81" s="1" t="s">
        <v>9</v>
      </c>
      <c r="L81" s="269">
        <v>0</v>
      </c>
      <c r="M81" s="89">
        <v>1</v>
      </c>
      <c r="N81" s="89"/>
      <c r="O81" s="89"/>
      <c r="P81" s="89"/>
      <c r="Q81" s="262">
        <v>44278</v>
      </c>
    </row>
    <row r="82" spans="1:19" x14ac:dyDescent="0.3">
      <c r="A82" s="1" t="s">
        <v>10</v>
      </c>
      <c r="B82" s="269">
        <v>0</v>
      </c>
      <c r="C82" s="89">
        <v>0</v>
      </c>
      <c r="D82" s="89">
        <v>0</v>
      </c>
      <c r="E82" s="89"/>
      <c r="F82" s="89"/>
      <c r="G82" s="264" t="s">
        <v>466</v>
      </c>
      <c r="H82" s="262">
        <v>44280</v>
      </c>
      <c r="K82" s="1" t="s">
        <v>9</v>
      </c>
      <c r="L82" s="269">
        <v>0</v>
      </c>
      <c r="M82" s="146">
        <v>0</v>
      </c>
      <c r="N82" s="89">
        <v>0</v>
      </c>
      <c r="O82" s="89">
        <v>1</v>
      </c>
      <c r="P82" s="89"/>
      <c r="Q82" s="262">
        <v>44278</v>
      </c>
    </row>
    <row r="83" spans="1:19" x14ac:dyDescent="0.3">
      <c r="A83" s="1" t="s">
        <v>10</v>
      </c>
      <c r="B83" s="269">
        <v>0</v>
      </c>
      <c r="C83" s="89">
        <v>1</v>
      </c>
      <c r="D83" s="89"/>
      <c r="E83" s="89"/>
      <c r="F83" s="89"/>
      <c r="G83" s="264" t="s">
        <v>466</v>
      </c>
      <c r="H83" s="262">
        <v>44280</v>
      </c>
      <c r="K83" s="1" t="s">
        <v>9</v>
      </c>
      <c r="L83" s="269">
        <v>0</v>
      </c>
      <c r="M83" s="146">
        <v>0</v>
      </c>
      <c r="N83" s="89">
        <v>0</v>
      </c>
      <c r="O83" s="89">
        <v>1</v>
      </c>
      <c r="P83" s="89"/>
      <c r="Q83" s="262">
        <v>44278</v>
      </c>
    </row>
    <row r="84" spans="1:19" x14ac:dyDescent="0.3">
      <c r="A84" s="1" t="s">
        <v>10</v>
      </c>
      <c r="B84" s="269">
        <v>0</v>
      </c>
      <c r="C84" s="89">
        <v>0</v>
      </c>
      <c r="D84" s="89">
        <v>0</v>
      </c>
      <c r="E84" s="89">
        <v>1</v>
      </c>
      <c r="F84" s="89"/>
      <c r="G84" s="264" t="s">
        <v>466</v>
      </c>
      <c r="H84" s="262">
        <v>44280</v>
      </c>
      <c r="K84" s="1" t="s">
        <v>9</v>
      </c>
      <c r="L84" s="269">
        <v>0</v>
      </c>
      <c r="M84" s="146">
        <v>1</v>
      </c>
      <c r="N84" s="89"/>
      <c r="O84" s="89"/>
      <c r="P84" s="89"/>
      <c r="Q84" s="262">
        <v>44278</v>
      </c>
    </row>
    <row r="85" spans="1:19" x14ac:dyDescent="0.3">
      <c r="A85" s="1" t="s">
        <v>10</v>
      </c>
      <c r="B85" s="269">
        <v>0</v>
      </c>
      <c r="C85" s="89">
        <v>1</v>
      </c>
      <c r="D85" s="89"/>
      <c r="E85" s="89"/>
      <c r="F85" s="89"/>
      <c r="G85" s="264" t="s">
        <v>466</v>
      </c>
      <c r="H85" s="262">
        <v>44280</v>
      </c>
      <c r="K85" s="1" t="s">
        <v>9</v>
      </c>
      <c r="L85" s="269">
        <v>0</v>
      </c>
      <c r="M85" s="89">
        <v>0</v>
      </c>
      <c r="N85" s="89">
        <v>0</v>
      </c>
      <c r="O85" s="89">
        <v>0</v>
      </c>
      <c r="P85" s="89">
        <v>0</v>
      </c>
      <c r="Q85" s="262">
        <v>44279</v>
      </c>
    </row>
    <row r="86" spans="1:19" x14ac:dyDescent="0.3">
      <c r="A86" s="1" t="s">
        <v>10</v>
      </c>
      <c r="B86" s="269">
        <v>0</v>
      </c>
      <c r="C86" s="89">
        <v>1</v>
      </c>
      <c r="D86" s="89"/>
      <c r="E86" s="89"/>
      <c r="F86" s="89"/>
      <c r="G86" s="264" t="s">
        <v>466</v>
      </c>
      <c r="H86" s="262">
        <v>44280</v>
      </c>
      <c r="K86" s="1" t="s">
        <v>9</v>
      </c>
      <c r="L86" s="269">
        <v>0</v>
      </c>
      <c r="M86" s="89">
        <v>1</v>
      </c>
      <c r="N86" s="89"/>
      <c r="O86" s="89"/>
      <c r="P86" s="89"/>
      <c r="Q86" s="262">
        <v>44279</v>
      </c>
    </row>
    <row r="87" spans="1:19" x14ac:dyDescent="0.3">
      <c r="A87" s="1" t="s">
        <v>10</v>
      </c>
      <c r="B87" s="269">
        <v>0</v>
      </c>
      <c r="C87" s="89">
        <v>1</v>
      </c>
      <c r="D87" s="89"/>
      <c r="E87" s="89"/>
      <c r="F87" s="89"/>
      <c r="G87" s="264" t="s">
        <v>466</v>
      </c>
      <c r="H87" s="262">
        <v>44280</v>
      </c>
      <c r="K87" s="1" t="s">
        <v>9</v>
      </c>
      <c r="L87" s="269">
        <v>0</v>
      </c>
      <c r="M87" s="89">
        <v>0</v>
      </c>
      <c r="N87" s="89">
        <v>0</v>
      </c>
      <c r="O87" s="89">
        <v>1</v>
      </c>
      <c r="P87" s="89"/>
      <c r="Q87" s="262">
        <v>44279</v>
      </c>
    </row>
    <row r="88" spans="1:19" x14ac:dyDescent="0.3">
      <c r="A88" s="1" t="s">
        <v>10</v>
      </c>
      <c r="B88" s="269">
        <v>0</v>
      </c>
      <c r="C88" s="89">
        <v>1</v>
      </c>
      <c r="D88" s="89"/>
      <c r="E88" s="89"/>
      <c r="F88" s="89"/>
      <c r="G88" s="264" t="s">
        <v>466</v>
      </c>
      <c r="H88" s="262">
        <v>44280</v>
      </c>
      <c r="K88" s="1" t="s">
        <v>9</v>
      </c>
      <c r="L88" s="269">
        <v>0</v>
      </c>
      <c r="M88" s="89">
        <v>1</v>
      </c>
      <c r="N88" s="89"/>
      <c r="O88" s="89"/>
      <c r="P88" s="89"/>
      <c r="Q88" s="262">
        <v>44279</v>
      </c>
    </row>
    <row r="89" spans="1:19" x14ac:dyDescent="0.3">
      <c r="A89" s="1" t="s">
        <v>10</v>
      </c>
      <c r="B89" s="269">
        <v>0</v>
      </c>
      <c r="C89" s="89">
        <v>1</v>
      </c>
      <c r="D89" s="89"/>
      <c r="E89" s="89"/>
      <c r="F89" s="89"/>
      <c r="G89" s="264" t="s">
        <v>466</v>
      </c>
      <c r="H89" s="262">
        <v>44280</v>
      </c>
      <c r="K89" s="1" t="s">
        <v>9</v>
      </c>
      <c r="L89" s="269">
        <v>0</v>
      </c>
      <c r="M89" s="89">
        <v>1</v>
      </c>
      <c r="N89" s="89"/>
      <c r="O89" s="89"/>
      <c r="P89" s="89"/>
      <c r="Q89" s="262">
        <v>44279</v>
      </c>
    </row>
    <row r="90" spans="1:19" x14ac:dyDescent="0.3">
      <c r="A90" s="1" t="s">
        <v>10</v>
      </c>
      <c r="B90" s="269">
        <v>0</v>
      </c>
      <c r="C90" s="89">
        <v>0</v>
      </c>
      <c r="D90" s="89">
        <v>0</v>
      </c>
      <c r="E90" s="89">
        <v>0</v>
      </c>
      <c r="F90" s="89"/>
      <c r="G90" s="264" t="s">
        <v>466</v>
      </c>
      <c r="H90" s="262">
        <v>44280</v>
      </c>
      <c r="K90" s="1" t="s">
        <v>9</v>
      </c>
      <c r="L90" s="269">
        <v>0</v>
      </c>
      <c r="M90" s="146">
        <v>0</v>
      </c>
      <c r="N90" s="89">
        <v>0</v>
      </c>
      <c r="O90" s="89">
        <v>0</v>
      </c>
      <c r="P90" s="89">
        <v>0</v>
      </c>
      <c r="Q90" s="262">
        <v>44279</v>
      </c>
    </row>
    <row r="91" spans="1:19" x14ac:dyDescent="0.3">
      <c r="A91" s="1" t="s">
        <v>10</v>
      </c>
      <c r="B91" s="269">
        <v>0</v>
      </c>
      <c r="C91" s="89">
        <v>1</v>
      </c>
      <c r="D91" s="89"/>
      <c r="E91" s="89"/>
      <c r="F91" s="89"/>
      <c r="G91" s="264" t="s">
        <v>466</v>
      </c>
      <c r="H91" s="262">
        <v>44280</v>
      </c>
      <c r="K91" s="1" t="s">
        <v>9</v>
      </c>
      <c r="L91" s="269">
        <v>0</v>
      </c>
      <c r="M91" s="89">
        <v>0</v>
      </c>
      <c r="N91" s="89">
        <v>1</v>
      </c>
      <c r="O91" s="89"/>
      <c r="P91" s="89"/>
      <c r="Q91" s="262">
        <v>44279</v>
      </c>
    </row>
    <row r="92" spans="1:19" x14ac:dyDescent="0.3">
      <c r="A92" s="1" t="s">
        <v>10</v>
      </c>
      <c r="B92" s="269">
        <v>0</v>
      </c>
      <c r="C92" s="89">
        <v>1</v>
      </c>
      <c r="D92" s="89"/>
      <c r="E92" s="89"/>
      <c r="F92" s="89"/>
      <c r="G92" s="264" t="s">
        <v>466</v>
      </c>
      <c r="H92" s="262">
        <v>44280</v>
      </c>
      <c r="K92" s="1" t="s">
        <v>9</v>
      </c>
      <c r="L92" s="269">
        <v>0</v>
      </c>
      <c r="M92" s="89">
        <v>1</v>
      </c>
      <c r="N92" s="89"/>
      <c r="O92" s="89"/>
      <c r="P92" s="89"/>
      <c r="Q92" s="262">
        <v>44279</v>
      </c>
      <c r="S92" s="1"/>
    </row>
    <row r="93" spans="1:19" x14ac:dyDescent="0.3">
      <c r="A93" s="1" t="s">
        <v>10</v>
      </c>
      <c r="B93" s="269">
        <v>0</v>
      </c>
      <c r="C93" s="89">
        <v>1</v>
      </c>
      <c r="D93" s="89"/>
      <c r="E93" s="89"/>
      <c r="F93" s="89"/>
      <c r="G93" s="264" t="s">
        <v>466</v>
      </c>
      <c r="H93" s="262">
        <v>44280</v>
      </c>
      <c r="K93" s="1" t="s">
        <v>9</v>
      </c>
      <c r="L93" s="269">
        <v>0</v>
      </c>
      <c r="M93" s="146">
        <v>0</v>
      </c>
      <c r="N93" s="89">
        <v>0</v>
      </c>
      <c r="O93" s="89">
        <v>0</v>
      </c>
      <c r="P93" s="89">
        <v>0</v>
      </c>
      <c r="Q93" s="262">
        <v>44279</v>
      </c>
      <c r="S93" s="1"/>
    </row>
    <row r="94" spans="1:19" x14ac:dyDescent="0.3">
      <c r="A94" s="1" t="s">
        <v>10</v>
      </c>
      <c r="B94" s="269">
        <v>0</v>
      </c>
      <c r="C94" s="89">
        <v>1</v>
      </c>
      <c r="D94" s="89"/>
      <c r="E94" s="89"/>
      <c r="F94" s="89"/>
      <c r="G94" s="264" t="s">
        <v>466</v>
      </c>
      <c r="H94" s="262">
        <v>44280</v>
      </c>
      <c r="K94" s="1" t="s">
        <v>9</v>
      </c>
      <c r="L94" s="269">
        <v>0</v>
      </c>
      <c r="M94" s="146">
        <v>1</v>
      </c>
      <c r="N94" s="89"/>
      <c r="O94" s="89"/>
      <c r="P94" s="89"/>
      <c r="Q94" s="262">
        <v>44279</v>
      </c>
      <c r="S94" s="1"/>
    </row>
    <row r="95" spans="1:19" x14ac:dyDescent="0.3">
      <c r="A95" s="1" t="s">
        <v>10</v>
      </c>
      <c r="B95" s="269">
        <v>0</v>
      </c>
      <c r="C95" s="89">
        <v>0</v>
      </c>
      <c r="D95" s="89">
        <v>0</v>
      </c>
      <c r="E95" s="89">
        <v>0</v>
      </c>
      <c r="F95" s="89"/>
      <c r="G95" s="264" t="s">
        <v>466</v>
      </c>
      <c r="H95" s="262">
        <v>44280</v>
      </c>
      <c r="K95" s="1" t="s">
        <v>9</v>
      </c>
      <c r="L95" s="269">
        <v>0</v>
      </c>
      <c r="M95" s="89">
        <v>1</v>
      </c>
      <c r="N95" s="89"/>
      <c r="O95" s="89"/>
      <c r="P95" s="89"/>
      <c r="Q95" s="262">
        <v>44280</v>
      </c>
      <c r="S95" s="1"/>
    </row>
    <row r="96" spans="1:19" x14ac:dyDescent="0.3">
      <c r="A96" s="1" t="s">
        <v>10</v>
      </c>
      <c r="B96" s="269">
        <v>0</v>
      </c>
      <c r="C96" s="89">
        <v>0</v>
      </c>
      <c r="D96" s="89">
        <v>0</v>
      </c>
      <c r="E96" s="89">
        <v>0</v>
      </c>
      <c r="F96" s="89"/>
      <c r="G96" s="264" t="s">
        <v>466</v>
      </c>
      <c r="H96" s="262">
        <v>44280</v>
      </c>
      <c r="K96" s="1" t="s">
        <v>9</v>
      </c>
      <c r="L96" s="269">
        <v>0</v>
      </c>
      <c r="M96" s="89">
        <v>1</v>
      </c>
      <c r="N96" s="89"/>
      <c r="O96" s="89"/>
      <c r="P96" s="89"/>
      <c r="Q96" s="262">
        <v>44280</v>
      </c>
      <c r="S96" s="1"/>
    </row>
    <row r="97" spans="1:17" x14ac:dyDescent="0.3">
      <c r="A97" s="1" t="s">
        <v>10</v>
      </c>
      <c r="B97" s="269">
        <v>0</v>
      </c>
      <c r="C97" s="89">
        <v>1</v>
      </c>
      <c r="D97" s="89"/>
      <c r="E97" s="89"/>
      <c r="F97" s="89"/>
      <c r="G97" s="264" t="s">
        <v>466</v>
      </c>
      <c r="H97" s="262">
        <v>44280</v>
      </c>
      <c r="K97" s="1" t="s">
        <v>9</v>
      </c>
      <c r="L97" s="269">
        <v>0</v>
      </c>
      <c r="M97" s="89">
        <v>1</v>
      </c>
      <c r="N97" s="89"/>
      <c r="O97" s="89"/>
      <c r="P97" s="89"/>
      <c r="Q97" s="262">
        <v>44280</v>
      </c>
    </row>
    <row r="98" spans="1:17" x14ac:dyDescent="0.3">
      <c r="A98" s="1" t="s">
        <v>10</v>
      </c>
      <c r="B98" s="269">
        <v>0</v>
      </c>
      <c r="C98" s="146">
        <v>0</v>
      </c>
      <c r="D98" s="89">
        <v>1</v>
      </c>
      <c r="E98" s="89"/>
      <c r="F98" s="89"/>
      <c r="G98" s="264" t="s">
        <v>466</v>
      </c>
      <c r="H98" s="262">
        <v>44280</v>
      </c>
      <c r="K98" s="1" t="s">
        <v>9</v>
      </c>
      <c r="L98" s="269">
        <v>0</v>
      </c>
      <c r="M98" s="89">
        <v>1</v>
      </c>
      <c r="N98" s="89"/>
      <c r="O98" s="89"/>
      <c r="P98" s="89"/>
      <c r="Q98" s="262">
        <v>44280</v>
      </c>
    </row>
    <row r="99" spans="1:17" x14ac:dyDescent="0.3">
      <c r="A99" s="1" t="s">
        <v>10</v>
      </c>
      <c r="B99" s="269">
        <v>0</v>
      </c>
      <c r="C99" s="146">
        <v>0</v>
      </c>
      <c r="D99" s="89">
        <v>0</v>
      </c>
      <c r="E99" s="89">
        <v>1</v>
      </c>
      <c r="F99" s="89"/>
      <c r="G99" s="264" t="s">
        <v>466</v>
      </c>
      <c r="H99" s="262">
        <v>44280</v>
      </c>
      <c r="K99" s="1" t="s">
        <v>9</v>
      </c>
      <c r="L99" s="269">
        <v>0</v>
      </c>
      <c r="M99" s="146">
        <v>1</v>
      </c>
      <c r="N99" s="89"/>
      <c r="O99" s="89"/>
      <c r="P99" s="89"/>
      <c r="Q99" s="262">
        <v>44280</v>
      </c>
    </row>
    <row r="100" spans="1:17" x14ac:dyDescent="0.3">
      <c r="A100" s="1" t="s">
        <v>10</v>
      </c>
      <c r="B100" s="269">
        <v>0</v>
      </c>
      <c r="C100" s="146">
        <v>0</v>
      </c>
      <c r="D100" s="89">
        <v>0</v>
      </c>
      <c r="E100" s="89">
        <v>0</v>
      </c>
      <c r="F100" s="89">
        <v>0</v>
      </c>
      <c r="G100" s="264" t="s">
        <v>466</v>
      </c>
      <c r="H100" s="262">
        <v>44280</v>
      </c>
      <c r="K100" s="263" t="s">
        <v>468</v>
      </c>
      <c r="L100" s="271"/>
      <c r="M100" s="1">
        <f>SUM(M70:M99)</f>
        <v>20</v>
      </c>
      <c r="N100" s="1">
        <f>SUM(N70:N99) +M100</f>
        <v>22</v>
      </c>
      <c r="O100" s="1">
        <f t="shared" ref="O100:P100" si="1">SUM(O70:O99) +N100</f>
        <v>26</v>
      </c>
      <c r="P100" s="1">
        <f t="shared" si="1"/>
        <v>26</v>
      </c>
      <c r="Q100" s="1"/>
    </row>
    <row r="101" spans="1:17" x14ac:dyDescent="0.3">
      <c r="A101" s="1" t="s">
        <v>10</v>
      </c>
      <c r="B101" s="269">
        <v>0</v>
      </c>
      <c r="C101" s="146">
        <v>1</v>
      </c>
      <c r="D101" s="89"/>
      <c r="E101" s="89"/>
      <c r="F101" s="89"/>
      <c r="G101" s="264" t="s">
        <v>466</v>
      </c>
      <c r="H101" s="262">
        <v>44280</v>
      </c>
      <c r="K101" s="263" t="s">
        <v>469</v>
      </c>
      <c r="L101" s="271"/>
      <c r="M101" s="1"/>
      <c r="N101" s="1"/>
      <c r="O101" s="1"/>
      <c r="P101" s="1">
        <f>COUNTA(K70:K99)</f>
        <v>30</v>
      </c>
      <c r="Q101" s="1"/>
    </row>
    <row r="102" spans="1:17" x14ac:dyDescent="0.3">
      <c r="A102" s="1" t="s">
        <v>10</v>
      </c>
      <c r="B102" s="269">
        <v>0</v>
      </c>
      <c r="C102" s="146">
        <v>1</v>
      </c>
      <c r="D102" s="89"/>
      <c r="E102" s="89"/>
      <c r="F102" s="89"/>
      <c r="G102" s="264" t="s">
        <v>466</v>
      </c>
      <c r="H102" s="262">
        <v>44280</v>
      </c>
      <c r="K102" s="263" t="s">
        <v>471</v>
      </c>
      <c r="L102" s="271"/>
      <c r="M102" s="1"/>
      <c r="N102" s="1"/>
      <c r="O102" s="1"/>
      <c r="P102" s="272">
        <f>P100/P101</f>
        <v>0.8666666666666667</v>
      </c>
      <c r="Q102" s="1"/>
    </row>
    <row r="103" spans="1:17" x14ac:dyDescent="0.3">
      <c r="A103" s="1" t="s">
        <v>10</v>
      </c>
      <c r="B103" s="269">
        <v>0</v>
      </c>
      <c r="C103" s="146">
        <v>1</v>
      </c>
      <c r="D103" s="89"/>
      <c r="E103" s="89"/>
      <c r="F103" s="89"/>
      <c r="G103" s="264" t="s">
        <v>466</v>
      </c>
      <c r="H103" s="262">
        <v>44280</v>
      </c>
    </row>
    <row r="104" spans="1:17" x14ac:dyDescent="0.3">
      <c r="A104" s="1" t="s">
        <v>10</v>
      </c>
      <c r="B104" s="269">
        <v>0</v>
      </c>
      <c r="C104" s="146">
        <v>1</v>
      </c>
      <c r="D104" s="89"/>
      <c r="E104" s="89"/>
      <c r="F104" s="89"/>
      <c r="G104" s="264" t="s">
        <v>466</v>
      </c>
      <c r="H104" s="262">
        <v>44280</v>
      </c>
      <c r="K104" s="263" t="s">
        <v>8</v>
      </c>
      <c r="L104" s="269">
        <v>0</v>
      </c>
      <c r="M104" s="89">
        <v>0</v>
      </c>
      <c r="N104" s="89">
        <v>1</v>
      </c>
      <c r="O104" s="89"/>
      <c r="P104" s="89"/>
      <c r="Q104" s="262">
        <v>44277</v>
      </c>
    </row>
    <row r="105" spans="1:17" x14ac:dyDescent="0.3">
      <c r="A105" s="1" t="s">
        <v>10</v>
      </c>
      <c r="B105" s="269">
        <v>0</v>
      </c>
      <c r="C105" s="146">
        <v>1</v>
      </c>
      <c r="D105" s="89"/>
      <c r="E105" s="89"/>
      <c r="F105" s="89"/>
      <c r="G105" s="264" t="s">
        <v>466</v>
      </c>
      <c r="H105" s="262">
        <v>44280</v>
      </c>
      <c r="K105" s="263" t="s">
        <v>8</v>
      </c>
      <c r="L105" s="269">
        <v>0</v>
      </c>
      <c r="M105" s="89">
        <v>1</v>
      </c>
      <c r="N105" s="89"/>
      <c r="O105" s="89"/>
      <c r="P105" s="89"/>
      <c r="Q105" s="262">
        <v>44277</v>
      </c>
    </row>
    <row r="106" spans="1:17" x14ac:dyDescent="0.3">
      <c r="A106" s="1" t="s">
        <v>10</v>
      </c>
      <c r="B106" s="269">
        <v>0</v>
      </c>
      <c r="C106" s="146">
        <v>1</v>
      </c>
      <c r="D106" s="89"/>
      <c r="E106" s="89"/>
      <c r="F106" s="89"/>
      <c r="G106" s="264" t="s">
        <v>466</v>
      </c>
      <c r="H106" s="262">
        <v>44280</v>
      </c>
      <c r="K106" s="263" t="s">
        <v>8</v>
      </c>
      <c r="L106" s="269">
        <v>0</v>
      </c>
      <c r="M106" s="89">
        <v>0</v>
      </c>
      <c r="N106" s="89">
        <v>0</v>
      </c>
      <c r="O106" s="89">
        <v>0</v>
      </c>
      <c r="P106" s="89">
        <v>0</v>
      </c>
      <c r="Q106" s="262">
        <v>44277</v>
      </c>
    </row>
    <row r="107" spans="1:17" x14ac:dyDescent="0.3">
      <c r="A107" s="1" t="s">
        <v>10</v>
      </c>
      <c r="B107" s="269">
        <v>0</v>
      </c>
      <c r="C107" s="89">
        <v>1</v>
      </c>
      <c r="D107" s="89"/>
      <c r="E107" s="89"/>
      <c r="F107" s="89"/>
      <c r="G107" s="264" t="s">
        <v>466</v>
      </c>
      <c r="H107" s="262">
        <v>44280</v>
      </c>
      <c r="K107" s="263" t="s">
        <v>8</v>
      </c>
      <c r="L107" s="269">
        <v>0</v>
      </c>
      <c r="M107" s="89">
        <v>0</v>
      </c>
      <c r="N107" s="89">
        <v>0</v>
      </c>
      <c r="O107" s="89">
        <v>0</v>
      </c>
      <c r="P107" s="89">
        <v>0</v>
      </c>
      <c r="Q107" s="262">
        <v>44277</v>
      </c>
    </row>
    <row r="108" spans="1:17" x14ac:dyDescent="0.3">
      <c r="A108" s="1" t="s">
        <v>10</v>
      </c>
      <c r="B108" s="269">
        <v>0</v>
      </c>
      <c r="C108" s="89">
        <v>0</v>
      </c>
      <c r="D108" s="89">
        <v>0</v>
      </c>
      <c r="E108" s="89">
        <v>0</v>
      </c>
      <c r="F108" s="89">
        <v>0</v>
      </c>
      <c r="G108" s="264" t="s">
        <v>466</v>
      </c>
      <c r="H108" s="262">
        <v>44280</v>
      </c>
      <c r="K108" s="263" t="s">
        <v>8</v>
      </c>
      <c r="L108" s="269">
        <v>0</v>
      </c>
      <c r="M108" s="89">
        <v>1</v>
      </c>
      <c r="N108" s="89"/>
      <c r="O108" s="89"/>
      <c r="P108" s="89"/>
      <c r="Q108" s="262">
        <v>44277</v>
      </c>
    </row>
    <row r="109" spans="1:17" x14ac:dyDescent="0.3">
      <c r="A109" s="1" t="s">
        <v>10</v>
      </c>
      <c r="B109" s="269">
        <v>0</v>
      </c>
      <c r="C109" s="89">
        <v>1</v>
      </c>
      <c r="D109" s="89"/>
      <c r="E109" s="89"/>
      <c r="F109" s="89"/>
      <c r="G109" s="264" t="s">
        <v>466</v>
      </c>
      <c r="H109" s="262">
        <v>44280</v>
      </c>
      <c r="K109" s="263" t="s">
        <v>8</v>
      </c>
      <c r="L109" s="269">
        <v>0</v>
      </c>
      <c r="M109" s="89">
        <v>1</v>
      </c>
      <c r="N109" s="89"/>
      <c r="O109" s="89"/>
      <c r="P109" s="89"/>
      <c r="Q109" s="262">
        <v>44278</v>
      </c>
    </row>
    <row r="110" spans="1:17" x14ac:dyDescent="0.3">
      <c r="A110" s="1" t="s">
        <v>10</v>
      </c>
      <c r="B110" s="269">
        <v>0</v>
      </c>
      <c r="C110" s="89">
        <v>1</v>
      </c>
      <c r="D110" s="89"/>
      <c r="E110" s="89"/>
      <c r="F110" s="89"/>
      <c r="G110" s="264" t="s">
        <v>466</v>
      </c>
      <c r="H110" s="262">
        <v>44280</v>
      </c>
      <c r="K110" s="263" t="s">
        <v>8</v>
      </c>
      <c r="L110" s="269">
        <v>0</v>
      </c>
      <c r="M110" s="89">
        <v>0</v>
      </c>
      <c r="N110" s="89">
        <v>0</v>
      </c>
      <c r="O110" s="89">
        <v>1</v>
      </c>
      <c r="P110" s="89"/>
      <c r="Q110" s="262">
        <v>44278</v>
      </c>
    </row>
    <row r="111" spans="1:17" x14ac:dyDescent="0.3">
      <c r="A111" s="1" t="s">
        <v>10</v>
      </c>
      <c r="B111" s="269">
        <v>0</v>
      </c>
      <c r="C111" s="146">
        <v>1</v>
      </c>
      <c r="D111" s="89"/>
      <c r="E111" s="89"/>
      <c r="F111" s="89"/>
      <c r="G111" s="264" t="s">
        <v>466</v>
      </c>
      <c r="H111" s="262">
        <v>44280</v>
      </c>
      <c r="K111" s="263" t="s">
        <v>8</v>
      </c>
      <c r="L111" s="269">
        <v>0</v>
      </c>
      <c r="M111" s="89">
        <v>1</v>
      </c>
      <c r="N111" s="89"/>
      <c r="O111" s="89"/>
      <c r="P111" s="89"/>
      <c r="Q111" s="262">
        <v>44278</v>
      </c>
    </row>
    <row r="112" spans="1:17" x14ac:dyDescent="0.3">
      <c r="A112" s="1" t="s">
        <v>10</v>
      </c>
      <c r="B112" s="269">
        <v>0</v>
      </c>
      <c r="C112" s="146">
        <v>1</v>
      </c>
      <c r="D112" s="89"/>
      <c r="E112" s="89"/>
      <c r="F112" s="89"/>
      <c r="G112" s="264" t="s">
        <v>466</v>
      </c>
      <c r="H112" s="262">
        <v>44280</v>
      </c>
      <c r="K112" s="263" t="s">
        <v>8</v>
      </c>
      <c r="L112" s="269">
        <v>0</v>
      </c>
      <c r="M112" s="89">
        <v>0</v>
      </c>
      <c r="N112" s="89">
        <v>0</v>
      </c>
      <c r="O112" s="89">
        <v>0</v>
      </c>
      <c r="P112" s="89">
        <v>1</v>
      </c>
      <c r="Q112" s="262">
        <v>44278</v>
      </c>
    </row>
    <row r="113" spans="1:17" x14ac:dyDescent="0.3">
      <c r="A113" s="1" t="s">
        <v>10</v>
      </c>
      <c r="B113" s="269">
        <v>0</v>
      </c>
      <c r="C113" s="146">
        <v>1</v>
      </c>
      <c r="D113" s="89"/>
      <c r="E113" s="89"/>
      <c r="F113" s="89"/>
      <c r="G113" s="264" t="s">
        <v>466</v>
      </c>
      <c r="H113" s="262">
        <v>44280</v>
      </c>
      <c r="K113" s="263" t="s">
        <v>8</v>
      </c>
      <c r="L113" s="269">
        <v>0</v>
      </c>
      <c r="M113" s="89">
        <v>1</v>
      </c>
      <c r="N113" s="89"/>
      <c r="O113" s="89"/>
      <c r="P113" s="89"/>
      <c r="Q113" s="262">
        <v>44278</v>
      </c>
    </row>
    <row r="114" spans="1:17" x14ac:dyDescent="0.3">
      <c r="A114" s="1" t="s">
        <v>9</v>
      </c>
      <c r="B114" s="269">
        <v>0</v>
      </c>
      <c r="C114" s="89">
        <v>1</v>
      </c>
      <c r="D114" s="89"/>
      <c r="E114" s="89"/>
      <c r="F114" s="89"/>
      <c r="G114" s="264" t="s">
        <v>466</v>
      </c>
      <c r="H114" s="262">
        <v>44280</v>
      </c>
      <c r="K114" s="263" t="s">
        <v>8</v>
      </c>
      <c r="L114" s="269">
        <v>0</v>
      </c>
      <c r="M114" s="146">
        <v>1</v>
      </c>
      <c r="N114" s="89"/>
      <c r="O114" s="89"/>
      <c r="P114" s="89"/>
      <c r="Q114" s="262">
        <v>44278</v>
      </c>
    </row>
    <row r="115" spans="1:17" x14ac:dyDescent="0.3">
      <c r="A115" s="1" t="s">
        <v>9</v>
      </c>
      <c r="B115" s="269">
        <v>0</v>
      </c>
      <c r="C115" s="89">
        <v>1</v>
      </c>
      <c r="D115" s="89"/>
      <c r="E115" s="89"/>
      <c r="F115" s="89"/>
      <c r="G115" s="264" t="s">
        <v>466</v>
      </c>
      <c r="H115" s="262">
        <v>44280</v>
      </c>
      <c r="K115" s="263" t="s">
        <v>8</v>
      </c>
      <c r="L115" s="269">
        <v>0</v>
      </c>
      <c r="M115" s="146">
        <v>1</v>
      </c>
      <c r="N115" s="89"/>
      <c r="O115" s="89"/>
      <c r="P115" s="89"/>
      <c r="Q115" s="262">
        <v>44278</v>
      </c>
    </row>
    <row r="116" spans="1:17" x14ac:dyDescent="0.3">
      <c r="A116" s="1" t="s">
        <v>9</v>
      </c>
      <c r="B116" s="269">
        <v>0</v>
      </c>
      <c r="C116" s="89">
        <v>1</v>
      </c>
      <c r="D116" s="89"/>
      <c r="E116" s="89"/>
      <c r="F116" s="89"/>
      <c r="G116" s="264" t="s">
        <v>466</v>
      </c>
      <c r="H116" s="262">
        <v>44280</v>
      </c>
      <c r="K116" s="263" t="s">
        <v>8</v>
      </c>
      <c r="L116" s="269">
        <v>0</v>
      </c>
      <c r="M116" s="146">
        <v>1</v>
      </c>
      <c r="N116" s="89"/>
      <c r="O116" s="89"/>
      <c r="P116" s="89"/>
      <c r="Q116" s="262">
        <v>44278</v>
      </c>
    </row>
    <row r="117" spans="1:17" x14ac:dyDescent="0.3">
      <c r="A117" s="1" t="s">
        <v>9</v>
      </c>
      <c r="B117" s="269">
        <v>0</v>
      </c>
      <c r="C117" s="89">
        <v>1</v>
      </c>
      <c r="D117" s="89"/>
      <c r="E117" s="89"/>
      <c r="F117" s="89"/>
      <c r="G117" s="264" t="s">
        <v>466</v>
      </c>
      <c r="H117" s="262">
        <v>44280</v>
      </c>
      <c r="K117" s="263" t="s">
        <v>8</v>
      </c>
      <c r="L117" s="269">
        <v>0</v>
      </c>
      <c r="M117" s="146">
        <v>1</v>
      </c>
      <c r="N117" s="89"/>
      <c r="O117" s="89"/>
      <c r="P117" s="89"/>
      <c r="Q117" s="262">
        <v>44278</v>
      </c>
    </row>
    <row r="118" spans="1:17" x14ac:dyDescent="0.3">
      <c r="A118" s="1" t="s">
        <v>9</v>
      </c>
      <c r="B118" s="269">
        <v>0</v>
      </c>
      <c r="C118" s="146">
        <v>1</v>
      </c>
      <c r="D118" s="89"/>
      <c r="E118" s="89"/>
      <c r="F118" s="89"/>
      <c r="G118" s="264" t="s">
        <v>466</v>
      </c>
      <c r="H118" s="262">
        <v>44280</v>
      </c>
      <c r="K118" s="263" t="s">
        <v>8</v>
      </c>
      <c r="L118" s="269">
        <v>0</v>
      </c>
      <c r="M118" s="89">
        <v>0</v>
      </c>
      <c r="N118" s="89">
        <v>1</v>
      </c>
      <c r="O118" s="89"/>
      <c r="P118" s="89"/>
      <c r="Q118" s="262">
        <v>44279</v>
      </c>
    </row>
    <row r="119" spans="1:17" x14ac:dyDescent="0.3">
      <c r="A119" s="263" t="s">
        <v>8</v>
      </c>
      <c r="B119" s="269">
        <v>0</v>
      </c>
      <c r="C119" s="89">
        <v>0</v>
      </c>
      <c r="D119" s="89">
        <v>0</v>
      </c>
      <c r="E119" s="89">
        <v>0</v>
      </c>
      <c r="F119" s="89">
        <v>0</v>
      </c>
      <c r="G119" s="264" t="s">
        <v>466</v>
      </c>
      <c r="H119" s="262">
        <v>44280</v>
      </c>
      <c r="K119" s="263" t="s">
        <v>8</v>
      </c>
      <c r="L119" s="269">
        <v>0</v>
      </c>
      <c r="M119" s="89">
        <v>0</v>
      </c>
      <c r="N119" s="89">
        <v>1</v>
      </c>
      <c r="O119" s="89"/>
      <c r="P119" s="89"/>
      <c r="Q119" s="262">
        <v>44279</v>
      </c>
    </row>
    <row r="120" spans="1:17" x14ac:dyDescent="0.3">
      <c r="A120" s="263" t="s">
        <v>8</v>
      </c>
      <c r="B120" s="269">
        <v>0</v>
      </c>
      <c r="C120" s="89">
        <v>1</v>
      </c>
      <c r="D120" s="89"/>
      <c r="E120" s="89"/>
      <c r="F120" s="89"/>
      <c r="G120" s="264" t="s">
        <v>466</v>
      </c>
      <c r="H120" s="262">
        <v>44280</v>
      </c>
      <c r="K120" s="263" t="s">
        <v>8</v>
      </c>
      <c r="L120" s="269">
        <v>0</v>
      </c>
      <c r="M120" s="89">
        <v>1</v>
      </c>
      <c r="N120" s="89"/>
      <c r="O120" s="89"/>
      <c r="P120" s="89"/>
      <c r="Q120" s="262">
        <v>44279</v>
      </c>
    </row>
    <row r="121" spans="1:17" x14ac:dyDescent="0.3">
      <c r="A121" s="263" t="s">
        <v>8</v>
      </c>
      <c r="B121" s="269">
        <v>0</v>
      </c>
      <c r="C121" s="89">
        <v>1</v>
      </c>
      <c r="D121" s="89"/>
      <c r="E121" s="89"/>
      <c r="F121" s="89"/>
      <c r="G121" s="264" t="s">
        <v>466</v>
      </c>
      <c r="H121" s="262">
        <v>44280</v>
      </c>
      <c r="K121" s="263" t="s">
        <v>8</v>
      </c>
      <c r="L121" s="269">
        <v>0</v>
      </c>
      <c r="M121" s="89">
        <v>1</v>
      </c>
      <c r="N121" s="89"/>
      <c r="O121" s="89"/>
      <c r="P121" s="89"/>
      <c r="Q121" s="262">
        <v>44279</v>
      </c>
    </row>
    <row r="122" spans="1:17" x14ac:dyDescent="0.3">
      <c r="A122" s="263" t="s">
        <v>8</v>
      </c>
      <c r="B122" s="269">
        <v>0</v>
      </c>
      <c r="C122" s="89">
        <v>0</v>
      </c>
      <c r="D122" s="89">
        <v>0</v>
      </c>
      <c r="E122" s="89">
        <v>0</v>
      </c>
      <c r="F122" s="89">
        <v>0</v>
      </c>
      <c r="G122" s="264" t="s">
        <v>466</v>
      </c>
      <c r="H122" s="262">
        <v>44280</v>
      </c>
      <c r="K122" s="263" t="s">
        <v>8</v>
      </c>
      <c r="L122" s="269">
        <v>0</v>
      </c>
      <c r="M122" s="89">
        <v>1</v>
      </c>
      <c r="N122" s="89"/>
      <c r="O122" s="89"/>
      <c r="P122" s="89"/>
      <c r="Q122" s="262">
        <v>44279</v>
      </c>
    </row>
    <row r="123" spans="1:17" x14ac:dyDescent="0.3">
      <c r="A123" s="263" t="s">
        <v>8</v>
      </c>
      <c r="B123" s="269">
        <v>0</v>
      </c>
      <c r="C123" s="89">
        <v>0</v>
      </c>
      <c r="D123" s="89">
        <v>1</v>
      </c>
      <c r="E123" s="89"/>
      <c r="F123" s="89"/>
      <c r="G123" s="264" t="s">
        <v>466</v>
      </c>
      <c r="H123" s="262">
        <v>44280</v>
      </c>
      <c r="K123" s="263" t="s">
        <v>8</v>
      </c>
      <c r="L123" s="269">
        <v>0</v>
      </c>
      <c r="M123" s="89">
        <v>1</v>
      </c>
      <c r="N123" s="89"/>
      <c r="O123" s="89"/>
      <c r="P123" s="89"/>
      <c r="Q123" s="262">
        <v>44279</v>
      </c>
    </row>
    <row r="124" spans="1:17" x14ac:dyDescent="0.3">
      <c r="A124" s="263" t="s">
        <v>8</v>
      </c>
      <c r="B124" s="269">
        <v>0</v>
      </c>
      <c r="C124" s="89">
        <v>0</v>
      </c>
      <c r="D124" s="89">
        <v>1</v>
      </c>
      <c r="E124" s="89"/>
      <c r="F124" s="89"/>
      <c r="G124" s="264" t="s">
        <v>466</v>
      </c>
      <c r="H124" s="262">
        <v>44280</v>
      </c>
      <c r="K124" s="263" t="s">
        <v>8</v>
      </c>
      <c r="L124" s="269">
        <v>0</v>
      </c>
      <c r="M124" s="89">
        <v>0</v>
      </c>
      <c r="N124" s="89">
        <v>0</v>
      </c>
      <c r="O124" s="89">
        <v>0</v>
      </c>
      <c r="P124" s="89">
        <v>0</v>
      </c>
      <c r="Q124" s="262">
        <v>44279</v>
      </c>
    </row>
    <row r="125" spans="1:17" x14ac:dyDescent="0.3">
      <c r="A125" s="263" t="s">
        <v>8</v>
      </c>
      <c r="B125" s="269">
        <v>0</v>
      </c>
      <c r="C125" s="146">
        <v>1</v>
      </c>
      <c r="D125" s="89"/>
      <c r="E125" s="89"/>
      <c r="F125" s="89"/>
      <c r="G125" s="264" t="s">
        <v>466</v>
      </c>
      <c r="H125" s="262">
        <v>44280</v>
      </c>
      <c r="K125" s="263" t="s">
        <v>8</v>
      </c>
      <c r="L125" s="269">
        <v>0</v>
      </c>
      <c r="M125" s="89">
        <v>0</v>
      </c>
      <c r="N125" s="89">
        <v>1</v>
      </c>
      <c r="O125" s="89"/>
      <c r="P125" s="89"/>
      <c r="Q125" s="262">
        <v>44279</v>
      </c>
    </row>
    <row r="126" spans="1:17" x14ac:dyDescent="0.3">
      <c r="K126" s="263" t="s">
        <v>8</v>
      </c>
      <c r="L126" s="269">
        <v>0</v>
      </c>
      <c r="M126" s="146">
        <v>1</v>
      </c>
      <c r="N126" s="89"/>
      <c r="O126" s="89"/>
      <c r="P126" s="89"/>
      <c r="Q126" s="262">
        <v>44279</v>
      </c>
    </row>
    <row r="127" spans="1:17" x14ac:dyDescent="0.3">
      <c r="K127" s="263" t="s">
        <v>8</v>
      </c>
      <c r="L127" s="269">
        <v>0</v>
      </c>
      <c r="M127" s="89">
        <v>0</v>
      </c>
      <c r="N127" s="89">
        <v>0</v>
      </c>
      <c r="O127" s="89">
        <v>0</v>
      </c>
      <c r="P127" s="89">
        <v>0</v>
      </c>
      <c r="Q127" s="262">
        <v>44280</v>
      </c>
    </row>
    <row r="128" spans="1:17" x14ac:dyDescent="0.3">
      <c r="K128" s="263" t="s">
        <v>8</v>
      </c>
      <c r="L128" s="269">
        <v>0</v>
      </c>
      <c r="M128" s="89">
        <v>1</v>
      </c>
      <c r="N128" s="89"/>
      <c r="O128" s="89"/>
      <c r="P128" s="89"/>
      <c r="Q128" s="262">
        <v>44280</v>
      </c>
    </row>
    <row r="129" spans="11:17" x14ac:dyDescent="0.3">
      <c r="K129" s="263" t="s">
        <v>8</v>
      </c>
      <c r="L129" s="269">
        <v>0</v>
      </c>
      <c r="M129" s="89">
        <v>1</v>
      </c>
      <c r="N129" s="89"/>
      <c r="O129" s="89"/>
      <c r="P129" s="89"/>
      <c r="Q129" s="262">
        <v>44280</v>
      </c>
    </row>
    <row r="130" spans="11:17" x14ac:dyDescent="0.3">
      <c r="K130" s="263" t="s">
        <v>8</v>
      </c>
      <c r="L130" s="269">
        <v>0</v>
      </c>
      <c r="M130" s="89">
        <v>0</v>
      </c>
      <c r="N130" s="89">
        <v>0</v>
      </c>
      <c r="O130" s="89">
        <v>0</v>
      </c>
      <c r="P130" s="89">
        <v>0</v>
      </c>
      <c r="Q130" s="262">
        <v>44280</v>
      </c>
    </row>
    <row r="131" spans="11:17" x14ac:dyDescent="0.3">
      <c r="K131" s="263" t="s">
        <v>8</v>
      </c>
      <c r="L131" s="269">
        <v>0</v>
      </c>
      <c r="M131" s="89">
        <v>0</v>
      </c>
      <c r="N131" s="89">
        <v>1</v>
      </c>
      <c r="O131" s="89"/>
      <c r="P131" s="89"/>
      <c r="Q131" s="262">
        <v>44280</v>
      </c>
    </row>
    <row r="132" spans="11:17" x14ac:dyDescent="0.3">
      <c r="K132" s="263" t="s">
        <v>8</v>
      </c>
      <c r="L132" s="269">
        <v>0</v>
      </c>
      <c r="M132" s="89">
        <v>0</v>
      </c>
      <c r="N132" s="89">
        <v>1</v>
      </c>
      <c r="O132" s="89"/>
      <c r="P132" s="89"/>
      <c r="Q132" s="262">
        <v>44280</v>
      </c>
    </row>
    <row r="133" spans="11:17" x14ac:dyDescent="0.3">
      <c r="K133" s="263" t="s">
        <v>8</v>
      </c>
      <c r="L133" s="269">
        <v>0</v>
      </c>
      <c r="M133" s="146">
        <v>1</v>
      </c>
      <c r="N133" s="89"/>
      <c r="O133" s="89"/>
      <c r="P133" s="89"/>
      <c r="Q133" s="262">
        <v>44280</v>
      </c>
    </row>
    <row r="134" spans="11:17" x14ac:dyDescent="0.3">
      <c r="K134" s="263" t="s">
        <v>468</v>
      </c>
      <c r="L134" s="271"/>
      <c r="M134" s="1">
        <f>SUM(M104:M133)</f>
        <v>17</v>
      </c>
      <c r="N134" s="1">
        <f>SUM(N104:N133) +M134</f>
        <v>23</v>
      </c>
      <c r="O134" s="1">
        <f>SUM(O104:O133) +N134</f>
        <v>24</v>
      </c>
      <c r="P134" s="1">
        <f>SUM(P104:P133) +O134</f>
        <v>25</v>
      </c>
      <c r="Q134" s="1"/>
    </row>
    <row r="135" spans="11:17" x14ac:dyDescent="0.3">
      <c r="K135" s="263" t="s">
        <v>470</v>
      </c>
      <c r="L135" s="271"/>
      <c r="M135" s="1"/>
      <c r="N135" s="1"/>
      <c r="O135" s="1"/>
      <c r="P135" s="1">
        <f>COUNTA(K104:K133)</f>
        <v>30</v>
      </c>
      <c r="Q135" s="1"/>
    </row>
    <row r="136" spans="11:17" x14ac:dyDescent="0.3">
      <c r="K136" s="263" t="s">
        <v>471</v>
      </c>
      <c r="L136" s="271"/>
      <c r="M136" s="1"/>
      <c r="N136" s="1"/>
      <c r="O136" s="1"/>
      <c r="P136" s="272">
        <f>P134/P135</f>
        <v>0.83333333333333337</v>
      </c>
      <c r="Q136" s="1"/>
    </row>
  </sheetData>
  <conditionalFormatting sqref="I2:I7 G2:G125">
    <cfRule type="containsBlanks" dxfId="61" priority="74">
      <formula>LEN(TRIM(G2))=0</formula>
    </cfRule>
  </conditionalFormatting>
  <conditionalFormatting sqref="C2:F17">
    <cfRule type="containsBlanks" dxfId="60" priority="73">
      <formula>LEN(TRIM(C2))=0</formula>
    </cfRule>
  </conditionalFormatting>
  <conditionalFormatting sqref="I8:I12">
    <cfRule type="containsBlanks" dxfId="59" priority="72">
      <formula>LEN(TRIM(I8))=0</formula>
    </cfRule>
  </conditionalFormatting>
  <conditionalFormatting sqref="I13:I18">
    <cfRule type="containsBlanks" dxfId="58" priority="71">
      <formula>LEN(TRIM(I13))=0</formula>
    </cfRule>
  </conditionalFormatting>
  <conditionalFormatting sqref="C18:F28">
    <cfRule type="containsBlanks" dxfId="57" priority="70">
      <formula>LEN(TRIM(C18))=0</formula>
    </cfRule>
  </conditionalFormatting>
  <conditionalFormatting sqref="C29:F38">
    <cfRule type="containsBlanks" dxfId="56" priority="69">
      <formula>LEN(TRIM(C29))=0</formula>
    </cfRule>
  </conditionalFormatting>
  <conditionalFormatting sqref="C39:F47">
    <cfRule type="containsBlanks" dxfId="55" priority="68">
      <formula>LEN(TRIM(C39))=0</formula>
    </cfRule>
  </conditionalFormatting>
  <conditionalFormatting sqref="H1:H104857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F53">
    <cfRule type="containsBlanks" dxfId="54" priority="66">
      <formula>LEN(TRIM(C48))=0</formula>
    </cfRule>
  </conditionalFormatting>
  <conditionalFormatting sqref="C54:F63">
    <cfRule type="containsBlanks" dxfId="53" priority="65">
      <formula>LEN(TRIM(C54))=0</formula>
    </cfRule>
  </conditionalFormatting>
  <conditionalFormatting sqref="C64:F72">
    <cfRule type="containsBlanks" dxfId="52" priority="64">
      <formula>LEN(TRIM(C64))=0</formula>
    </cfRule>
  </conditionalFormatting>
  <conditionalFormatting sqref="C77:F78">
    <cfRule type="containsBlanks" dxfId="51" priority="63">
      <formula>LEN(TRIM(C77))=0</formula>
    </cfRule>
  </conditionalFormatting>
  <conditionalFormatting sqref="C73:F76">
    <cfRule type="containsBlanks" dxfId="50" priority="62">
      <formula>LEN(TRIM(C73))=0</formula>
    </cfRule>
  </conditionalFormatting>
  <conditionalFormatting sqref="C79:F83">
    <cfRule type="containsBlanks" dxfId="49" priority="61">
      <formula>LEN(TRIM(C79))=0</formula>
    </cfRule>
  </conditionalFormatting>
  <conditionalFormatting sqref="C84:F90">
    <cfRule type="containsBlanks" dxfId="48" priority="60">
      <formula>LEN(TRIM(C84))=0</formula>
    </cfRule>
  </conditionalFormatting>
  <conditionalFormatting sqref="C91:F97">
    <cfRule type="containsBlanks" dxfId="47" priority="59">
      <formula>LEN(TRIM(C91))=0</formula>
    </cfRule>
  </conditionalFormatting>
  <conditionalFormatting sqref="C98:F102">
    <cfRule type="containsBlanks" dxfId="46" priority="58">
      <formula>LEN(TRIM(C98))=0</formula>
    </cfRule>
  </conditionalFormatting>
  <conditionalFormatting sqref="C103:F106">
    <cfRule type="containsBlanks" dxfId="45" priority="57">
      <formula>LEN(TRIM(C103))=0</formula>
    </cfRule>
  </conditionalFormatting>
  <conditionalFormatting sqref="C107:F110">
    <cfRule type="containsBlanks" dxfId="44" priority="56">
      <formula>LEN(TRIM(C107))=0</formula>
    </cfRule>
  </conditionalFormatting>
  <conditionalFormatting sqref="C111:F113">
    <cfRule type="containsBlanks" dxfId="43" priority="55">
      <formula>LEN(TRIM(C111))=0</formula>
    </cfRule>
  </conditionalFormatting>
  <conditionalFormatting sqref="C114:F114">
    <cfRule type="containsBlanks" dxfId="42" priority="54">
      <formula>LEN(TRIM(C114))=0</formula>
    </cfRule>
  </conditionalFormatting>
  <conditionalFormatting sqref="C115:F118">
    <cfRule type="containsBlanks" dxfId="41" priority="53">
      <formula>LEN(TRIM(C115))=0</formula>
    </cfRule>
  </conditionalFormatting>
  <conditionalFormatting sqref="C119:F125">
    <cfRule type="containsBlanks" dxfId="40" priority="52">
      <formula>LEN(TRIM(C119))=0</formula>
    </cfRule>
  </conditionalFormatting>
  <conditionalFormatting sqref="M2:P7">
    <cfRule type="containsBlanks" dxfId="39" priority="50">
      <formula>LEN(TRIM(M2))=0</formula>
    </cfRule>
  </conditionalFormatting>
  <conditionalFormatting sqref="M43:P49">
    <cfRule type="containsBlanks" dxfId="38" priority="35">
      <formula>LEN(TRIM(M43))=0</formula>
    </cfRule>
  </conditionalFormatting>
  <conditionalFormatting sqref="M8:P18">
    <cfRule type="containsBlanks" dxfId="37" priority="46">
      <formula>LEN(TRIM(M8))=0</formula>
    </cfRule>
  </conditionalFormatting>
  <conditionalFormatting sqref="M63:P65">
    <cfRule type="containsBlanks" dxfId="36" priority="31">
      <formula>LEN(TRIM(M63))=0</formula>
    </cfRule>
  </conditionalFormatting>
  <conditionalFormatting sqref="M19:P24">
    <cfRule type="containsBlanks" dxfId="35" priority="42">
      <formula>LEN(TRIM(M19))=0</formula>
    </cfRule>
  </conditionalFormatting>
  <conditionalFormatting sqref="M29:P30">
    <cfRule type="containsBlanks" dxfId="34" priority="39">
      <formula>LEN(TRIM(M29))=0</formula>
    </cfRule>
  </conditionalFormatting>
  <conditionalFormatting sqref="M25:P28">
    <cfRule type="containsBlanks" dxfId="33" priority="38">
      <formula>LEN(TRIM(M25))=0</formula>
    </cfRule>
  </conditionalFormatting>
  <conditionalFormatting sqref="M31:P35">
    <cfRule type="containsBlanks" dxfId="32" priority="37">
      <formula>LEN(TRIM(M31))=0</formula>
    </cfRule>
  </conditionalFormatting>
  <conditionalFormatting sqref="M36:P42">
    <cfRule type="containsBlanks" dxfId="31" priority="36">
      <formula>LEN(TRIM(M36))=0</formula>
    </cfRule>
  </conditionalFormatting>
  <conditionalFormatting sqref="M50:P54">
    <cfRule type="containsBlanks" dxfId="30" priority="34">
      <formula>LEN(TRIM(M50))=0</formula>
    </cfRule>
  </conditionalFormatting>
  <conditionalFormatting sqref="M55:P58">
    <cfRule type="containsBlanks" dxfId="29" priority="33">
      <formula>LEN(TRIM(M55))=0</formula>
    </cfRule>
  </conditionalFormatting>
  <conditionalFormatting sqref="M59:P62">
    <cfRule type="containsBlanks" dxfId="28" priority="32">
      <formula>LEN(TRIM(M59))=0</formula>
    </cfRule>
  </conditionalFormatting>
  <conditionalFormatting sqref="M70:P74">
    <cfRule type="containsBlanks" dxfId="27" priority="29">
      <formula>LEN(TRIM(M70))=0</formula>
    </cfRule>
  </conditionalFormatting>
  <conditionalFormatting sqref="M75:P84">
    <cfRule type="containsBlanks" dxfId="26" priority="26">
      <formula>LEN(TRIM(M75))=0</formula>
    </cfRule>
  </conditionalFormatting>
  <conditionalFormatting sqref="M85:P94">
    <cfRule type="containsBlanks" dxfId="25" priority="22">
      <formula>LEN(TRIM(M85))=0</formula>
    </cfRule>
  </conditionalFormatting>
  <conditionalFormatting sqref="M95:P95">
    <cfRule type="containsBlanks" dxfId="24" priority="19">
      <formula>LEN(TRIM(M95))=0</formula>
    </cfRule>
  </conditionalFormatting>
  <conditionalFormatting sqref="M96:P99">
    <cfRule type="containsBlanks" dxfId="23" priority="18">
      <formula>LEN(TRIM(M96))=0</formula>
    </cfRule>
  </conditionalFormatting>
  <conditionalFormatting sqref="M104:P108">
    <cfRule type="containsBlanks" dxfId="22" priority="16">
      <formula>LEN(TRIM(M104))=0</formula>
    </cfRule>
  </conditionalFormatting>
  <conditionalFormatting sqref="M109:P117">
    <cfRule type="containsBlanks" dxfId="21" priority="13">
      <formula>LEN(TRIM(M109))=0</formula>
    </cfRule>
  </conditionalFormatting>
  <conditionalFormatting sqref="M127:P133">
    <cfRule type="containsBlanks" dxfId="20" priority="8">
      <formula>LEN(TRIM(M127))=0</formula>
    </cfRule>
  </conditionalFormatting>
  <conditionalFormatting sqref="M118:P126">
    <cfRule type="containsBlanks" dxfId="19" priority="5">
      <formula>LEN(TRIM(M118))=0</formula>
    </cfRule>
  </conditionalFormatting>
  <conditionalFormatting sqref="Q104:Q133 Q1:Q67 Q136:Q1048576 Q70:Q9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:Q1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4:Q1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FCE2-9535-46EC-A5CA-BFE7E8B536D7}">
  <dimension ref="A1:D16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s="273" t="s">
        <v>472</v>
      </c>
      <c r="B1" s="273" t="s">
        <v>474</v>
      </c>
      <c r="C1" s="273" t="s">
        <v>473</v>
      </c>
      <c r="D1" s="273" t="s">
        <v>475</v>
      </c>
    </row>
    <row r="2" spans="1:4" x14ac:dyDescent="0.3">
      <c r="A2" s="273">
        <v>0</v>
      </c>
      <c r="B2" s="273">
        <v>0</v>
      </c>
      <c r="C2" s="273" t="s">
        <v>10</v>
      </c>
      <c r="D2" s="273" t="s">
        <v>466</v>
      </c>
    </row>
    <row r="3" spans="1:4" x14ac:dyDescent="0.3">
      <c r="A3" s="273">
        <v>15</v>
      </c>
      <c r="B3" s="273">
        <f>'Total females'!U1/'Total females'!X2</f>
        <v>0.703125</v>
      </c>
      <c r="C3" s="273" t="s">
        <v>10</v>
      </c>
      <c r="D3" s="273" t="s">
        <v>466</v>
      </c>
    </row>
    <row r="4" spans="1:4" x14ac:dyDescent="0.3">
      <c r="A4" s="273">
        <v>30</v>
      </c>
      <c r="B4" s="273">
        <f>'Total females'!V1/'Total females'!X2</f>
        <v>0.765625</v>
      </c>
      <c r="C4" s="273" t="s">
        <v>10</v>
      </c>
      <c r="D4" s="273" t="s">
        <v>466</v>
      </c>
    </row>
    <row r="5" spans="1:4" x14ac:dyDescent="0.3">
      <c r="A5" s="273">
        <v>60</v>
      </c>
      <c r="B5" s="273">
        <f>'Total females'!W1/'Total females'!X2</f>
        <v>0.828125</v>
      </c>
      <c r="C5" s="273" t="s">
        <v>10</v>
      </c>
      <c r="D5" s="273" t="s">
        <v>466</v>
      </c>
    </row>
    <row r="6" spans="1:4" x14ac:dyDescent="0.3">
      <c r="A6" s="273">
        <v>120</v>
      </c>
      <c r="B6" s="273">
        <f>'Total females'!X1/'Total females'!X2</f>
        <v>0.859375</v>
      </c>
      <c r="C6" s="273" t="s">
        <v>10</v>
      </c>
      <c r="D6" s="273" t="s">
        <v>466</v>
      </c>
    </row>
    <row r="7" spans="1:4" x14ac:dyDescent="0.3">
      <c r="A7" s="273">
        <v>0</v>
      </c>
      <c r="B7" s="273">
        <v>0</v>
      </c>
      <c r="C7" s="273" t="s">
        <v>9</v>
      </c>
      <c r="D7" s="273" t="s">
        <v>466</v>
      </c>
    </row>
    <row r="8" spans="1:4" x14ac:dyDescent="0.3">
      <c r="A8" s="273">
        <v>15</v>
      </c>
      <c r="B8" s="273">
        <f>'Total females'!U5/'Total females'!X6</f>
        <v>0.66666666666666663</v>
      </c>
      <c r="C8" s="273" t="s">
        <v>9</v>
      </c>
      <c r="D8" s="273" t="s">
        <v>466</v>
      </c>
    </row>
    <row r="9" spans="1:4" x14ac:dyDescent="0.3">
      <c r="A9" s="273">
        <v>30</v>
      </c>
      <c r="B9" s="273">
        <f>'Total females'!V5/'Total females'!X6</f>
        <v>0.73333333333333328</v>
      </c>
      <c r="C9" s="273" t="s">
        <v>9</v>
      </c>
      <c r="D9" s="273" t="s">
        <v>466</v>
      </c>
    </row>
    <row r="10" spans="1:4" x14ac:dyDescent="0.3">
      <c r="A10" s="273">
        <v>60</v>
      </c>
      <c r="B10" s="273">
        <f>'Total females'!W5/'Total females'!X6</f>
        <v>0.8666666666666667</v>
      </c>
      <c r="C10" s="273" t="s">
        <v>9</v>
      </c>
      <c r="D10" s="273" t="s">
        <v>466</v>
      </c>
    </row>
    <row r="11" spans="1:4" x14ac:dyDescent="0.3">
      <c r="A11" s="273">
        <v>120</v>
      </c>
      <c r="B11" s="273">
        <f>'Total females'!X5/'Total females'!X6</f>
        <v>0.8666666666666667</v>
      </c>
      <c r="C11" s="273" t="s">
        <v>9</v>
      </c>
      <c r="D11" s="273" t="s">
        <v>466</v>
      </c>
    </row>
    <row r="12" spans="1:4" x14ac:dyDescent="0.3">
      <c r="A12" s="273">
        <v>0</v>
      </c>
      <c r="B12" s="273">
        <v>0</v>
      </c>
      <c r="C12" s="230" t="s">
        <v>8</v>
      </c>
      <c r="D12" s="273" t="s">
        <v>466</v>
      </c>
    </row>
    <row r="13" spans="1:4" x14ac:dyDescent="0.3">
      <c r="A13" s="273">
        <v>15</v>
      </c>
      <c r="B13" s="273">
        <f>'Total females'!U9/'Total females'!X10</f>
        <v>0.56666666666666665</v>
      </c>
      <c r="C13" s="230" t="s">
        <v>8</v>
      </c>
      <c r="D13" s="273" t="s">
        <v>466</v>
      </c>
    </row>
    <row r="14" spans="1:4" x14ac:dyDescent="0.3">
      <c r="A14" s="273">
        <v>30</v>
      </c>
      <c r="B14" s="273">
        <f>'Total females'!V9/'Total females'!X10</f>
        <v>0.76666666666666672</v>
      </c>
      <c r="C14" s="230" t="s">
        <v>8</v>
      </c>
      <c r="D14" s="273" t="s">
        <v>466</v>
      </c>
    </row>
    <row r="15" spans="1:4" x14ac:dyDescent="0.3">
      <c r="A15" s="273">
        <v>60</v>
      </c>
      <c r="B15" s="273">
        <f>'Total females'!W9/'Total females'!X10</f>
        <v>0.8</v>
      </c>
      <c r="C15" s="230" t="s">
        <v>8</v>
      </c>
      <c r="D15" s="273" t="s">
        <v>466</v>
      </c>
    </row>
    <row r="16" spans="1:4" x14ac:dyDescent="0.3">
      <c r="A16" s="273">
        <v>120</v>
      </c>
      <c r="B16" s="273">
        <f>'Total females'!X9/'Total females'!X10</f>
        <v>0.83333333333333337</v>
      </c>
      <c r="C16" s="230" t="s">
        <v>8</v>
      </c>
      <c r="D16" s="273" t="s">
        <v>466</v>
      </c>
    </row>
  </sheetData>
  <conditionalFormatting sqref="D2:D16">
    <cfRule type="containsBlanks" dxfId="18" priority="1">
      <formula>LEN(TRIM(D2))=0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7AEA-95DC-4580-BB8B-581C43CC7928}">
  <dimension ref="A1:D16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s="273" t="s">
        <v>472</v>
      </c>
      <c r="B1" s="273" t="s">
        <v>474</v>
      </c>
      <c r="C1" s="273" t="s">
        <v>473</v>
      </c>
      <c r="D1" s="273" t="s">
        <v>475</v>
      </c>
    </row>
    <row r="2" spans="1:4" x14ac:dyDescent="0.3">
      <c r="A2" s="273">
        <v>0</v>
      </c>
      <c r="B2" s="273">
        <v>0</v>
      </c>
      <c r="C2" s="273" t="s">
        <v>10</v>
      </c>
      <c r="D2" s="273" t="s">
        <v>465</v>
      </c>
    </row>
    <row r="3" spans="1:4" x14ac:dyDescent="0.3">
      <c r="A3" s="273">
        <v>15</v>
      </c>
      <c r="B3" s="273">
        <v>0.58620689655172409</v>
      </c>
      <c r="C3" s="273" t="s">
        <v>10</v>
      </c>
      <c r="D3" s="273" t="s">
        <v>465</v>
      </c>
    </row>
    <row r="4" spans="1:4" x14ac:dyDescent="0.3">
      <c r="A4" s="273">
        <v>30</v>
      </c>
      <c r="B4" s="273">
        <v>0.75862068965517238</v>
      </c>
      <c r="C4" s="273" t="s">
        <v>10</v>
      </c>
      <c r="D4" s="273" t="s">
        <v>465</v>
      </c>
    </row>
    <row r="5" spans="1:4" x14ac:dyDescent="0.3">
      <c r="A5" s="273">
        <v>60</v>
      </c>
      <c r="B5" s="273">
        <v>0.7931034482758621</v>
      </c>
      <c r="C5" s="273" t="s">
        <v>10</v>
      </c>
      <c r="D5" s="273" t="s">
        <v>465</v>
      </c>
    </row>
    <row r="6" spans="1:4" x14ac:dyDescent="0.3">
      <c r="A6" s="273">
        <v>120</v>
      </c>
      <c r="B6" s="273">
        <v>0.89655172413793105</v>
      </c>
      <c r="C6" s="273" t="s">
        <v>10</v>
      </c>
      <c r="D6" s="273" t="s">
        <v>465</v>
      </c>
    </row>
    <row r="7" spans="1:4" x14ac:dyDescent="0.3">
      <c r="A7" s="273">
        <v>0</v>
      </c>
      <c r="B7" s="273">
        <v>0</v>
      </c>
      <c r="C7" s="273" t="s">
        <v>9</v>
      </c>
      <c r="D7" s="273" t="s">
        <v>465</v>
      </c>
    </row>
    <row r="8" spans="1:4" x14ac:dyDescent="0.3">
      <c r="A8" s="273">
        <v>15</v>
      </c>
      <c r="B8" s="273">
        <v>0.72413793103448276</v>
      </c>
      <c r="C8" s="273" t="s">
        <v>9</v>
      </c>
      <c r="D8" s="273" t="s">
        <v>465</v>
      </c>
    </row>
    <row r="9" spans="1:4" x14ac:dyDescent="0.3">
      <c r="A9" s="273">
        <v>30</v>
      </c>
      <c r="B9" s="273">
        <v>0.86206896551724133</v>
      </c>
      <c r="C9" s="273" t="s">
        <v>9</v>
      </c>
      <c r="D9" s="273" t="s">
        <v>465</v>
      </c>
    </row>
    <row r="10" spans="1:4" x14ac:dyDescent="0.3">
      <c r="A10" s="273">
        <v>60</v>
      </c>
      <c r="B10" s="273">
        <v>0.89655172413793105</v>
      </c>
      <c r="C10" s="273" t="s">
        <v>9</v>
      </c>
      <c r="D10" s="273" t="s">
        <v>465</v>
      </c>
    </row>
    <row r="11" spans="1:4" x14ac:dyDescent="0.3">
      <c r="A11" s="273">
        <v>120</v>
      </c>
      <c r="B11" s="273">
        <v>0.89655172413793105</v>
      </c>
      <c r="C11" s="273" t="s">
        <v>9</v>
      </c>
      <c r="D11" s="273" t="s">
        <v>465</v>
      </c>
    </row>
    <row r="12" spans="1:4" x14ac:dyDescent="0.3">
      <c r="A12" s="273">
        <v>0</v>
      </c>
      <c r="B12" s="273">
        <v>0</v>
      </c>
      <c r="C12" s="230" t="s">
        <v>8</v>
      </c>
      <c r="D12" s="273" t="s">
        <v>465</v>
      </c>
    </row>
    <row r="13" spans="1:4" x14ac:dyDescent="0.3">
      <c r="A13" s="273">
        <v>15</v>
      </c>
      <c r="B13" s="273">
        <v>0.55172413793103448</v>
      </c>
      <c r="C13" s="230" t="s">
        <v>8</v>
      </c>
      <c r="D13" s="273" t="s">
        <v>465</v>
      </c>
    </row>
    <row r="14" spans="1:4" x14ac:dyDescent="0.3">
      <c r="A14" s="273">
        <v>30</v>
      </c>
      <c r="B14" s="273">
        <v>0.58620689655172409</v>
      </c>
      <c r="C14" s="230" t="s">
        <v>8</v>
      </c>
      <c r="D14" s="273" t="s">
        <v>465</v>
      </c>
    </row>
    <row r="15" spans="1:4" x14ac:dyDescent="0.3">
      <c r="A15" s="273">
        <v>60</v>
      </c>
      <c r="B15" s="273">
        <v>0.72413793103448276</v>
      </c>
      <c r="C15" s="230" t="s">
        <v>8</v>
      </c>
      <c r="D15" s="273" t="s">
        <v>465</v>
      </c>
    </row>
    <row r="16" spans="1:4" x14ac:dyDescent="0.3">
      <c r="A16" s="273">
        <v>120</v>
      </c>
      <c r="B16" s="273">
        <v>0.75862068965517238</v>
      </c>
      <c r="C16" s="230" t="s">
        <v>8</v>
      </c>
      <c r="D16" s="273" t="s">
        <v>465</v>
      </c>
    </row>
  </sheetData>
  <conditionalFormatting sqref="D2:D16">
    <cfRule type="containsBlanks" dxfId="17" priority="1">
      <formula>LEN(TRIM(D2))=0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2285-7ADF-4297-9C18-52B74CDC784F}">
  <dimension ref="A1:D3"/>
  <sheetViews>
    <sheetView workbookViewId="0">
      <selection sqref="A1:D3"/>
    </sheetView>
  </sheetViews>
  <sheetFormatPr defaultRowHeight="14.4" x14ac:dyDescent="0.3"/>
  <sheetData>
    <row r="1" spans="1:4" x14ac:dyDescent="0.3">
      <c r="B1" t="s">
        <v>10</v>
      </c>
      <c r="C1" t="s">
        <v>9</v>
      </c>
      <c r="D1" t="s">
        <v>8</v>
      </c>
    </row>
    <row r="2" spans="1:4" x14ac:dyDescent="0.3">
      <c r="A2" t="s">
        <v>332</v>
      </c>
      <c r="B2">
        <v>0.859375</v>
      </c>
      <c r="C2">
        <v>0.8666666666666667</v>
      </c>
      <c r="D2">
        <v>0.83333333333333337</v>
      </c>
    </row>
    <row r="3" spans="1:4" x14ac:dyDescent="0.3">
      <c r="A3" t="s">
        <v>14</v>
      </c>
      <c r="B3" s="273">
        <v>0.89655172413793105</v>
      </c>
      <c r="C3" s="273">
        <v>0.89655172413793105</v>
      </c>
      <c r="D3" s="273">
        <v>0.75862068965517238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FA0F-B870-4129-81C8-90490AB7E992}">
  <dimension ref="A1:C4"/>
  <sheetViews>
    <sheetView workbookViewId="0">
      <selection activeCell="B2" sqref="B2"/>
    </sheetView>
  </sheetViews>
  <sheetFormatPr defaultColWidth="11.5546875" defaultRowHeight="14.4" x14ac:dyDescent="0.3"/>
  <cols>
    <col min="1" max="1" width="15.109375" customWidth="1"/>
  </cols>
  <sheetData>
    <row r="1" spans="1:3" x14ac:dyDescent="0.3">
      <c r="A1" s="1"/>
      <c r="B1" s="1" t="s">
        <v>13</v>
      </c>
      <c r="C1" s="1" t="s">
        <v>14</v>
      </c>
    </row>
    <row r="2" spans="1:3" x14ac:dyDescent="0.3">
      <c r="A2" s="1" t="s">
        <v>10</v>
      </c>
      <c r="B2" s="1" t="s">
        <v>15</v>
      </c>
      <c r="C2" s="1" t="s">
        <v>18</v>
      </c>
    </row>
    <row r="3" spans="1:3" x14ac:dyDescent="0.3">
      <c r="A3" s="1" t="s">
        <v>9</v>
      </c>
      <c r="B3" s="1" t="s">
        <v>16</v>
      </c>
      <c r="C3" s="1" t="s">
        <v>19</v>
      </c>
    </row>
    <row r="4" spans="1:3" x14ac:dyDescent="0.3">
      <c r="A4" s="1" t="s">
        <v>8</v>
      </c>
      <c r="B4" s="1" t="s">
        <v>17</v>
      </c>
      <c r="C4" s="1" t="s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B3B2-32A0-4855-8020-DD64DB8D69FF}">
  <dimension ref="A1:W110"/>
  <sheetViews>
    <sheetView topLeftCell="A48" zoomScale="85" zoomScaleNormal="85" workbookViewId="0">
      <selection activeCell="F64" sqref="F64"/>
    </sheetView>
  </sheetViews>
  <sheetFormatPr defaultRowHeight="14.4" x14ac:dyDescent="0.3"/>
  <sheetData>
    <row r="1" spans="1:23" x14ac:dyDescent="0.3">
      <c r="A1" s="82" t="s">
        <v>155</v>
      </c>
      <c r="B1" s="31">
        <v>44280</v>
      </c>
      <c r="D1" s="174"/>
      <c r="E1" s="174"/>
      <c r="G1" s="125"/>
    </row>
    <row r="2" spans="1:23" ht="15" thickBot="1" x14ac:dyDescent="0.35">
      <c r="A2" s="97" t="s">
        <v>313</v>
      </c>
      <c r="B2" s="199" t="s">
        <v>407</v>
      </c>
      <c r="D2" s="175"/>
      <c r="E2" s="174"/>
      <c r="H2" s="81">
        <v>44277</v>
      </c>
      <c r="L2" s="81">
        <v>44278</v>
      </c>
      <c r="P2" s="81">
        <v>44279</v>
      </c>
      <c r="T2" s="81">
        <v>44280</v>
      </c>
    </row>
    <row r="3" spans="1:23" x14ac:dyDescent="0.3">
      <c r="A3" s="82" t="s">
        <v>431</v>
      </c>
      <c r="B3" s="212" t="s">
        <v>385</v>
      </c>
      <c r="C3" s="213" t="s">
        <v>386</v>
      </c>
      <c r="D3" s="214" t="s">
        <v>434</v>
      </c>
      <c r="E3" s="174"/>
      <c r="H3" s="162" t="s">
        <v>444</v>
      </c>
      <c r="I3" s="164">
        <v>6</v>
      </c>
      <c r="J3" s="166" t="s">
        <v>391</v>
      </c>
      <c r="L3" s="162" t="s">
        <v>444</v>
      </c>
      <c r="M3" s="164">
        <v>11</v>
      </c>
      <c r="N3" s="166" t="s">
        <v>391</v>
      </c>
      <c r="P3" s="162" t="s">
        <v>444</v>
      </c>
      <c r="Q3" s="161">
        <v>6</v>
      </c>
      <c r="R3" s="106" t="s">
        <v>391</v>
      </c>
      <c r="T3" s="162" t="s">
        <v>444</v>
      </c>
      <c r="U3" s="164">
        <f>B67</f>
        <v>41</v>
      </c>
      <c r="V3" s="166" t="s">
        <v>391</v>
      </c>
    </row>
    <row r="4" spans="1:23" x14ac:dyDescent="0.3">
      <c r="A4" s="83" t="s">
        <v>316</v>
      </c>
      <c r="B4" s="216">
        <v>0.40972222222222227</v>
      </c>
      <c r="C4" s="216">
        <v>0.4375</v>
      </c>
      <c r="D4" s="217">
        <v>0.51041666666666663</v>
      </c>
      <c r="H4" s="109" t="s">
        <v>390</v>
      </c>
      <c r="I4" s="138">
        <v>5</v>
      </c>
      <c r="J4" s="108" t="s">
        <v>391</v>
      </c>
      <c r="L4" s="109" t="s">
        <v>390</v>
      </c>
      <c r="M4" s="138">
        <v>10</v>
      </c>
      <c r="N4" s="108" t="s">
        <v>391</v>
      </c>
      <c r="P4" s="170" t="s">
        <v>390</v>
      </c>
      <c r="Q4" s="138">
        <v>10</v>
      </c>
      <c r="R4" s="108" t="s">
        <v>391</v>
      </c>
      <c r="T4" s="109" t="s">
        <v>390</v>
      </c>
      <c r="U4" s="138">
        <f>J67</f>
        <v>5</v>
      </c>
      <c r="V4" s="108" t="s">
        <v>391</v>
      </c>
      <c r="W4" s="172"/>
    </row>
    <row r="5" spans="1:23" ht="15" thickBot="1" x14ac:dyDescent="0.35">
      <c r="A5" s="83" t="s">
        <v>312</v>
      </c>
      <c r="B5" s="218" t="s">
        <v>332</v>
      </c>
      <c r="C5" s="218" t="s">
        <v>332</v>
      </c>
      <c r="D5" s="219" t="s">
        <v>332</v>
      </c>
      <c r="H5" s="110" t="s">
        <v>394</v>
      </c>
      <c r="I5" s="165">
        <v>5</v>
      </c>
      <c r="J5" s="111" t="s">
        <v>391</v>
      </c>
      <c r="L5" s="110" t="s">
        <v>394</v>
      </c>
      <c r="M5" s="165">
        <v>9</v>
      </c>
      <c r="N5" s="111" t="s">
        <v>391</v>
      </c>
      <c r="P5" s="110" t="s">
        <v>8</v>
      </c>
      <c r="Q5" s="165">
        <v>9</v>
      </c>
      <c r="R5" s="111" t="s">
        <v>391</v>
      </c>
      <c r="T5" s="110" t="s">
        <v>394</v>
      </c>
      <c r="U5" s="165">
        <f>R67</f>
        <v>7</v>
      </c>
      <c r="V5" s="111" t="s">
        <v>391</v>
      </c>
      <c r="W5" s="171"/>
    </row>
    <row r="6" spans="1:23" x14ac:dyDescent="0.3">
      <c r="A6" s="83" t="s">
        <v>315</v>
      </c>
      <c r="B6" s="2" t="s">
        <v>409</v>
      </c>
      <c r="C6" s="2" t="s">
        <v>432</v>
      </c>
      <c r="D6" s="220" t="s">
        <v>435</v>
      </c>
    </row>
    <row r="7" spans="1:23" ht="15" thickBot="1" x14ac:dyDescent="0.35">
      <c r="A7" s="84" t="s">
        <v>314</v>
      </c>
      <c r="B7" s="221" t="s">
        <v>408</v>
      </c>
      <c r="C7" s="221" t="s">
        <v>433</v>
      </c>
      <c r="D7" s="222" t="s">
        <v>436</v>
      </c>
    </row>
    <row r="8" spans="1:23" ht="15" thickBot="1" x14ac:dyDescent="0.35">
      <c r="L8" s="138"/>
      <c r="M8" s="215"/>
      <c r="T8" s="206" t="s">
        <v>395</v>
      </c>
    </row>
    <row r="9" spans="1:23" ht="15" thickBot="1" x14ac:dyDescent="0.35">
      <c r="B9" s="93"/>
      <c r="C9" s="122"/>
      <c r="D9" s="122"/>
      <c r="E9" s="122"/>
      <c r="F9" s="122"/>
      <c r="L9" s="195" t="s">
        <v>411</v>
      </c>
      <c r="M9" s="223" t="s">
        <v>406</v>
      </c>
      <c r="T9" s="162" t="s">
        <v>444</v>
      </c>
      <c r="U9" s="164">
        <f>SUM(I3,M3,Q3,U3)</f>
        <v>64</v>
      </c>
      <c r="V9" s="166" t="s">
        <v>391</v>
      </c>
    </row>
    <row r="10" spans="1:23" ht="15" thickBot="1" x14ac:dyDescent="0.35">
      <c r="A10" s="115" t="s">
        <v>153</v>
      </c>
      <c r="B10" s="100">
        <v>0</v>
      </c>
      <c r="C10" s="100">
        <v>15</v>
      </c>
      <c r="D10" s="100">
        <v>30</v>
      </c>
      <c r="E10" s="100">
        <v>60</v>
      </c>
      <c r="F10" s="101">
        <v>120</v>
      </c>
      <c r="G10" s="138"/>
      <c r="H10" s="115" t="s">
        <v>153</v>
      </c>
      <c r="I10" s="101" t="s">
        <v>161</v>
      </c>
      <c r="L10" s="195" t="s">
        <v>351</v>
      </c>
      <c r="M10" s="223" t="s">
        <v>406</v>
      </c>
      <c r="T10" s="109" t="s">
        <v>390</v>
      </c>
      <c r="U10" s="138">
        <f>SUM(I4,M4,Q4,U4)</f>
        <v>30</v>
      </c>
      <c r="V10" s="108" t="s">
        <v>391</v>
      </c>
      <c r="W10" s="172"/>
    </row>
    <row r="11" spans="1:23" ht="15" thickBot="1" x14ac:dyDescent="0.35">
      <c r="A11" s="176" t="s">
        <v>350</v>
      </c>
      <c r="B11" s="151">
        <v>0</v>
      </c>
      <c r="C11" s="118">
        <v>1</v>
      </c>
      <c r="D11" s="118"/>
      <c r="E11" s="118"/>
      <c r="F11" s="119"/>
      <c r="G11" s="138"/>
      <c r="H11" s="176" t="s">
        <v>350</v>
      </c>
      <c r="I11" s="151">
        <v>15</v>
      </c>
      <c r="T11" s="110" t="s">
        <v>394</v>
      </c>
      <c r="U11" s="165">
        <f>SUM(I5,M5,Q5,U5)</f>
        <v>30</v>
      </c>
      <c r="V11" s="111" t="s">
        <v>391</v>
      </c>
      <c r="W11" s="171"/>
    </row>
    <row r="12" spans="1:23" x14ac:dyDescent="0.3">
      <c r="A12" s="195" t="s">
        <v>351</v>
      </c>
      <c r="B12" s="152">
        <v>0</v>
      </c>
      <c r="C12" s="89">
        <v>0</v>
      </c>
      <c r="D12" s="89">
        <v>0</v>
      </c>
      <c r="E12" s="89">
        <v>0</v>
      </c>
      <c r="F12" s="90">
        <v>0</v>
      </c>
      <c r="G12" s="138"/>
      <c r="H12" s="177" t="s">
        <v>352</v>
      </c>
      <c r="I12" s="152">
        <v>15</v>
      </c>
    </row>
    <row r="13" spans="1:23" x14ac:dyDescent="0.3">
      <c r="A13" s="177" t="s">
        <v>352</v>
      </c>
      <c r="B13" s="152">
        <v>0</v>
      </c>
      <c r="C13" s="89">
        <v>1</v>
      </c>
      <c r="D13" s="89"/>
      <c r="E13" s="89"/>
      <c r="F13" s="90"/>
      <c r="G13" s="138"/>
      <c r="H13" s="177" t="s">
        <v>353</v>
      </c>
      <c r="I13" s="152">
        <v>15</v>
      </c>
    </row>
    <row r="14" spans="1:23" x14ac:dyDescent="0.3">
      <c r="A14" s="188" t="s">
        <v>400</v>
      </c>
      <c r="B14" s="152">
        <v>0</v>
      </c>
      <c r="C14" s="89">
        <v>1</v>
      </c>
      <c r="D14" s="89"/>
      <c r="E14" s="89"/>
      <c r="F14" s="90"/>
      <c r="G14" s="138"/>
      <c r="H14" s="177" t="s">
        <v>354</v>
      </c>
      <c r="I14" s="152">
        <v>15</v>
      </c>
    </row>
    <row r="15" spans="1:23" x14ac:dyDescent="0.3">
      <c r="A15" s="189" t="s">
        <v>401</v>
      </c>
      <c r="B15" s="152">
        <v>0</v>
      </c>
      <c r="C15" s="89">
        <v>1</v>
      </c>
      <c r="D15" s="89"/>
      <c r="E15" s="89"/>
      <c r="F15" s="90"/>
      <c r="G15" s="138"/>
      <c r="H15" s="177" t="s">
        <v>355</v>
      </c>
      <c r="I15" s="152">
        <v>15</v>
      </c>
    </row>
    <row r="16" spans="1:23" x14ac:dyDescent="0.3">
      <c r="A16" s="192" t="s">
        <v>429</v>
      </c>
      <c r="B16" s="152">
        <v>0</v>
      </c>
      <c r="C16" s="89">
        <v>1</v>
      </c>
      <c r="D16" s="89"/>
      <c r="E16" s="89"/>
      <c r="F16" s="90"/>
      <c r="G16" s="138"/>
      <c r="H16" s="177" t="s">
        <v>356</v>
      </c>
      <c r="I16" s="152">
        <v>15</v>
      </c>
    </row>
    <row r="17" spans="1:9" x14ac:dyDescent="0.3">
      <c r="A17" s="177" t="s">
        <v>353</v>
      </c>
      <c r="B17" s="152">
        <v>0</v>
      </c>
      <c r="C17" s="89">
        <v>1</v>
      </c>
      <c r="D17" s="89"/>
      <c r="E17" s="89"/>
      <c r="F17" s="90"/>
      <c r="G17" s="138"/>
      <c r="H17" s="177" t="s">
        <v>357</v>
      </c>
      <c r="I17" s="152">
        <v>60</v>
      </c>
    </row>
    <row r="18" spans="1:9" x14ac:dyDescent="0.3">
      <c r="A18" s="177" t="s">
        <v>354</v>
      </c>
      <c r="B18" s="152">
        <v>0</v>
      </c>
      <c r="C18" s="89">
        <v>1</v>
      </c>
      <c r="D18" s="89"/>
      <c r="E18" s="89"/>
      <c r="F18" s="90"/>
      <c r="G18" s="138"/>
      <c r="H18" s="177" t="s">
        <v>359</v>
      </c>
      <c r="I18" s="152"/>
    </row>
    <row r="19" spans="1:9" x14ac:dyDescent="0.3">
      <c r="A19" s="177" t="s">
        <v>355</v>
      </c>
      <c r="B19" s="152">
        <v>0</v>
      </c>
      <c r="C19" s="89">
        <v>1</v>
      </c>
      <c r="D19" s="89"/>
      <c r="E19" s="89"/>
      <c r="F19" s="90"/>
      <c r="G19" s="138"/>
      <c r="H19" s="177" t="s">
        <v>360</v>
      </c>
      <c r="I19" s="152">
        <v>15</v>
      </c>
    </row>
    <row r="20" spans="1:9" x14ac:dyDescent="0.3">
      <c r="A20" s="189" t="s">
        <v>402</v>
      </c>
      <c r="B20" s="152">
        <v>0</v>
      </c>
      <c r="C20" s="89">
        <v>1</v>
      </c>
      <c r="D20" s="89"/>
      <c r="E20" s="89"/>
      <c r="F20" s="90"/>
      <c r="G20" s="138"/>
      <c r="H20" s="177" t="s">
        <v>379</v>
      </c>
      <c r="I20" s="152">
        <v>30</v>
      </c>
    </row>
    <row r="21" spans="1:9" x14ac:dyDescent="0.3">
      <c r="A21" s="189" t="s">
        <v>403</v>
      </c>
      <c r="B21" s="152">
        <v>0</v>
      </c>
      <c r="C21" s="89">
        <v>1</v>
      </c>
      <c r="D21" s="89"/>
      <c r="E21" s="89"/>
      <c r="F21" s="90"/>
      <c r="H21" s="177" t="s">
        <v>380</v>
      </c>
      <c r="I21" s="152">
        <v>60</v>
      </c>
    </row>
    <row r="22" spans="1:9" x14ac:dyDescent="0.3">
      <c r="A22" s="195" t="s">
        <v>411</v>
      </c>
      <c r="B22" s="152">
        <v>0</v>
      </c>
      <c r="C22" s="89">
        <v>0</v>
      </c>
      <c r="D22" s="89">
        <v>0</v>
      </c>
      <c r="E22" s="89"/>
      <c r="F22" s="90"/>
      <c r="H22" s="177" t="s">
        <v>362</v>
      </c>
      <c r="I22" s="152">
        <v>15</v>
      </c>
    </row>
    <row r="23" spans="1:9" x14ac:dyDescent="0.3">
      <c r="A23" s="192" t="s">
        <v>412</v>
      </c>
      <c r="B23" s="152">
        <v>0</v>
      </c>
      <c r="C23" s="89">
        <v>1</v>
      </c>
      <c r="D23" s="89"/>
      <c r="E23" s="89"/>
      <c r="F23" s="90"/>
      <c r="H23" s="177" t="s">
        <v>363</v>
      </c>
      <c r="I23" s="152">
        <v>30</v>
      </c>
    </row>
    <row r="24" spans="1:9" x14ac:dyDescent="0.3">
      <c r="A24" s="177" t="s">
        <v>356</v>
      </c>
      <c r="B24" s="152">
        <v>0</v>
      </c>
      <c r="C24" s="89">
        <v>1</v>
      </c>
      <c r="D24" s="89"/>
      <c r="E24" s="89"/>
      <c r="F24" s="90"/>
      <c r="H24" s="177" t="s">
        <v>368</v>
      </c>
      <c r="I24" s="152">
        <v>15</v>
      </c>
    </row>
    <row r="25" spans="1:9" x14ac:dyDescent="0.3">
      <c r="A25" s="177" t="s">
        <v>357</v>
      </c>
      <c r="B25" s="152">
        <v>0</v>
      </c>
      <c r="C25" s="89">
        <v>0</v>
      </c>
      <c r="D25" s="89">
        <v>0</v>
      </c>
      <c r="E25" s="89">
        <v>1</v>
      </c>
      <c r="F25" s="90"/>
      <c r="H25" s="177" t="s">
        <v>369</v>
      </c>
      <c r="I25" s="152">
        <v>30</v>
      </c>
    </row>
    <row r="26" spans="1:9" x14ac:dyDescent="0.3">
      <c r="A26" s="189" t="s">
        <v>358</v>
      </c>
      <c r="B26" s="152">
        <v>0</v>
      </c>
      <c r="C26" s="89">
        <v>1</v>
      </c>
      <c r="D26" s="89"/>
      <c r="E26" s="89"/>
      <c r="F26" s="90"/>
      <c r="H26" s="177" t="s">
        <v>374</v>
      </c>
      <c r="I26" s="152">
        <v>15</v>
      </c>
    </row>
    <row r="27" spans="1:9" x14ac:dyDescent="0.3">
      <c r="A27" s="189" t="s">
        <v>413</v>
      </c>
      <c r="B27" s="152">
        <v>0</v>
      </c>
      <c r="C27" s="89">
        <v>1</v>
      </c>
      <c r="D27" s="89"/>
      <c r="E27" s="89"/>
      <c r="F27" s="90"/>
      <c r="H27" s="177" t="s">
        <v>375</v>
      </c>
      <c r="I27" s="152">
        <v>15</v>
      </c>
    </row>
    <row r="28" spans="1:9" x14ac:dyDescent="0.3">
      <c r="A28" s="189" t="s">
        <v>414</v>
      </c>
      <c r="B28" s="152">
        <v>0</v>
      </c>
      <c r="C28" s="89">
        <v>1</v>
      </c>
      <c r="D28" s="89"/>
      <c r="E28" s="89"/>
      <c r="F28" s="90"/>
      <c r="H28" s="188" t="s">
        <v>400</v>
      </c>
      <c r="I28" s="152">
        <v>15</v>
      </c>
    </row>
    <row r="29" spans="1:9" x14ac:dyDescent="0.3">
      <c r="A29" s="192" t="s">
        <v>415</v>
      </c>
      <c r="B29" s="152">
        <v>0</v>
      </c>
      <c r="C29" s="89">
        <v>1</v>
      </c>
      <c r="D29" s="89"/>
      <c r="E29" s="89"/>
      <c r="F29" s="90"/>
      <c r="H29" s="189" t="s">
        <v>401</v>
      </c>
      <c r="I29" s="152">
        <v>15</v>
      </c>
    </row>
    <row r="30" spans="1:9" x14ac:dyDescent="0.3">
      <c r="A30" s="192" t="s">
        <v>416</v>
      </c>
      <c r="B30" s="152">
        <v>0</v>
      </c>
      <c r="C30" s="89">
        <v>1</v>
      </c>
      <c r="D30" s="89"/>
      <c r="E30" s="89"/>
      <c r="F30" s="90"/>
      <c r="G30" s="138"/>
      <c r="H30" s="189" t="s">
        <v>402</v>
      </c>
      <c r="I30" s="152">
        <v>15</v>
      </c>
    </row>
    <row r="31" spans="1:9" x14ac:dyDescent="0.3">
      <c r="A31" s="192" t="s">
        <v>417</v>
      </c>
      <c r="B31" s="152">
        <v>0</v>
      </c>
      <c r="C31" s="89">
        <v>0</v>
      </c>
      <c r="D31" s="89">
        <v>0</v>
      </c>
      <c r="E31" s="89">
        <v>0</v>
      </c>
      <c r="F31" s="90">
        <v>0</v>
      </c>
      <c r="G31" s="138"/>
      <c r="H31" s="189" t="s">
        <v>403</v>
      </c>
      <c r="I31" s="152">
        <v>15</v>
      </c>
    </row>
    <row r="32" spans="1:9" x14ac:dyDescent="0.3">
      <c r="A32" s="177" t="s">
        <v>359</v>
      </c>
      <c r="B32" s="152">
        <v>0</v>
      </c>
      <c r="C32" s="89">
        <v>0</v>
      </c>
      <c r="D32" s="89">
        <v>0</v>
      </c>
      <c r="E32" s="89">
        <v>0</v>
      </c>
      <c r="F32" s="90">
        <v>0</v>
      </c>
      <c r="G32" s="138"/>
      <c r="H32" s="189" t="s">
        <v>358</v>
      </c>
      <c r="I32" s="152">
        <v>15</v>
      </c>
    </row>
    <row r="33" spans="1:13" x14ac:dyDescent="0.3">
      <c r="A33" s="177" t="s">
        <v>360</v>
      </c>
      <c r="B33" s="152">
        <v>0</v>
      </c>
      <c r="C33" s="89">
        <v>1</v>
      </c>
      <c r="D33" s="89"/>
      <c r="E33" s="89"/>
      <c r="F33" s="90"/>
      <c r="G33" s="138"/>
      <c r="H33" s="189" t="s">
        <v>413</v>
      </c>
      <c r="I33" s="152">
        <v>15</v>
      </c>
    </row>
    <row r="34" spans="1:13" x14ac:dyDescent="0.3">
      <c r="A34" s="190" t="s">
        <v>361</v>
      </c>
      <c r="B34" s="152">
        <v>0</v>
      </c>
      <c r="C34" s="89">
        <v>1</v>
      </c>
      <c r="D34" s="89"/>
      <c r="E34" s="89"/>
      <c r="F34" s="90"/>
      <c r="G34" s="140"/>
      <c r="H34" s="189" t="s">
        <v>414</v>
      </c>
      <c r="I34" s="152">
        <v>15</v>
      </c>
    </row>
    <row r="35" spans="1:13" x14ac:dyDescent="0.3">
      <c r="A35" s="189" t="s">
        <v>418</v>
      </c>
      <c r="B35" s="152">
        <v>0</v>
      </c>
      <c r="C35" s="89">
        <v>1</v>
      </c>
      <c r="D35" s="89"/>
      <c r="E35" s="89"/>
      <c r="F35" s="90"/>
      <c r="G35" s="138"/>
      <c r="H35" s="190" t="s">
        <v>361</v>
      </c>
      <c r="I35" s="152">
        <v>15</v>
      </c>
    </row>
    <row r="36" spans="1:13" x14ac:dyDescent="0.3">
      <c r="A36" s="189" t="s">
        <v>419</v>
      </c>
      <c r="B36" s="152">
        <v>0</v>
      </c>
      <c r="C36" s="89">
        <v>1</v>
      </c>
      <c r="D36" s="89"/>
      <c r="E36" s="89"/>
      <c r="F36" s="90"/>
      <c r="H36" s="189" t="s">
        <v>418</v>
      </c>
      <c r="I36" s="151">
        <v>15</v>
      </c>
    </row>
    <row r="37" spans="1:13" x14ac:dyDescent="0.3">
      <c r="A37" s="193" t="s">
        <v>420</v>
      </c>
      <c r="B37" s="152">
        <v>0</v>
      </c>
      <c r="C37" s="89">
        <v>0</v>
      </c>
      <c r="D37" s="89">
        <v>0</v>
      </c>
      <c r="E37" s="89">
        <v>0</v>
      </c>
      <c r="F37" s="90">
        <v>1</v>
      </c>
      <c r="H37" s="189" t="s">
        <v>419</v>
      </c>
      <c r="I37" s="152">
        <v>15</v>
      </c>
    </row>
    <row r="38" spans="1:13" ht="15" thickBot="1" x14ac:dyDescent="0.35">
      <c r="A38" s="192" t="s">
        <v>421</v>
      </c>
      <c r="B38" s="152">
        <v>0</v>
      </c>
      <c r="C38" s="89">
        <v>0</v>
      </c>
      <c r="D38" s="89">
        <v>0</v>
      </c>
      <c r="E38" s="89">
        <v>0</v>
      </c>
      <c r="F38" s="90">
        <v>0</v>
      </c>
      <c r="H38" s="191" t="s">
        <v>381</v>
      </c>
      <c r="I38" s="152"/>
    </row>
    <row r="39" spans="1:13" x14ac:dyDescent="0.3">
      <c r="A39" s="192" t="s">
        <v>422</v>
      </c>
      <c r="B39" s="152">
        <v>0</v>
      </c>
      <c r="C39" s="89">
        <v>1</v>
      </c>
      <c r="D39" s="89"/>
      <c r="E39" s="89"/>
      <c r="F39" s="90"/>
      <c r="H39" s="189" t="s">
        <v>423</v>
      </c>
      <c r="I39" s="152">
        <v>15</v>
      </c>
    </row>
    <row r="40" spans="1:13" x14ac:dyDescent="0.3">
      <c r="A40" s="177" t="s">
        <v>379</v>
      </c>
      <c r="B40" s="152">
        <v>0</v>
      </c>
      <c r="C40" s="146">
        <v>0</v>
      </c>
      <c r="D40" s="89">
        <v>1</v>
      </c>
      <c r="E40" s="89"/>
      <c r="F40" s="90"/>
      <c r="H40" s="189" t="s">
        <v>424</v>
      </c>
      <c r="I40" s="152">
        <v>15</v>
      </c>
    </row>
    <row r="41" spans="1:13" x14ac:dyDescent="0.3">
      <c r="A41" s="177" t="s">
        <v>380</v>
      </c>
      <c r="B41" s="152">
        <v>0</v>
      </c>
      <c r="C41" s="146">
        <v>0</v>
      </c>
      <c r="D41" s="89">
        <v>0</v>
      </c>
      <c r="E41" s="89">
        <v>1</v>
      </c>
      <c r="F41" s="90"/>
      <c r="H41" s="189" t="s">
        <v>364</v>
      </c>
      <c r="I41" s="152">
        <v>15</v>
      </c>
    </row>
    <row r="42" spans="1:13" ht="15" thickBot="1" x14ac:dyDescent="0.35">
      <c r="A42" s="191" t="s">
        <v>381</v>
      </c>
      <c r="B42" s="153">
        <v>0</v>
      </c>
      <c r="C42" s="147">
        <v>0</v>
      </c>
      <c r="D42" s="91">
        <v>0</v>
      </c>
      <c r="E42" s="91">
        <v>0</v>
      </c>
      <c r="F42" s="92">
        <v>0</v>
      </c>
      <c r="H42" s="189" t="s">
        <v>365</v>
      </c>
      <c r="I42" s="152"/>
    </row>
    <row r="43" spans="1:13" x14ac:dyDescent="0.3">
      <c r="A43" s="189" t="s">
        <v>423</v>
      </c>
      <c r="B43" s="152">
        <v>0</v>
      </c>
      <c r="C43" s="146">
        <v>1</v>
      </c>
      <c r="D43" s="89"/>
      <c r="E43" s="89"/>
      <c r="F43" s="90"/>
      <c r="H43" s="189" t="s">
        <v>370</v>
      </c>
      <c r="I43" s="152">
        <v>15</v>
      </c>
    </row>
    <row r="44" spans="1:13" ht="15" thickBot="1" x14ac:dyDescent="0.35">
      <c r="A44" s="189" t="s">
        <v>424</v>
      </c>
      <c r="B44" s="152">
        <v>0</v>
      </c>
      <c r="C44" s="146">
        <v>1</v>
      </c>
      <c r="D44" s="89"/>
      <c r="E44" s="89"/>
      <c r="F44" s="90"/>
      <c r="H44" s="189" t="s">
        <v>376</v>
      </c>
      <c r="I44" s="152">
        <v>15</v>
      </c>
    </row>
    <row r="45" spans="1:13" ht="15" thickBot="1" x14ac:dyDescent="0.35">
      <c r="A45" s="194" t="s">
        <v>425</v>
      </c>
      <c r="B45" s="153">
        <v>0</v>
      </c>
      <c r="C45" s="147">
        <v>1</v>
      </c>
      <c r="D45" s="91"/>
      <c r="E45" s="91"/>
      <c r="F45" s="92"/>
      <c r="H45" s="189" t="s">
        <v>377</v>
      </c>
      <c r="I45" s="152">
        <v>15</v>
      </c>
      <c r="L45" s="105" t="s">
        <v>299</v>
      </c>
      <c r="M45" s="106" t="s">
        <v>430</v>
      </c>
    </row>
    <row r="46" spans="1:13" ht="15" thickBot="1" x14ac:dyDescent="0.35">
      <c r="A46" s="192" t="s">
        <v>426</v>
      </c>
      <c r="B46" s="152">
        <v>0</v>
      </c>
      <c r="C46" s="146">
        <v>1</v>
      </c>
      <c r="D46" s="89"/>
      <c r="E46" s="89"/>
      <c r="F46" s="90"/>
      <c r="H46" s="192" t="s">
        <v>429</v>
      </c>
      <c r="I46" s="152">
        <v>15</v>
      </c>
      <c r="K46" s="207" t="s">
        <v>389</v>
      </c>
      <c r="L46" s="209">
        <f>G110</f>
        <v>0.80487804878048785</v>
      </c>
      <c r="M46" s="11">
        <f>B67</f>
        <v>41</v>
      </c>
    </row>
    <row r="47" spans="1:13" ht="15" thickBot="1" x14ac:dyDescent="0.35">
      <c r="A47" s="192" t="s">
        <v>427</v>
      </c>
      <c r="B47" s="152">
        <v>0</v>
      </c>
      <c r="C47" s="146">
        <v>1</v>
      </c>
      <c r="D47" s="89"/>
      <c r="E47" s="89"/>
      <c r="F47" s="90"/>
      <c r="H47" s="192" t="s">
        <v>412</v>
      </c>
      <c r="I47" s="152">
        <v>15</v>
      </c>
      <c r="K47" s="162" t="s">
        <v>390</v>
      </c>
      <c r="L47" s="210">
        <f>O74</f>
        <v>1</v>
      </c>
      <c r="M47" s="13">
        <f>J67</f>
        <v>5</v>
      </c>
    </row>
    <row r="48" spans="1:13" ht="15" thickBot="1" x14ac:dyDescent="0.35">
      <c r="A48" s="194" t="s">
        <v>428</v>
      </c>
      <c r="B48" s="153">
        <v>0</v>
      </c>
      <c r="C48" s="147">
        <v>1</v>
      </c>
      <c r="D48" s="91"/>
      <c r="E48" s="91"/>
      <c r="F48" s="92"/>
      <c r="H48" s="192" t="s">
        <v>415</v>
      </c>
      <c r="I48" s="152">
        <v>15</v>
      </c>
      <c r="K48" s="208" t="s">
        <v>394</v>
      </c>
      <c r="L48" s="211">
        <f>W76</f>
        <v>0.7142857142857143</v>
      </c>
      <c r="M48" s="20">
        <f>R67</f>
        <v>7</v>
      </c>
    </row>
    <row r="49" spans="1:21" x14ac:dyDescent="0.3">
      <c r="A49" s="177" t="s">
        <v>362</v>
      </c>
      <c r="B49" s="152">
        <v>0</v>
      </c>
      <c r="C49" s="89">
        <v>1</v>
      </c>
      <c r="D49" s="89"/>
      <c r="E49" s="89"/>
      <c r="F49" s="90"/>
      <c r="H49" s="192" t="s">
        <v>416</v>
      </c>
      <c r="I49" s="152">
        <v>15</v>
      </c>
    </row>
    <row r="50" spans="1:21" x14ac:dyDescent="0.3">
      <c r="A50" s="177" t="s">
        <v>363</v>
      </c>
      <c r="B50" s="152">
        <v>0</v>
      </c>
      <c r="C50" s="89">
        <v>0</v>
      </c>
      <c r="D50" s="89">
        <v>1</v>
      </c>
      <c r="E50" s="89"/>
      <c r="F50" s="90"/>
      <c r="H50" s="192" t="s">
        <v>417</v>
      </c>
      <c r="I50" s="152"/>
    </row>
    <row r="51" spans="1:21" x14ac:dyDescent="0.3">
      <c r="A51" s="189" t="s">
        <v>364</v>
      </c>
      <c r="B51" s="152">
        <v>0</v>
      </c>
      <c r="C51" s="89">
        <v>1</v>
      </c>
      <c r="D51" s="89"/>
      <c r="E51" s="89"/>
      <c r="F51" s="90"/>
      <c r="H51" s="193" t="s">
        <v>420</v>
      </c>
      <c r="I51" s="152">
        <v>120</v>
      </c>
      <c r="L51" s="94"/>
      <c r="M51" s="94"/>
      <c r="N51" s="94"/>
      <c r="O51" s="94"/>
    </row>
    <row r="52" spans="1:21" x14ac:dyDescent="0.3">
      <c r="A52" s="189" t="s">
        <v>365</v>
      </c>
      <c r="B52" s="152">
        <v>0</v>
      </c>
      <c r="C52" s="89">
        <v>0</v>
      </c>
      <c r="D52" s="89">
        <v>0</v>
      </c>
      <c r="E52" s="89">
        <v>0</v>
      </c>
      <c r="F52" s="90">
        <v>0</v>
      </c>
      <c r="H52" s="192" t="s">
        <v>421</v>
      </c>
      <c r="I52" s="152"/>
      <c r="L52" s="94"/>
      <c r="M52" s="94"/>
      <c r="N52" s="94"/>
      <c r="O52" s="94"/>
      <c r="P52" s="150"/>
      <c r="Q52" s="150"/>
      <c r="R52" s="150"/>
      <c r="S52" s="150"/>
      <c r="T52" s="150"/>
      <c r="U52" s="150"/>
    </row>
    <row r="53" spans="1:21" x14ac:dyDescent="0.3">
      <c r="A53" s="192" t="s">
        <v>366</v>
      </c>
      <c r="B53" s="152">
        <v>0</v>
      </c>
      <c r="C53" s="89">
        <v>1</v>
      </c>
      <c r="D53" s="89"/>
      <c r="E53" s="89"/>
      <c r="F53" s="90"/>
      <c r="H53" s="192" t="s">
        <v>422</v>
      </c>
      <c r="I53" s="152">
        <v>15</v>
      </c>
      <c r="L53" s="94"/>
      <c r="M53" s="94"/>
      <c r="N53" s="94"/>
      <c r="O53" s="94"/>
      <c r="P53" s="94"/>
      <c r="Q53" s="94"/>
      <c r="R53" s="94"/>
      <c r="S53" s="94"/>
      <c r="T53" s="94"/>
      <c r="U53" s="150"/>
    </row>
    <row r="54" spans="1:21" ht="15" thickBot="1" x14ac:dyDescent="0.35">
      <c r="A54" s="192" t="s">
        <v>367</v>
      </c>
      <c r="B54" s="152">
        <v>0</v>
      </c>
      <c r="C54" s="89">
        <v>1</v>
      </c>
      <c r="D54" s="89"/>
      <c r="E54" s="89"/>
      <c r="F54" s="90"/>
      <c r="H54" s="194" t="s">
        <v>425</v>
      </c>
      <c r="I54" s="152">
        <v>15</v>
      </c>
      <c r="L54" s="94"/>
      <c r="M54" s="94"/>
      <c r="N54" s="94"/>
      <c r="O54" s="94"/>
      <c r="P54" s="94"/>
      <c r="U54" s="150"/>
    </row>
    <row r="55" spans="1:21" x14ac:dyDescent="0.3">
      <c r="A55" s="177" t="s">
        <v>368</v>
      </c>
      <c r="B55" s="152">
        <v>0</v>
      </c>
      <c r="C55" s="89">
        <v>1</v>
      </c>
      <c r="D55" s="89"/>
      <c r="E55" s="89"/>
      <c r="F55" s="90"/>
      <c r="H55" s="192" t="s">
        <v>426</v>
      </c>
      <c r="I55" s="152">
        <v>15</v>
      </c>
      <c r="L55" s="94"/>
      <c r="M55" s="94"/>
      <c r="N55" s="94"/>
      <c r="O55" s="94"/>
      <c r="P55" s="94"/>
      <c r="U55" s="150"/>
    </row>
    <row r="56" spans="1:21" x14ac:dyDescent="0.3">
      <c r="A56" s="177" t="s">
        <v>369</v>
      </c>
      <c r="B56" s="152">
        <v>0</v>
      </c>
      <c r="C56" s="89">
        <v>0</v>
      </c>
      <c r="D56" s="89">
        <v>1</v>
      </c>
      <c r="E56" s="89"/>
      <c r="F56" s="90"/>
      <c r="H56" s="192" t="s">
        <v>427</v>
      </c>
      <c r="I56" s="152">
        <v>15</v>
      </c>
      <c r="L56" s="94"/>
      <c r="M56" s="94"/>
      <c r="N56" s="94"/>
      <c r="O56" s="94"/>
      <c r="P56" s="94"/>
      <c r="U56" s="150"/>
    </row>
    <row r="57" spans="1:21" ht="15" thickBot="1" x14ac:dyDescent="0.35">
      <c r="A57" s="189" t="s">
        <v>370</v>
      </c>
      <c r="B57" s="152">
        <v>0</v>
      </c>
      <c r="C57" s="89">
        <v>1</v>
      </c>
      <c r="D57" s="89"/>
      <c r="E57" s="89"/>
      <c r="F57" s="90"/>
      <c r="H57" s="194" t="s">
        <v>428</v>
      </c>
      <c r="I57" s="152">
        <v>15</v>
      </c>
      <c r="O57" s="150"/>
      <c r="P57" s="94"/>
      <c r="U57" s="150"/>
    </row>
    <row r="58" spans="1:21" x14ac:dyDescent="0.3">
      <c r="A58" s="192" t="s">
        <v>371</v>
      </c>
      <c r="B58" s="152">
        <v>0</v>
      </c>
      <c r="C58" s="89">
        <v>1</v>
      </c>
      <c r="D58" s="89"/>
      <c r="E58" s="89"/>
      <c r="F58" s="90"/>
      <c r="H58" s="192" t="s">
        <v>366</v>
      </c>
      <c r="I58" s="152">
        <v>15</v>
      </c>
      <c r="O58" s="150"/>
      <c r="P58" s="94"/>
      <c r="U58" s="150"/>
    </row>
    <row r="59" spans="1:21" x14ac:dyDescent="0.3">
      <c r="A59" s="177" t="s">
        <v>374</v>
      </c>
      <c r="B59" s="152">
        <v>0</v>
      </c>
      <c r="C59" s="146">
        <v>1</v>
      </c>
      <c r="D59" s="89"/>
      <c r="E59" s="89"/>
      <c r="F59" s="90"/>
      <c r="H59" s="192" t="s">
        <v>367</v>
      </c>
      <c r="I59" s="152">
        <v>15</v>
      </c>
      <c r="O59" s="150"/>
      <c r="P59" s="94"/>
      <c r="U59" s="150"/>
    </row>
    <row r="60" spans="1:21" x14ac:dyDescent="0.3">
      <c r="A60" s="177" t="s">
        <v>375</v>
      </c>
      <c r="B60" s="152">
        <v>0</v>
      </c>
      <c r="C60" s="146">
        <v>1</v>
      </c>
      <c r="D60" s="89"/>
      <c r="E60" s="89"/>
      <c r="F60" s="90"/>
      <c r="H60" s="192" t="s">
        <v>371</v>
      </c>
      <c r="I60" s="152">
        <v>15</v>
      </c>
      <c r="O60" s="201"/>
      <c r="P60" s="94"/>
      <c r="Q60" s="94"/>
      <c r="R60" s="94"/>
      <c r="S60" s="94"/>
      <c r="T60" s="94"/>
      <c r="U60" s="202"/>
    </row>
    <row r="61" spans="1:21" ht="15" thickBot="1" x14ac:dyDescent="0.35">
      <c r="A61" s="189" t="s">
        <v>376</v>
      </c>
      <c r="B61" s="152">
        <v>0</v>
      </c>
      <c r="C61" s="146">
        <v>1</v>
      </c>
      <c r="D61" s="89"/>
      <c r="E61" s="89"/>
      <c r="F61" s="90"/>
      <c r="H61" s="192" t="s">
        <v>378</v>
      </c>
      <c r="I61" s="151">
        <v>15</v>
      </c>
    </row>
    <row r="62" spans="1:21" ht="15" thickBot="1" x14ac:dyDescent="0.35">
      <c r="A62" s="189" t="s">
        <v>377</v>
      </c>
      <c r="B62" s="152">
        <v>0</v>
      </c>
      <c r="C62" s="146">
        <v>1</v>
      </c>
      <c r="D62" s="89"/>
      <c r="E62" s="89"/>
      <c r="F62" s="90"/>
      <c r="H62" s="159" t="s">
        <v>387</v>
      </c>
      <c r="I62" s="160">
        <f>COUNTA(H11:H61)</f>
        <v>51</v>
      </c>
    </row>
    <row r="63" spans="1:21" x14ac:dyDescent="0.3">
      <c r="A63" s="192" t="s">
        <v>378</v>
      </c>
      <c r="B63" s="152">
        <v>0</v>
      </c>
      <c r="C63" s="146">
        <v>1</v>
      </c>
      <c r="D63" s="89"/>
      <c r="E63" s="89"/>
      <c r="F63" s="90"/>
    </row>
    <row r="64" spans="1:21" ht="15" thickBot="1" x14ac:dyDescent="0.35">
      <c r="A64" s="169" t="s">
        <v>388</v>
      </c>
      <c r="B64" s="165"/>
      <c r="C64" s="165"/>
      <c r="D64" s="165"/>
      <c r="E64" s="165"/>
      <c r="F64" s="111">
        <f>COUNTA(A11:A63)</f>
        <v>53</v>
      </c>
    </row>
    <row r="66" spans="1:23" ht="15" thickBot="1" x14ac:dyDescent="0.35"/>
    <row r="67" spans="1:23" x14ac:dyDescent="0.3">
      <c r="A67" s="162" t="s">
        <v>444</v>
      </c>
      <c r="B67" s="10">
        <f>COUNTA(A69:A109)</f>
        <v>41</v>
      </c>
      <c r="C67" s="10" t="s">
        <v>391</v>
      </c>
      <c r="D67" s="10"/>
      <c r="E67" s="10"/>
      <c r="F67" s="10"/>
      <c r="G67" s="11"/>
      <c r="I67" s="162" t="s">
        <v>390</v>
      </c>
      <c r="J67" s="161">
        <f>COUNTA(J69:J73)</f>
        <v>5</v>
      </c>
      <c r="K67" s="161" t="s">
        <v>391</v>
      </c>
      <c r="L67" s="161"/>
      <c r="M67" s="161"/>
      <c r="N67" s="161"/>
      <c r="O67" s="106"/>
      <c r="Q67" s="105" t="s">
        <v>8</v>
      </c>
      <c r="R67" s="161">
        <f>COUNTA(R69:R75)</f>
        <v>7</v>
      </c>
      <c r="S67" s="161" t="s">
        <v>391</v>
      </c>
      <c r="T67" s="161"/>
      <c r="U67" s="161"/>
      <c r="V67" s="161"/>
      <c r="W67" s="106"/>
    </row>
    <row r="68" spans="1:23" ht="15" thickBot="1" x14ac:dyDescent="0.35">
      <c r="A68" s="84" t="s">
        <v>392</v>
      </c>
      <c r="B68" s="91">
        <v>0</v>
      </c>
      <c r="C68" s="91">
        <v>15</v>
      </c>
      <c r="D68" s="91">
        <v>30</v>
      </c>
      <c r="E68" s="91">
        <v>60</v>
      </c>
      <c r="F68" s="91">
        <v>120</v>
      </c>
      <c r="G68" s="20"/>
      <c r="I68" s="110" t="s">
        <v>392</v>
      </c>
      <c r="J68" s="163">
        <v>0</v>
      </c>
      <c r="K68" s="163">
        <v>15</v>
      </c>
      <c r="L68" s="163">
        <v>30</v>
      </c>
      <c r="M68" s="163">
        <v>60</v>
      </c>
      <c r="N68" s="163">
        <v>120</v>
      </c>
      <c r="O68" s="111"/>
      <c r="P68" s="150"/>
      <c r="Q68" s="110"/>
      <c r="R68" s="163">
        <v>0</v>
      </c>
      <c r="S68" s="163">
        <v>15</v>
      </c>
      <c r="T68" s="163">
        <v>30</v>
      </c>
      <c r="U68" s="163">
        <v>60</v>
      </c>
      <c r="V68" s="163">
        <v>120</v>
      </c>
      <c r="W68" s="111"/>
    </row>
    <row r="69" spans="1:23" x14ac:dyDescent="0.3">
      <c r="A69" s="176" t="s">
        <v>352</v>
      </c>
      <c r="B69" s="151">
        <v>0</v>
      </c>
      <c r="C69" s="118">
        <v>1</v>
      </c>
      <c r="D69" s="118"/>
      <c r="E69" s="118"/>
      <c r="F69" s="118"/>
      <c r="G69" s="28"/>
      <c r="I69" s="176" t="s">
        <v>350</v>
      </c>
      <c r="J69" s="151">
        <v>0</v>
      </c>
      <c r="K69" s="118">
        <v>1</v>
      </c>
      <c r="L69" s="118"/>
      <c r="M69" s="118"/>
      <c r="N69" s="119"/>
      <c r="O69" s="108"/>
      <c r="Q69" s="177" t="s">
        <v>351</v>
      </c>
      <c r="R69" s="152">
        <v>0</v>
      </c>
      <c r="S69" s="89">
        <v>0</v>
      </c>
      <c r="T69" s="89">
        <v>0</v>
      </c>
      <c r="U69" s="89">
        <v>0</v>
      </c>
      <c r="V69" s="90">
        <v>0</v>
      </c>
      <c r="W69" s="108"/>
    </row>
    <row r="70" spans="1:23" x14ac:dyDescent="0.3">
      <c r="A70" s="189" t="s">
        <v>400</v>
      </c>
      <c r="B70" s="152">
        <v>0</v>
      </c>
      <c r="C70" s="89">
        <v>1</v>
      </c>
      <c r="D70" s="89"/>
      <c r="E70" s="89"/>
      <c r="F70" s="89"/>
      <c r="G70" s="13"/>
      <c r="I70" s="177" t="s">
        <v>353</v>
      </c>
      <c r="J70" s="152">
        <v>0</v>
      </c>
      <c r="K70" s="89">
        <v>1</v>
      </c>
      <c r="L70" s="89"/>
      <c r="M70" s="89"/>
      <c r="N70" s="90"/>
      <c r="O70" s="108"/>
      <c r="Q70" s="177" t="s">
        <v>354</v>
      </c>
      <c r="R70" s="152">
        <v>0</v>
      </c>
      <c r="S70" s="89">
        <v>1</v>
      </c>
      <c r="T70" s="89"/>
      <c r="U70" s="89"/>
      <c r="V70" s="90"/>
      <c r="W70" s="108"/>
    </row>
    <row r="71" spans="1:23" x14ac:dyDescent="0.3">
      <c r="A71" s="189" t="s">
        <v>401</v>
      </c>
      <c r="B71" s="152">
        <v>0</v>
      </c>
      <c r="C71" s="89">
        <v>1</v>
      </c>
      <c r="D71" s="89"/>
      <c r="E71" s="89"/>
      <c r="F71" s="89"/>
      <c r="G71" s="13"/>
      <c r="I71" s="177" t="s">
        <v>362</v>
      </c>
      <c r="J71" s="152">
        <v>0</v>
      </c>
      <c r="K71" s="89">
        <v>1</v>
      </c>
      <c r="L71" s="89"/>
      <c r="M71" s="89"/>
      <c r="N71" s="90"/>
      <c r="O71" s="108"/>
      <c r="Q71" s="177" t="s">
        <v>356</v>
      </c>
      <c r="R71" s="152">
        <v>0</v>
      </c>
      <c r="S71" s="89">
        <v>1</v>
      </c>
      <c r="T71" s="89"/>
      <c r="U71" s="89"/>
      <c r="V71" s="90"/>
      <c r="W71" s="108"/>
    </row>
    <row r="72" spans="1:23" x14ac:dyDescent="0.3">
      <c r="A72" s="192" t="s">
        <v>429</v>
      </c>
      <c r="B72" s="152">
        <v>0</v>
      </c>
      <c r="C72" s="89">
        <v>1</v>
      </c>
      <c r="D72" s="89"/>
      <c r="E72" s="89"/>
      <c r="F72" s="89"/>
      <c r="G72" s="13"/>
      <c r="I72" s="177" t="s">
        <v>368</v>
      </c>
      <c r="J72" s="152">
        <v>0</v>
      </c>
      <c r="K72" s="89">
        <v>1</v>
      </c>
      <c r="L72" s="89"/>
      <c r="M72" s="89"/>
      <c r="N72" s="90"/>
      <c r="O72" s="108"/>
      <c r="Q72" s="177" t="s">
        <v>359</v>
      </c>
      <c r="R72" s="152">
        <v>0</v>
      </c>
      <c r="S72" s="89">
        <v>0</v>
      </c>
      <c r="T72" s="89">
        <v>0</v>
      </c>
      <c r="U72" s="89">
        <v>0</v>
      </c>
      <c r="V72" s="90">
        <v>0</v>
      </c>
      <c r="W72" s="108"/>
    </row>
    <row r="73" spans="1:23" ht="15" thickBot="1" x14ac:dyDescent="0.35">
      <c r="A73" s="179" t="s">
        <v>362</v>
      </c>
      <c r="B73" s="152">
        <v>0</v>
      </c>
      <c r="C73" s="89"/>
      <c r="D73" s="89"/>
      <c r="E73" s="89"/>
      <c r="F73" s="89"/>
      <c r="G73" s="13"/>
      <c r="I73" s="204" t="s">
        <v>374</v>
      </c>
      <c r="J73" s="197">
        <v>0</v>
      </c>
      <c r="K73" s="198">
        <v>1</v>
      </c>
      <c r="L73" s="98"/>
      <c r="M73" s="98"/>
      <c r="N73" s="99"/>
      <c r="O73" s="108"/>
      <c r="Q73" s="177" t="s">
        <v>363</v>
      </c>
      <c r="R73" s="152">
        <v>0</v>
      </c>
      <c r="S73" s="89">
        <v>0</v>
      </c>
      <c r="T73" s="89">
        <v>1</v>
      </c>
      <c r="U73" s="89"/>
      <c r="V73" s="90"/>
      <c r="W73" s="108"/>
    </row>
    <row r="74" spans="1:23" ht="15" thickBot="1" x14ac:dyDescent="0.35">
      <c r="A74" s="179" t="s">
        <v>368</v>
      </c>
      <c r="B74" s="152">
        <v>0</v>
      </c>
      <c r="C74" s="89"/>
      <c r="D74" s="89"/>
      <c r="E74" s="89"/>
      <c r="F74" s="89"/>
      <c r="G74" s="13"/>
      <c r="I74" s="95" t="s">
        <v>298</v>
      </c>
      <c r="J74" s="100">
        <v>0</v>
      </c>
      <c r="K74" s="100">
        <f>SUM(K69:K73)</f>
        <v>5</v>
      </c>
      <c r="L74" s="100">
        <f>SUM(L69:L73)+K74</f>
        <v>5</v>
      </c>
      <c r="M74" s="100">
        <f>SUM(M69:M73)+L74</f>
        <v>5</v>
      </c>
      <c r="N74" s="101">
        <f>SUM(N69:N73)+M74</f>
        <v>5</v>
      </c>
      <c r="O74" s="205">
        <f>N74/J67</f>
        <v>1</v>
      </c>
      <c r="Q74" s="177" t="s">
        <v>369</v>
      </c>
      <c r="R74" s="152">
        <v>0</v>
      </c>
      <c r="S74" s="89">
        <v>0</v>
      </c>
      <c r="T74" s="89">
        <v>1</v>
      </c>
      <c r="U74" s="89"/>
      <c r="V74" s="90"/>
      <c r="W74" s="108"/>
    </row>
    <row r="75" spans="1:23" ht="15" thickBot="1" x14ac:dyDescent="0.35">
      <c r="A75" s="177" t="s">
        <v>355</v>
      </c>
      <c r="B75" s="152">
        <v>0</v>
      </c>
      <c r="C75" s="89">
        <v>1</v>
      </c>
      <c r="D75" s="89"/>
      <c r="E75" s="89"/>
      <c r="F75" s="89"/>
      <c r="G75" s="13"/>
      <c r="I75" s="203"/>
      <c r="J75" s="94"/>
      <c r="K75" s="94"/>
      <c r="L75" s="94"/>
      <c r="M75" s="94"/>
      <c r="N75" s="94"/>
      <c r="O75" s="150"/>
      <c r="Q75" s="204" t="s">
        <v>375</v>
      </c>
      <c r="R75" s="197">
        <v>0</v>
      </c>
      <c r="S75" s="198">
        <v>1</v>
      </c>
      <c r="T75" s="98"/>
      <c r="U75" s="98"/>
      <c r="V75" s="99"/>
      <c r="W75" s="108"/>
    </row>
    <row r="76" spans="1:23" ht="15" thickBot="1" x14ac:dyDescent="0.35">
      <c r="A76" s="189" t="s">
        <v>402</v>
      </c>
      <c r="B76" s="152">
        <v>0</v>
      </c>
      <c r="C76" s="89">
        <v>1</v>
      </c>
      <c r="D76" s="89"/>
      <c r="E76" s="89"/>
      <c r="F76" s="89"/>
      <c r="G76" s="13"/>
      <c r="I76" s="203"/>
      <c r="J76" s="94"/>
      <c r="K76" s="94"/>
      <c r="L76" s="94"/>
      <c r="M76" s="94"/>
      <c r="N76" s="94"/>
      <c r="O76" s="150"/>
      <c r="Q76" s="95" t="s">
        <v>298</v>
      </c>
      <c r="R76" s="100">
        <v>0</v>
      </c>
      <c r="S76" s="100">
        <f>SUM(S69:S75)</f>
        <v>3</v>
      </c>
      <c r="T76" s="100">
        <f>SUM(T69:T75)+S76</f>
        <v>5</v>
      </c>
      <c r="U76" s="100">
        <f>SUM(U69:U75)+T76</f>
        <v>5</v>
      </c>
      <c r="V76" s="101">
        <f>SUM(V69:V75)+U76</f>
        <v>5</v>
      </c>
      <c r="W76" s="205">
        <f>V76/R67</f>
        <v>0.7142857142857143</v>
      </c>
    </row>
    <row r="77" spans="1:23" x14ac:dyDescent="0.3">
      <c r="A77" s="189" t="s">
        <v>403</v>
      </c>
      <c r="B77" s="152">
        <v>0</v>
      </c>
      <c r="C77" s="89">
        <v>1</v>
      </c>
      <c r="D77" s="89"/>
      <c r="E77" s="89"/>
      <c r="F77" s="89"/>
      <c r="G77" s="13"/>
      <c r="I77" s="203"/>
      <c r="J77" s="94"/>
      <c r="K77" s="94"/>
      <c r="L77" s="94"/>
      <c r="M77" s="94"/>
      <c r="N77" s="94"/>
      <c r="O77" s="150"/>
      <c r="Q77" s="203"/>
      <c r="R77" s="94"/>
      <c r="S77" s="94"/>
      <c r="T77" s="94"/>
      <c r="U77" s="94"/>
      <c r="V77" s="94"/>
      <c r="W77" s="150"/>
    </row>
    <row r="78" spans="1:23" x14ac:dyDescent="0.3">
      <c r="A78" s="195" t="s">
        <v>411</v>
      </c>
      <c r="B78" s="152">
        <v>0</v>
      </c>
      <c r="C78" s="89">
        <v>0</v>
      </c>
      <c r="D78" s="89">
        <v>0</v>
      </c>
      <c r="E78" s="89"/>
      <c r="F78" s="89"/>
      <c r="G78" s="13"/>
      <c r="I78" s="203"/>
      <c r="J78" s="94"/>
      <c r="K78" s="94"/>
      <c r="L78" s="94"/>
      <c r="M78" s="94"/>
      <c r="N78" s="94"/>
      <c r="O78" s="150"/>
    </row>
    <row r="79" spans="1:23" x14ac:dyDescent="0.3">
      <c r="A79" s="192" t="s">
        <v>412</v>
      </c>
      <c r="B79" s="152">
        <v>0</v>
      </c>
      <c r="C79" s="89">
        <v>1</v>
      </c>
      <c r="D79" s="89"/>
      <c r="E79" s="89"/>
      <c r="F79" s="89"/>
      <c r="G79" s="13"/>
      <c r="I79" s="150"/>
      <c r="J79" s="150"/>
      <c r="K79" s="150"/>
      <c r="L79" s="150"/>
      <c r="M79" s="150"/>
      <c r="N79" s="150"/>
      <c r="O79" s="150"/>
    </row>
    <row r="80" spans="1:23" x14ac:dyDescent="0.3">
      <c r="A80" s="177" t="s">
        <v>357</v>
      </c>
      <c r="B80" s="152">
        <v>0</v>
      </c>
      <c r="C80" s="89">
        <v>0</v>
      </c>
      <c r="D80" s="89">
        <v>0</v>
      </c>
      <c r="E80" s="89">
        <v>1</v>
      </c>
      <c r="F80" s="89"/>
      <c r="G80" s="13"/>
    </row>
    <row r="81" spans="1:7" x14ac:dyDescent="0.3">
      <c r="A81" s="189" t="s">
        <v>358</v>
      </c>
      <c r="B81" s="152">
        <v>0</v>
      </c>
      <c r="C81" s="89">
        <v>1</v>
      </c>
      <c r="D81" s="89"/>
      <c r="E81" s="89"/>
      <c r="F81" s="89"/>
      <c r="G81" s="13"/>
    </row>
    <row r="82" spans="1:7" x14ac:dyDescent="0.3">
      <c r="A82" s="189" t="s">
        <v>413</v>
      </c>
      <c r="B82" s="152">
        <v>0</v>
      </c>
      <c r="C82" s="89">
        <v>1</v>
      </c>
      <c r="D82" s="89"/>
      <c r="E82" s="89"/>
      <c r="F82" s="89"/>
      <c r="G82" s="13"/>
    </row>
    <row r="83" spans="1:7" x14ac:dyDescent="0.3">
      <c r="A83" s="189" t="s">
        <v>414</v>
      </c>
      <c r="B83" s="152">
        <v>0</v>
      </c>
      <c r="C83" s="89">
        <v>1</v>
      </c>
      <c r="D83" s="89"/>
      <c r="E83" s="89"/>
      <c r="F83" s="89"/>
      <c r="G83" s="13"/>
    </row>
    <row r="84" spans="1:7" x14ac:dyDescent="0.3">
      <c r="A84" s="192" t="s">
        <v>415</v>
      </c>
      <c r="B84" s="152">
        <v>0</v>
      </c>
      <c r="C84" s="89">
        <v>1</v>
      </c>
      <c r="D84" s="89"/>
      <c r="E84" s="89"/>
      <c r="F84" s="89"/>
      <c r="G84" s="13"/>
    </row>
    <row r="85" spans="1:7" x14ac:dyDescent="0.3">
      <c r="A85" s="192" t="s">
        <v>416</v>
      </c>
      <c r="B85" s="152">
        <v>0</v>
      </c>
      <c r="C85" s="89">
        <v>1</v>
      </c>
      <c r="D85" s="89"/>
      <c r="E85" s="89"/>
      <c r="F85" s="89"/>
      <c r="G85" s="13"/>
    </row>
    <row r="86" spans="1:7" x14ac:dyDescent="0.3">
      <c r="A86" s="192" t="s">
        <v>417</v>
      </c>
      <c r="B86" s="152">
        <v>0</v>
      </c>
      <c r="C86" s="89">
        <v>0</v>
      </c>
      <c r="D86" s="89">
        <v>0</v>
      </c>
      <c r="E86" s="89">
        <v>0</v>
      </c>
      <c r="F86" s="89"/>
      <c r="G86" s="13"/>
    </row>
    <row r="87" spans="1:7" x14ac:dyDescent="0.3">
      <c r="A87" s="177" t="s">
        <v>360</v>
      </c>
      <c r="B87" s="152">
        <v>0</v>
      </c>
      <c r="C87" s="89">
        <v>1</v>
      </c>
      <c r="D87" s="89"/>
      <c r="E87" s="89"/>
      <c r="F87" s="89"/>
      <c r="G87" s="13"/>
    </row>
    <row r="88" spans="1:7" x14ac:dyDescent="0.3">
      <c r="A88" s="190" t="s">
        <v>361</v>
      </c>
      <c r="B88" s="152">
        <v>0</v>
      </c>
      <c r="C88" s="89">
        <v>1</v>
      </c>
      <c r="D88" s="89"/>
      <c r="E88" s="89"/>
      <c r="F88" s="89"/>
      <c r="G88" s="13"/>
    </row>
    <row r="89" spans="1:7" x14ac:dyDescent="0.3">
      <c r="A89" s="189" t="s">
        <v>418</v>
      </c>
      <c r="B89" s="152">
        <v>0</v>
      </c>
      <c r="C89" s="89">
        <v>1</v>
      </c>
      <c r="D89" s="89"/>
      <c r="E89" s="89"/>
      <c r="F89" s="89"/>
      <c r="G89" s="13"/>
    </row>
    <row r="90" spans="1:7" x14ac:dyDescent="0.3">
      <c r="A90" s="189" t="s">
        <v>419</v>
      </c>
      <c r="B90" s="152">
        <v>0</v>
      </c>
      <c r="C90" s="89">
        <v>1</v>
      </c>
      <c r="D90" s="89"/>
      <c r="E90" s="89"/>
      <c r="F90" s="89"/>
      <c r="G90" s="13"/>
    </row>
    <row r="91" spans="1:7" x14ac:dyDescent="0.3">
      <c r="A91" s="193" t="s">
        <v>420</v>
      </c>
      <c r="B91" s="152">
        <v>0</v>
      </c>
      <c r="C91" s="89">
        <v>0</v>
      </c>
      <c r="D91" s="89">
        <v>0</v>
      </c>
      <c r="E91" s="89">
        <v>0</v>
      </c>
      <c r="F91" s="89"/>
      <c r="G91" s="13"/>
    </row>
    <row r="92" spans="1:7" x14ac:dyDescent="0.3">
      <c r="A92" s="192" t="s">
        <v>421</v>
      </c>
      <c r="B92" s="152">
        <v>0</v>
      </c>
      <c r="C92" s="89">
        <v>0</v>
      </c>
      <c r="D92" s="89">
        <v>0</v>
      </c>
      <c r="E92" s="89">
        <v>0</v>
      </c>
      <c r="F92" s="89"/>
      <c r="G92" s="13"/>
    </row>
    <row r="93" spans="1:7" x14ac:dyDescent="0.3">
      <c r="A93" s="192" t="s">
        <v>422</v>
      </c>
      <c r="B93" s="152">
        <v>0</v>
      </c>
      <c r="C93" s="89">
        <v>1</v>
      </c>
      <c r="D93" s="89"/>
      <c r="E93" s="89"/>
      <c r="F93" s="89"/>
      <c r="G93" s="13"/>
    </row>
    <row r="94" spans="1:7" x14ac:dyDescent="0.3">
      <c r="A94" s="177" t="s">
        <v>379</v>
      </c>
      <c r="B94" s="152">
        <v>0</v>
      </c>
      <c r="C94" s="146">
        <v>0</v>
      </c>
      <c r="D94" s="89">
        <v>1</v>
      </c>
      <c r="E94" s="89"/>
      <c r="F94" s="89"/>
      <c r="G94" s="13"/>
    </row>
    <row r="95" spans="1:7" x14ac:dyDescent="0.3">
      <c r="A95" s="177" t="s">
        <v>380</v>
      </c>
      <c r="B95" s="152">
        <v>0</v>
      </c>
      <c r="C95" s="146">
        <v>0</v>
      </c>
      <c r="D95" s="89">
        <v>0</v>
      </c>
      <c r="E95" s="89">
        <v>1</v>
      </c>
      <c r="F95" s="89"/>
      <c r="G95" s="13"/>
    </row>
    <row r="96" spans="1:7" x14ac:dyDescent="0.3">
      <c r="A96" s="189" t="s">
        <v>381</v>
      </c>
      <c r="B96" s="152">
        <v>0</v>
      </c>
      <c r="C96" s="146">
        <v>0</v>
      </c>
      <c r="D96" s="89">
        <v>0</v>
      </c>
      <c r="E96" s="89">
        <v>0</v>
      </c>
      <c r="F96" s="89">
        <v>0</v>
      </c>
      <c r="G96" s="13"/>
    </row>
    <row r="97" spans="1:7" x14ac:dyDescent="0.3">
      <c r="A97" s="189" t="s">
        <v>423</v>
      </c>
      <c r="B97" s="152">
        <v>0</v>
      </c>
      <c r="C97" s="146">
        <v>1</v>
      </c>
      <c r="D97" s="89"/>
      <c r="E97" s="89"/>
      <c r="F97" s="89"/>
      <c r="G97" s="13"/>
    </row>
    <row r="98" spans="1:7" x14ac:dyDescent="0.3">
      <c r="A98" s="189" t="s">
        <v>424</v>
      </c>
      <c r="B98" s="152">
        <v>0</v>
      </c>
      <c r="C98" s="146">
        <v>1</v>
      </c>
      <c r="D98" s="89"/>
      <c r="E98" s="89"/>
      <c r="F98" s="89"/>
      <c r="G98" s="13"/>
    </row>
    <row r="99" spans="1:7" x14ac:dyDescent="0.3">
      <c r="A99" s="192" t="s">
        <v>425</v>
      </c>
      <c r="B99" s="152">
        <v>0</v>
      </c>
      <c r="C99" s="146">
        <v>1</v>
      </c>
      <c r="D99" s="89"/>
      <c r="E99" s="89"/>
      <c r="F99" s="89"/>
      <c r="G99" s="13"/>
    </row>
    <row r="100" spans="1:7" x14ac:dyDescent="0.3">
      <c r="A100" s="192" t="s">
        <v>426</v>
      </c>
      <c r="B100" s="152">
        <v>0</v>
      </c>
      <c r="C100" s="146">
        <v>1</v>
      </c>
      <c r="D100" s="89"/>
      <c r="E100" s="89"/>
      <c r="F100" s="89"/>
      <c r="G100" s="13"/>
    </row>
    <row r="101" spans="1:7" x14ac:dyDescent="0.3">
      <c r="A101" s="192" t="s">
        <v>427</v>
      </c>
      <c r="B101" s="152">
        <v>0</v>
      </c>
      <c r="C101" s="146">
        <v>1</v>
      </c>
      <c r="D101" s="89"/>
      <c r="E101" s="89"/>
      <c r="F101" s="89"/>
      <c r="G101" s="13"/>
    </row>
    <row r="102" spans="1:7" x14ac:dyDescent="0.3">
      <c r="A102" s="192" t="s">
        <v>428</v>
      </c>
      <c r="B102" s="152">
        <v>0</v>
      </c>
      <c r="C102" s="146">
        <v>1</v>
      </c>
      <c r="D102" s="89"/>
      <c r="E102" s="89"/>
      <c r="F102" s="89"/>
      <c r="G102" s="13"/>
    </row>
    <row r="103" spans="1:7" x14ac:dyDescent="0.3">
      <c r="A103" s="189" t="s">
        <v>364</v>
      </c>
      <c r="B103" s="152">
        <v>0</v>
      </c>
      <c r="C103" s="89">
        <v>1</v>
      </c>
      <c r="D103" s="89"/>
      <c r="E103" s="89"/>
      <c r="F103" s="89"/>
      <c r="G103" s="13"/>
    </row>
    <row r="104" spans="1:7" x14ac:dyDescent="0.3">
      <c r="A104" s="189" t="s">
        <v>365</v>
      </c>
      <c r="B104" s="152">
        <v>0</v>
      </c>
      <c r="C104" s="89">
        <v>0</v>
      </c>
      <c r="D104" s="89">
        <v>0</v>
      </c>
      <c r="E104" s="89">
        <v>0</v>
      </c>
      <c r="F104" s="89">
        <v>0</v>
      </c>
      <c r="G104" s="13"/>
    </row>
    <row r="105" spans="1:7" x14ac:dyDescent="0.3">
      <c r="A105" s="192" t="s">
        <v>366</v>
      </c>
      <c r="B105" s="152">
        <v>0</v>
      </c>
      <c r="C105" s="89">
        <v>1</v>
      </c>
      <c r="D105" s="89"/>
      <c r="E105" s="89"/>
      <c r="F105" s="89"/>
      <c r="G105" s="13"/>
    </row>
    <row r="106" spans="1:7" x14ac:dyDescent="0.3">
      <c r="A106" s="192" t="s">
        <v>367</v>
      </c>
      <c r="B106" s="152">
        <v>0</v>
      </c>
      <c r="C106" s="89">
        <v>1</v>
      </c>
      <c r="D106" s="89"/>
      <c r="E106" s="89"/>
      <c r="F106" s="89"/>
      <c r="G106" s="13"/>
    </row>
    <row r="107" spans="1:7" x14ac:dyDescent="0.3">
      <c r="A107" s="189" t="s">
        <v>376</v>
      </c>
      <c r="B107" s="152">
        <v>0</v>
      </c>
      <c r="C107" s="146">
        <v>1</v>
      </c>
      <c r="D107" s="89"/>
      <c r="E107" s="89"/>
      <c r="F107" s="89"/>
      <c r="G107" s="13"/>
    </row>
    <row r="108" spans="1:7" x14ac:dyDescent="0.3">
      <c r="A108" s="189" t="s">
        <v>377</v>
      </c>
      <c r="B108" s="152">
        <v>0</v>
      </c>
      <c r="C108" s="146">
        <v>1</v>
      </c>
      <c r="D108" s="89"/>
      <c r="E108" s="89"/>
      <c r="F108" s="89"/>
      <c r="G108" s="13"/>
    </row>
    <row r="109" spans="1:7" ht="15" thickBot="1" x14ac:dyDescent="0.35">
      <c r="A109" s="196" t="s">
        <v>378</v>
      </c>
      <c r="B109" s="197">
        <v>0</v>
      </c>
      <c r="C109" s="198">
        <v>1</v>
      </c>
      <c r="D109" s="98"/>
      <c r="E109" s="98"/>
      <c r="F109" s="98"/>
      <c r="G109" s="199"/>
    </row>
    <row r="110" spans="1:7" ht="15" thickBot="1" x14ac:dyDescent="0.35">
      <c r="A110" s="95" t="s">
        <v>298</v>
      </c>
      <c r="B110" s="100">
        <v>0</v>
      </c>
      <c r="C110" s="100">
        <f>SUM(C69:C109)</f>
        <v>30</v>
      </c>
      <c r="D110" s="100">
        <f>SUM(D69:D109)+C110</f>
        <v>31</v>
      </c>
      <c r="E110" s="100">
        <f>SUM(E69:E109)+D110</f>
        <v>33</v>
      </c>
      <c r="F110" s="100">
        <f>SUM(F69:F109)+E110</f>
        <v>33</v>
      </c>
      <c r="G110" s="200">
        <f>F110/COUNTA(B69:B109)</f>
        <v>0.80487804878048785</v>
      </c>
    </row>
  </sheetData>
  <phoneticPr fontId="1" type="noConversion"/>
  <conditionalFormatting sqref="C11:F63">
    <cfRule type="containsBlanks" dxfId="16" priority="16">
      <formula>LEN(TRIM(C11))=0</formula>
    </cfRule>
  </conditionalFormatting>
  <conditionalFormatting sqref="C73:F74">
    <cfRule type="containsBlanks" dxfId="15" priority="12">
      <formula>LEN(TRIM(C73))=0</formula>
    </cfRule>
  </conditionalFormatting>
  <conditionalFormatting sqref="C69:F72">
    <cfRule type="containsBlanks" dxfId="14" priority="11">
      <formula>LEN(TRIM(C69))=0</formula>
    </cfRule>
  </conditionalFormatting>
  <conditionalFormatting sqref="C75:F79">
    <cfRule type="containsBlanks" dxfId="13" priority="10">
      <formula>LEN(TRIM(C75))=0</formula>
    </cfRule>
  </conditionalFormatting>
  <conditionalFormatting sqref="C80:F86">
    <cfRule type="containsBlanks" dxfId="12" priority="9">
      <formula>LEN(TRIM(C80))=0</formula>
    </cfRule>
  </conditionalFormatting>
  <conditionalFormatting sqref="C87:F93">
    <cfRule type="containsBlanks" dxfId="11" priority="8">
      <formula>LEN(TRIM(C87))=0</formula>
    </cfRule>
  </conditionalFormatting>
  <conditionalFormatting sqref="C94:F98">
    <cfRule type="containsBlanks" dxfId="10" priority="7">
      <formula>LEN(TRIM(C94))=0</formula>
    </cfRule>
  </conditionalFormatting>
  <conditionalFormatting sqref="C99:F102">
    <cfRule type="containsBlanks" dxfId="9" priority="6">
      <formula>LEN(TRIM(C99))=0</formula>
    </cfRule>
  </conditionalFormatting>
  <conditionalFormatting sqref="C103:F106">
    <cfRule type="containsBlanks" dxfId="8" priority="5">
      <formula>LEN(TRIM(C103))=0</formula>
    </cfRule>
  </conditionalFormatting>
  <conditionalFormatting sqref="C107:F109">
    <cfRule type="containsBlanks" dxfId="7" priority="4">
      <formula>LEN(TRIM(C107))=0</formula>
    </cfRule>
  </conditionalFormatting>
  <conditionalFormatting sqref="K69:N69">
    <cfRule type="containsBlanks" dxfId="6" priority="3">
      <formula>LEN(TRIM(K69))=0</formula>
    </cfRule>
  </conditionalFormatting>
  <conditionalFormatting sqref="K70:N73">
    <cfRule type="containsBlanks" dxfId="5" priority="2">
      <formula>LEN(TRIM(K70))=0</formula>
    </cfRule>
  </conditionalFormatting>
  <conditionalFormatting sqref="S69:V75">
    <cfRule type="containsBlanks" dxfId="4" priority="1">
      <formula>LEN(TRIM(S69))=0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422F-211F-4E5A-BF58-CD4C51F4C659}">
  <dimension ref="A1:W111"/>
  <sheetViews>
    <sheetView workbookViewId="0">
      <selection activeCell="O11" sqref="O11"/>
    </sheetView>
  </sheetViews>
  <sheetFormatPr defaultRowHeight="14.4" x14ac:dyDescent="0.3"/>
  <cols>
    <col min="7" max="7" width="13.5546875" customWidth="1"/>
  </cols>
  <sheetData>
    <row r="1" spans="1:23" x14ac:dyDescent="0.3">
      <c r="A1" s="82" t="s">
        <v>155</v>
      </c>
      <c r="B1" s="31">
        <v>44281</v>
      </c>
      <c r="D1" s="174"/>
      <c r="E1" s="174"/>
      <c r="G1" s="125"/>
    </row>
    <row r="2" spans="1:23" ht="15" thickBot="1" x14ac:dyDescent="0.35">
      <c r="A2" s="97" t="s">
        <v>313</v>
      </c>
      <c r="B2" s="199" t="s">
        <v>437</v>
      </c>
      <c r="D2" s="175"/>
      <c r="E2" s="81">
        <v>44277</v>
      </c>
      <c r="I2" s="81">
        <v>44278</v>
      </c>
      <c r="M2" s="81">
        <v>44279</v>
      </c>
      <c r="Q2" s="81">
        <v>44280</v>
      </c>
      <c r="U2" s="81">
        <v>44281</v>
      </c>
    </row>
    <row r="3" spans="1:23" x14ac:dyDescent="0.3">
      <c r="A3" s="82" t="s">
        <v>431</v>
      </c>
      <c r="B3" s="212" t="s">
        <v>385</v>
      </c>
      <c r="C3" s="228" t="s">
        <v>386</v>
      </c>
      <c r="D3" s="203"/>
      <c r="E3" s="162" t="s">
        <v>444</v>
      </c>
      <c r="F3" s="164">
        <v>6</v>
      </c>
      <c r="G3" s="166" t="s">
        <v>391</v>
      </c>
      <c r="I3" s="162" t="s">
        <v>444</v>
      </c>
      <c r="J3" s="164">
        <v>11</v>
      </c>
      <c r="K3" s="166" t="s">
        <v>391</v>
      </c>
      <c r="M3" s="162" t="s">
        <v>444</v>
      </c>
      <c r="N3" s="161">
        <v>6</v>
      </c>
      <c r="O3" s="106" t="s">
        <v>391</v>
      </c>
      <c r="Q3" s="162" t="s">
        <v>444</v>
      </c>
      <c r="R3" s="164">
        <f>'Females 4th Results'!U3</f>
        <v>41</v>
      </c>
      <c r="S3" s="166" t="s">
        <v>391</v>
      </c>
      <c r="U3" s="162" t="s">
        <v>444</v>
      </c>
      <c r="V3" s="164">
        <f>F67</f>
        <v>0</v>
      </c>
      <c r="W3" s="166" t="s">
        <v>391</v>
      </c>
    </row>
    <row r="4" spans="1:23" x14ac:dyDescent="0.3">
      <c r="A4" s="83" t="s">
        <v>316</v>
      </c>
      <c r="B4" s="216">
        <v>0.47569444444444442</v>
      </c>
      <c r="C4" s="217">
        <v>0.47569444444444442</v>
      </c>
      <c r="D4" s="224"/>
      <c r="E4" s="109" t="s">
        <v>390</v>
      </c>
      <c r="F4" s="138">
        <v>5</v>
      </c>
      <c r="G4" s="108" t="s">
        <v>391</v>
      </c>
      <c r="I4" s="109" t="s">
        <v>390</v>
      </c>
      <c r="J4" s="138">
        <v>10</v>
      </c>
      <c r="K4" s="108" t="s">
        <v>391</v>
      </c>
      <c r="M4" s="170" t="s">
        <v>390</v>
      </c>
      <c r="N4" s="138">
        <v>10</v>
      </c>
      <c r="O4" s="108" t="s">
        <v>391</v>
      </c>
      <c r="Q4" s="109" t="s">
        <v>390</v>
      </c>
      <c r="R4" s="138">
        <f>'Females 4th Results'!U4</f>
        <v>5</v>
      </c>
      <c r="S4" s="108" t="s">
        <v>391</v>
      </c>
      <c r="T4" s="172"/>
      <c r="U4" s="109" t="s">
        <v>390</v>
      </c>
      <c r="V4" s="138">
        <f>N67</f>
        <v>0</v>
      </c>
      <c r="W4" s="108" t="s">
        <v>391</v>
      </c>
    </row>
    <row r="5" spans="1:23" ht="15" thickBot="1" x14ac:dyDescent="0.35">
      <c r="A5" s="83" t="s">
        <v>312</v>
      </c>
      <c r="B5" s="218" t="s">
        <v>332</v>
      </c>
      <c r="C5" s="219" t="s">
        <v>332</v>
      </c>
      <c r="D5" s="225"/>
      <c r="E5" s="110" t="s">
        <v>394</v>
      </c>
      <c r="F5" s="165">
        <v>5</v>
      </c>
      <c r="G5" s="111" t="s">
        <v>391</v>
      </c>
      <c r="I5" s="110" t="s">
        <v>394</v>
      </c>
      <c r="J5" s="165">
        <v>9</v>
      </c>
      <c r="K5" s="111" t="s">
        <v>391</v>
      </c>
      <c r="M5" s="110" t="s">
        <v>8</v>
      </c>
      <c r="N5" s="165">
        <v>9</v>
      </c>
      <c r="O5" s="111" t="s">
        <v>391</v>
      </c>
      <c r="Q5" s="110" t="s">
        <v>394</v>
      </c>
      <c r="R5" s="165">
        <f>'Females 4th Results'!U5</f>
        <v>7</v>
      </c>
      <c r="S5" s="111" t="s">
        <v>391</v>
      </c>
      <c r="T5" s="171"/>
      <c r="U5" s="109" t="s">
        <v>394</v>
      </c>
      <c r="V5" s="138">
        <f>V67</f>
        <v>0</v>
      </c>
      <c r="W5" s="108" t="s">
        <v>391</v>
      </c>
    </row>
    <row r="6" spans="1:23" ht="15" thickBot="1" x14ac:dyDescent="0.35">
      <c r="A6" s="83" t="s">
        <v>315</v>
      </c>
      <c r="B6" s="2">
        <v>19</v>
      </c>
      <c r="C6" s="220" t="s">
        <v>432</v>
      </c>
      <c r="D6" s="226"/>
      <c r="U6" s="239" t="s">
        <v>443</v>
      </c>
      <c r="V6" s="165">
        <f>K52</f>
        <v>41</v>
      </c>
      <c r="W6" s="111" t="s">
        <v>391</v>
      </c>
    </row>
    <row r="7" spans="1:23" ht="15" thickBot="1" x14ac:dyDescent="0.35">
      <c r="A7" s="84" t="s">
        <v>314</v>
      </c>
      <c r="B7" s="221" t="s">
        <v>445</v>
      </c>
      <c r="C7" s="222" t="s">
        <v>433</v>
      </c>
      <c r="D7" s="227"/>
      <c r="O7" s="206" t="s">
        <v>395</v>
      </c>
    </row>
    <row r="8" spans="1:23" x14ac:dyDescent="0.3">
      <c r="L8" s="138"/>
      <c r="M8" s="215"/>
      <c r="O8" s="162" t="s">
        <v>444</v>
      </c>
      <c r="P8" s="164">
        <f>SUM(F3,J3,N3,R3, V3)</f>
        <v>64</v>
      </c>
      <c r="Q8" s="166" t="s">
        <v>391</v>
      </c>
    </row>
    <row r="9" spans="1:23" ht="15" thickBot="1" x14ac:dyDescent="0.35">
      <c r="B9" s="93"/>
      <c r="C9" s="122"/>
      <c r="D9" s="122"/>
      <c r="E9" s="122"/>
      <c r="F9" s="122"/>
      <c r="L9" s="229"/>
      <c r="M9" s="229"/>
      <c r="O9" s="109" t="s">
        <v>390</v>
      </c>
      <c r="P9" s="238">
        <f t="shared" ref="P9:P10" si="0">SUM(F4,J4,N4,R4, V4)</f>
        <v>30</v>
      </c>
      <c r="Q9" s="108" t="s">
        <v>391</v>
      </c>
    </row>
    <row r="10" spans="1:23" ht="15" thickBot="1" x14ac:dyDescent="0.35">
      <c r="A10" s="143" t="s">
        <v>153</v>
      </c>
      <c r="B10" s="85">
        <v>0</v>
      </c>
      <c r="C10" s="85">
        <v>15</v>
      </c>
      <c r="D10" s="85">
        <v>30</v>
      </c>
      <c r="E10" s="85">
        <v>60</v>
      </c>
      <c r="F10" s="86">
        <v>120</v>
      </c>
      <c r="G10" s="120" t="s">
        <v>299</v>
      </c>
      <c r="J10" s="82" t="s">
        <v>153</v>
      </c>
      <c r="K10" s="88" t="s">
        <v>392</v>
      </c>
      <c r="L10" s="139"/>
      <c r="M10" s="139"/>
      <c r="O10" s="109" t="s">
        <v>394</v>
      </c>
      <c r="P10" s="238">
        <f t="shared" si="0"/>
        <v>30</v>
      </c>
      <c r="Q10" s="108" t="s">
        <v>391</v>
      </c>
      <c r="W10" s="172"/>
    </row>
    <row r="11" spans="1:23" ht="15" thickBot="1" x14ac:dyDescent="0.35">
      <c r="A11" s="183" t="s">
        <v>350</v>
      </c>
      <c r="B11" s="173">
        <v>0</v>
      </c>
      <c r="C11" s="87">
        <v>1</v>
      </c>
      <c r="D11" s="87"/>
      <c r="E11" s="87"/>
      <c r="F11" s="88"/>
      <c r="G11" s="108"/>
      <c r="J11" s="177" t="s">
        <v>350</v>
      </c>
      <c r="K11" s="157">
        <v>15</v>
      </c>
      <c r="L11" s="139"/>
      <c r="M11" s="139"/>
      <c r="O11" s="239" t="s">
        <v>443</v>
      </c>
      <c r="P11" s="165">
        <f>V6</f>
        <v>41</v>
      </c>
      <c r="Q11" s="111" t="s">
        <v>391</v>
      </c>
      <c r="W11" s="171"/>
    </row>
    <row r="12" spans="1:23" x14ac:dyDescent="0.3">
      <c r="A12" s="177" t="s">
        <v>351</v>
      </c>
      <c r="B12" s="152">
        <v>0</v>
      </c>
      <c r="C12" s="89">
        <v>0</v>
      </c>
      <c r="D12" s="89">
        <v>0</v>
      </c>
      <c r="E12" s="89">
        <v>0</v>
      </c>
      <c r="F12" s="90">
        <v>0</v>
      </c>
      <c r="G12" s="108"/>
      <c r="J12" s="177" t="s">
        <v>351</v>
      </c>
      <c r="K12" s="157"/>
      <c r="L12" s="139"/>
      <c r="M12" s="139"/>
    </row>
    <row r="13" spans="1:23" x14ac:dyDescent="0.3">
      <c r="A13" s="177" t="s">
        <v>352</v>
      </c>
      <c r="B13" s="152">
        <v>0</v>
      </c>
      <c r="C13" s="89">
        <v>1</v>
      </c>
      <c r="D13" s="89"/>
      <c r="E13" s="89"/>
      <c r="F13" s="90"/>
      <c r="G13" s="108"/>
      <c r="J13" s="177" t="s">
        <v>352</v>
      </c>
      <c r="K13" s="157">
        <v>15</v>
      </c>
      <c r="L13" s="139"/>
      <c r="M13" s="139"/>
    </row>
    <row r="14" spans="1:23" x14ac:dyDescent="0.3">
      <c r="A14" s="231" t="s">
        <v>400</v>
      </c>
      <c r="B14" s="152">
        <v>0</v>
      </c>
      <c r="C14" s="89">
        <v>1</v>
      </c>
      <c r="D14" s="89"/>
      <c r="E14" s="89"/>
      <c r="F14" s="90"/>
      <c r="G14" s="108"/>
      <c r="J14" s="231" t="s">
        <v>400</v>
      </c>
      <c r="K14" s="157">
        <v>15</v>
      </c>
      <c r="L14" s="139"/>
      <c r="M14" s="139"/>
    </row>
    <row r="15" spans="1:23" x14ac:dyDescent="0.3">
      <c r="A15" s="231" t="s">
        <v>401</v>
      </c>
      <c r="B15" s="152">
        <v>0</v>
      </c>
      <c r="C15" s="89">
        <v>1</v>
      </c>
      <c r="D15" s="89"/>
      <c r="E15" s="89"/>
      <c r="F15" s="90"/>
      <c r="G15" s="108"/>
      <c r="J15" s="231" t="s">
        <v>401</v>
      </c>
      <c r="K15" s="157">
        <v>15</v>
      </c>
      <c r="L15" s="139"/>
      <c r="M15" s="139"/>
    </row>
    <row r="16" spans="1:23" x14ac:dyDescent="0.3">
      <c r="A16" s="231" t="s">
        <v>429</v>
      </c>
      <c r="B16" s="152">
        <v>0</v>
      </c>
      <c r="C16" s="89">
        <v>1</v>
      </c>
      <c r="D16" s="89"/>
      <c r="E16" s="89"/>
      <c r="F16" s="90"/>
      <c r="G16" s="108"/>
      <c r="J16" s="231" t="s">
        <v>429</v>
      </c>
      <c r="K16" s="157">
        <v>15</v>
      </c>
      <c r="L16" s="139"/>
      <c r="M16" s="139"/>
    </row>
    <row r="17" spans="1:13" x14ac:dyDescent="0.3">
      <c r="A17" s="177" t="s">
        <v>353</v>
      </c>
      <c r="B17" s="152">
        <v>0</v>
      </c>
      <c r="C17" s="89">
        <v>1</v>
      </c>
      <c r="D17" s="89"/>
      <c r="E17" s="89"/>
      <c r="F17" s="90"/>
      <c r="G17" s="108"/>
      <c r="J17" s="177" t="s">
        <v>353</v>
      </c>
      <c r="K17" s="157">
        <v>15</v>
      </c>
      <c r="L17" s="139"/>
      <c r="M17" s="139"/>
    </row>
    <row r="18" spans="1:13" x14ac:dyDescent="0.3">
      <c r="A18" s="177" t="s">
        <v>354</v>
      </c>
      <c r="B18" s="152">
        <v>0</v>
      </c>
      <c r="C18" s="89">
        <v>1</v>
      </c>
      <c r="D18" s="89"/>
      <c r="E18" s="89"/>
      <c r="F18" s="90"/>
      <c r="G18" s="108"/>
      <c r="J18" s="177" t="s">
        <v>354</v>
      </c>
      <c r="K18" s="157">
        <v>15</v>
      </c>
      <c r="L18" s="139"/>
      <c r="M18" s="139"/>
    </row>
    <row r="19" spans="1:13" x14ac:dyDescent="0.3">
      <c r="A19" s="231" t="s">
        <v>355</v>
      </c>
      <c r="B19" s="152">
        <v>0</v>
      </c>
      <c r="C19" s="89">
        <v>1</v>
      </c>
      <c r="D19" s="89"/>
      <c r="E19" s="89"/>
      <c r="F19" s="90"/>
      <c r="G19" s="108"/>
      <c r="J19" s="231" t="s">
        <v>355</v>
      </c>
      <c r="K19" s="157">
        <v>15</v>
      </c>
      <c r="L19" s="139"/>
      <c r="M19" s="139"/>
    </row>
    <row r="20" spans="1:13" x14ac:dyDescent="0.3">
      <c r="A20" s="231" t="s">
        <v>402</v>
      </c>
      <c r="B20" s="152">
        <v>0</v>
      </c>
      <c r="C20" s="89">
        <v>1</v>
      </c>
      <c r="D20" s="89"/>
      <c r="E20" s="89"/>
      <c r="F20" s="90"/>
      <c r="G20" s="108"/>
      <c r="J20" s="231" t="s">
        <v>402</v>
      </c>
      <c r="K20" s="157">
        <v>15</v>
      </c>
      <c r="L20" s="139"/>
      <c r="M20" s="139"/>
    </row>
    <row r="21" spans="1:13" x14ac:dyDescent="0.3">
      <c r="A21" s="231" t="s">
        <v>403</v>
      </c>
      <c r="B21" s="152">
        <v>0</v>
      </c>
      <c r="C21" s="89">
        <v>1</v>
      </c>
      <c r="D21" s="89"/>
      <c r="E21" s="89"/>
      <c r="F21" s="90"/>
      <c r="G21" s="108"/>
      <c r="J21" s="231" t="s">
        <v>403</v>
      </c>
      <c r="K21" s="157">
        <v>15</v>
      </c>
      <c r="L21" s="139"/>
      <c r="M21" s="139"/>
    </row>
    <row r="22" spans="1:13" x14ac:dyDescent="0.3">
      <c r="A22" s="231" t="s">
        <v>411</v>
      </c>
      <c r="B22" s="152">
        <v>0</v>
      </c>
      <c r="C22" s="89">
        <v>1</v>
      </c>
      <c r="D22" s="89"/>
      <c r="E22" s="89"/>
      <c r="F22" s="90"/>
      <c r="G22" s="108"/>
      <c r="J22" s="231" t="s">
        <v>411</v>
      </c>
      <c r="K22" s="157">
        <v>15</v>
      </c>
      <c r="L22" s="139"/>
      <c r="M22" s="139"/>
    </row>
    <row r="23" spans="1:13" x14ac:dyDescent="0.3">
      <c r="A23" s="177" t="s">
        <v>356</v>
      </c>
      <c r="B23" s="152">
        <v>0</v>
      </c>
      <c r="C23" s="89">
        <v>0</v>
      </c>
      <c r="D23" s="89">
        <v>0</v>
      </c>
      <c r="E23" s="89">
        <v>1</v>
      </c>
      <c r="F23" s="90"/>
      <c r="G23" s="108"/>
      <c r="J23" s="177" t="s">
        <v>356</v>
      </c>
      <c r="K23" s="157">
        <v>60</v>
      </c>
      <c r="L23" s="139"/>
      <c r="M23" s="139"/>
    </row>
    <row r="24" spans="1:13" x14ac:dyDescent="0.3">
      <c r="A24" s="177" t="s">
        <v>357</v>
      </c>
      <c r="B24" s="152">
        <v>0</v>
      </c>
      <c r="C24" s="89">
        <v>1</v>
      </c>
      <c r="D24" s="89"/>
      <c r="E24" s="89"/>
      <c r="F24" s="90"/>
      <c r="G24" s="108"/>
      <c r="J24" s="177" t="s">
        <v>357</v>
      </c>
      <c r="K24" s="157">
        <v>15</v>
      </c>
      <c r="L24" s="139"/>
      <c r="M24" s="139"/>
    </row>
    <row r="25" spans="1:13" x14ac:dyDescent="0.3">
      <c r="A25" s="177" t="s">
        <v>358</v>
      </c>
      <c r="B25" s="152">
        <v>0</v>
      </c>
      <c r="C25" s="89">
        <v>1</v>
      </c>
      <c r="D25" s="89"/>
      <c r="E25" s="89"/>
      <c r="F25" s="90"/>
      <c r="G25" s="108"/>
      <c r="J25" s="177" t="s">
        <v>358</v>
      </c>
      <c r="K25" s="157">
        <v>15</v>
      </c>
      <c r="L25" s="139"/>
      <c r="M25" s="139"/>
    </row>
    <row r="26" spans="1:13" x14ac:dyDescent="0.3">
      <c r="A26" s="231" t="s">
        <v>413</v>
      </c>
      <c r="B26" s="152">
        <v>0</v>
      </c>
      <c r="C26" s="89">
        <v>1</v>
      </c>
      <c r="D26" s="89"/>
      <c r="E26" s="89"/>
      <c r="F26" s="90"/>
      <c r="G26" s="108"/>
      <c r="J26" s="231" t="s">
        <v>413</v>
      </c>
      <c r="K26" s="157">
        <v>15</v>
      </c>
      <c r="L26" s="139"/>
      <c r="M26" s="139"/>
    </row>
    <row r="27" spans="1:13" x14ac:dyDescent="0.3">
      <c r="A27" s="231" t="s">
        <v>414</v>
      </c>
      <c r="B27" s="152">
        <v>0</v>
      </c>
      <c r="C27" s="89">
        <v>0</v>
      </c>
      <c r="D27" s="89">
        <v>1</v>
      </c>
      <c r="E27" s="89"/>
      <c r="F27" s="90"/>
      <c r="G27" s="108"/>
      <c r="J27" s="231" t="s">
        <v>414</v>
      </c>
      <c r="K27" s="157">
        <v>30</v>
      </c>
      <c r="L27" s="139"/>
      <c r="M27" s="139"/>
    </row>
    <row r="28" spans="1:13" x14ac:dyDescent="0.3">
      <c r="A28" s="231" t="s">
        <v>415</v>
      </c>
      <c r="B28" s="152">
        <v>0</v>
      </c>
      <c r="C28" s="89">
        <v>0</v>
      </c>
      <c r="D28" s="89">
        <v>1</v>
      </c>
      <c r="E28" s="89"/>
      <c r="F28" s="90"/>
      <c r="G28" s="108"/>
      <c r="J28" s="231" t="s">
        <v>415</v>
      </c>
      <c r="K28" s="157">
        <v>30</v>
      </c>
      <c r="L28" s="139"/>
      <c r="M28" s="139"/>
    </row>
    <row r="29" spans="1:13" x14ac:dyDescent="0.3">
      <c r="A29" s="231" t="s">
        <v>416</v>
      </c>
      <c r="B29" s="152">
        <v>0</v>
      </c>
      <c r="C29" s="89">
        <v>1</v>
      </c>
      <c r="D29" s="89"/>
      <c r="E29" s="89"/>
      <c r="F29" s="90"/>
      <c r="G29" s="108"/>
      <c r="J29" s="231" t="s">
        <v>416</v>
      </c>
      <c r="K29" s="157">
        <v>15</v>
      </c>
      <c r="L29" s="139"/>
      <c r="M29" s="139"/>
    </row>
    <row r="30" spans="1:13" x14ac:dyDescent="0.3">
      <c r="A30" s="177" t="s">
        <v>359</v>
      </c>
      <c r="B30" s="152">
        <v>0</v>
      </c>
      <c r="C30" s="89">
        <v>0</v>
      </c>
      <c r="D30" s="89">
        <v>0</v>
      </c>
      <c r="E30" s="89">
        <v>1</v>
      </c>
      <c r="F30" s="90"/>
      <c r="G30" s="108"/>
      <c r="J30" s="177" t="s">
        <v>359</v>
      </c>
      <c r="K30" s="157">
        <v>60</v>
      </c>
      <c r="L30" s="139"/>
      <c r="M30" s="139"/>
    </row>
    <row r="31" spans="1:13" x14ac:dyDescent="0.3">
      <c r="A31" s="177" t="s">
        <v>360</v>
      </c>
      <c r="B31" s="152">
        <v>0</v>
      </c>
      <c r="C31" s="89">
        <v>1</v>
      </c>
      <c r="D31" s="89"/>
      <c r="E31" s="89"/>
      <c r="F31" s="90"/>
      <c r="G31" s="108"/>
      <c r="J31" s="177" t="s">
        <v>360</v>
      </c>
      <c r="K31" s="157">
        <v>15</v>
      </c>
      <c r="L31" s="139"/>
      <c r="M31" s="139"/>
    </row>
    <row r="32" spans="1:13" x14ac:dyDescent="0.3">
      <c r="A32" s="186" t="s">
        <v>361</v>
      </c>
      <c r="B32" s="152">
        <v>0</v>
      </c>
      <c r="C32" s="89">
        <v>1</v>
      </c>
      <c r="D32" s="89"/>
      <c r="E32" s="89"/>
      <c r="F32" s="90"/>
      <c r="G32" s="108"/>
      <c r="J32" s="186" t="s">
        <v>361</v>
      </c>
      <c r="K32" s="157">
        <v>15</v>
      </c>
      <c r="L32" s="139"/>
      <c r="M32" s="139"/>
    </row>
    <row r="33" spans="1:13" x14ac:dyDescent="0.3">
      <c r="A33" s="231" t="s">
        <v>418</v>
      </c>
      <c r="B33" s="152">
        <v>0</v>
      </c>
      <c r="C33" s="89">
        <v>1</v>
      </c>
      <c r="D33" s="89"/>
      <c r="E33" s="89"/>
      <c r="F33" s="90"/>
      <c r="G33" s="108"/>
      <c r="J33" s="231" t="s">
        <v>418</v>
      </c>
      <c r="K33" s="157">
        <v>15</v>
      </c>
      <c r="L33" s="139"/>
      <c r="M33" s="139"/>
    </row>
    <row r="34" spans="1:13" x14ac:dyDescent="0.3">
      <c r="A34" s="231" t="s">
        <v>419</v>
      </c>
      <c r="B34" s="152">
        <v>0</v>
      </c>
      <c r="C34" s="89">
        <v>1</v>
      </c>
      <c r="D34" s="89"/>
      <c r="E34" s="89"/>
      <c r="F34" s="90"/>
      <c r="G34" s="237"/>
      <c r="J34" s="231" t="s">
        <v>419</v>
      </c>
      <c r="K34" s="157">
        <v>15</v>
      </c>
      <c r="L34" s="139"/>
      <c r="M34" s="139"/>
    </row>
    <row r="35" spans="1:13" x14ac:dyDescent="0.3">
      <c r="A35" s="232" t="s">
        <v>420</v>
      </c>
      <c r="B35" s="152">
        <v>0</v>
      </c>
      <c r="C35" s="89">
        <v>1</v>
      </c>
      <c r="D35" s="89"/>
      <c r="E35" s="89"/>
      <c r="F35" s="90"/>
      <c r="G35" s="108"/>
      <c r="J35" s="232" t="s">
        <v>420</v>
      </c>
      <c r="K35" s="157">
        <v>15</v>
      </c>
      <c r="L35" s="139"/>
      <c r="M35" s="139"/>
    </row>
    <row r="36" spans="1:13" x14ac:dyDescent="0.3">
      <c r="A36" s="177" t="s">
        <v>379</v>
      </c>
      <c r="B36" s="152">
        <v>0</v>
      </c>
      <c r="C36" s="89">
        <v>1</v>
      </c>
      <c r="D36" s="89"/>
      <c r="E36" s="89"/>
      <c r="F36" s="90"/>
      <c r="G36" s="108"/>
      <c r="J36" s="177" t="s">
        <v>379</v>
      </c>
      <c r="K36" s="157">
        <v>15</v>
      </c>
      <c r="L36" s="139"/>
      <c r="M36" s="139"/>
    </row>
    <row r="37" spans="1:13" x14ac:dyDescent="0.3">
      <c r="A37" s="177" t="s">
        <v>380</v>
      </c>
      <c r="B37" s="152">
        <v>0</v>
      </c>
      <c r="C37" s="89">
        <v>1</v>
      </c>
      <c r="D37" s="89"/>
      <c r="E37" s="89"/>
      <c r="F37" s="90"/>
      <c r="G37" s="108"/>
      <c r="J37" s="177" t="s">
        <v>380</v>
      </c>
      <c r="K37" s="157">
        <v>15</v>
      </c>
      <c r="L37" s="139"/>
      <c r="M37" s="139"/>
    </row>
    <row r="38" spans="1:13" x14ac:dyDescent="0.3">
      <c r="A38" s="177" t="s">
        <v>381</v>
      </c>
      <c r="B38" s="152">
        <v>0</v>
      </c>
      <c r="C38" s="89">
        <v>1</v>
      </c>
      <c r="D38" s="89"/>
      <c r="E38" s="89"/>
      <c r="F38" s="90"/>
      <c r="G38" s="108"/>
      <c r="J38" s="177" t="s">
        <v>381</v>
      </c>
      <c r="K38" s="157">
        <v>15</v>
      </c>
      <c r="L38" s="139"/>
      <c r="M38" s="139"/>
    </row>
    <row r="39" spans="1:13" x14ac:dyDescent="0.3">
      <c r="A39" s="231" t="s">
        <v>423</v>
      </c>
      <c r="B39" s="152">
        <v>0</v>
      </c>
      <c r="C39" s="89">
        <v>1</v>
      </c>
      <c r="D39" s="89"/>
      <c r="E39" s="89"/>
      <c r="F39" s="90"/>
      <c r="G39" s="108"/>
      <c r="J39" s="231" t="s">
        <v>423</v>
      </c>
      <c r="K39" s="157">
        <v>15</v>
      </c>
      <c r="L39" s="139"/>
      <c r="M39" s="139"/>
    </row>
    <row r="40" spans="1:13" x14ac:dyDescent="0.3">
      <c r="A40" s="231" t="s">
        <v>424</v>
      </c>
      <c r="B40" s="152">
        <v>0</v>
      </c>
      <c r="C40" s="146">
        <v>1</v>
      </c>
      <c r="D40" s="89"/>
      <c r="E40" s="89"/>
      <c r="F40" s="90"/>
      <c r="G40" s="108"/>
      <c r="J40" s="231" t="s">
        <v>424</v>
      </c>
      <c r="K40" s="157">
        <v>15</v>
      </c>
      <c r="L40" s="139"/>
      <c r="M40" s="139"/>
    </row>
    <row r="41" spans="1:13" x14ac:dyDescent="0.3">
      <c r="A41" s="231" t="s">
        <v>425</v>
      </c>
      <c r="B41" s="152">
        <v>0</v>
      </c>
      <c r="C41" s="146">
        <v>1</v>
      </c>
      <c r="D41" s="89"/>
      <c r="E41" s="89"/>
      <c r="F41" s="90"/>
      <c r="G41" s="108"/>
      <c r="J41" s="231" t="s">
        <v>425</v>
      </c>
      <c r="K41" s="157">
        <v>15</v>
      </c>
      <c r="L41" s="139"/>
      <c r="M41" s="139"/>
    </row>
    <row r="42" spans="1:13" x14ac:dyDescent="0.3">
      <c r="A42" s="231" t="s">
        <v>426</v>
      </c>
      <c r="B42" s="152">
        <v>0</v>
      </c>
      <c r="C42" s="146">
        <v>0</v>
      </c>
      <c r="D42" s="89">
        <v>0</v>
      </c>
      <c r="E42" s="89">
        <v>0</v>
      </c>
      <c r="F42" s="90">
        <v>0</v>
      </c>
      <c r="G42" s="108"/>
      <c r="J42" s="231" t="s">
        <v>426</v>
      </c>
      <c r="K42" s="157"/>
      <c r="L42" s="139"/>
      <c r="M42" s="139"/>
    </row>
    <row r="43" spans="1:13" x14ac:dyDescent="0.3">
      <c r="A43" s="177" t="s">
        <v>362</v>
      </c>
      <c r="B43" s="152">
        <v>0</v>
      </c>
      <c r="C43" s="146">
        <v>0</v>
      </c>
      <c r="D43" s="89">
        <v>0</v>
      </c>
      <c r="E43" s="89">
        <v>1</v>
      </c>
      <c r="F43" s="90"/>
      <c r="G43" s="108"/>
      <c r="J43" s="177" t="s">
        <v>362</v>
      </c>
      <c r="K43" s="157">
        <v>60</v>
      </c>
      <c r="L43" s="139"/>
      <c r="M43" s="139"/>
    </row>
    <row r="44" spans="1:13" x14ac:dyDescent="0.3">
      <c r="A44" s="231" t="s">
        <v>363</v>
      </c>
      <c r="B44" s="152">
        <v>0</v>
      </c>
      <c r="C44" s="146">
        <v>1</v>
      </c>
      <c r="D44" s="89"/>
      <c r="E44" s="89"/>
      <c r="F44" s="90"/>
      <c r="G44" s="108"/>
      <c r="J44" s="231" t="s">
        <v>363</v>
      </c>
      <c r="K44" s="157">
        <v>15</v>
      </c>
      <c r="L44" s="139"/>
      <c r="M44" s="139"/>
    </row>
    <row r="45" spans="1:13" x14ac:dyDescent="0.3">
      <c r="A45" s="231" t="s">
        <v>364</v>
      </c>
      <c r="B45" s="152">
        <v>0</v>
      </c>
      <c r="C45" s="146">
        <v>1</v>
      </c>
      <c r="D45" s="89"/>
      <c r="E45" s="89"/>
      <c r="F45" s="90"/>
      <c r="G45" s="108"/>
      <c r="J45" s="231" t="s">
        <v>364</v>
      </c>
      <c r="K45" s="157">
        <v>15</v>
      </c>
      <c r="L45" s="139"/>
      <c r="M45" s="139"/>
    </row>
    <row r="46" spans="1:13" x14ac:dyDescent="0.3">
      <c r="A46" s="177" t="s">
        <v>368</v>
      </c>
      <c r="B46" s="152">
        <v>0</v>
      </c>
      <c r="C46" s="146">
        <v>1</v>
      </c>
      <c r="D46" s="89"/>
      <c r="E46" s="89"/>
      <c r="F46" s="90"/>
      <c r="G46" s="108"/>
      <c r="J46" s="177" t="s">
        <v>368</v>
      </c>
      <c r="K46" s="157">
        <v>15</v>
      </c>
      <c r="L46" s="139"/>
      <c r="M46" s="139"/>
    </row>
    <row r="47" spans="1:13" x14ac:dyDescent="0.3">
      <c r="A47" s="231" t="s">
        <v>369</v>
      </c>
      <c r="B47" s="152">
        <v>0</v>
      </c>
      <c r="C47" s="146">
        <v>1</v>
      </c>
      <c r="D47" s="89"/>
      <c r="E47" s="89"/>
      <c r="F47" s="90"/>
      <c r="G47" s="108"/>
      <c r="J47" s="231" t="s">
        <v>369</v>
      </c>
      <c r="K47" s="157">
        <v>15</v>
      </c>
      <c r="L47" s="139"/>
      <c r="M47" s="139"/>
    </row>
    <row r="48" spans="1:13" x14ac:dyDescent="0.3">
      <c r="A48" s="231" t="s">
        <v>370</v>
      </c>
      <c r="B48" s="152">
        <v>0</v>
      </c>
      <c r="C48" s="146">
        <v>1</v>
      </c>
      <c r="D48" s="89"/>
      <c r="E48" s="89"/>
      <c r="F48" s="90"/>
      <c r="G48" s="108"/>
      <c r="J48" s="231" t="s">
        <v>370</v>
      </c>
      <c r="K48" s="157">
        <v>15</v>
      </c>
      <c r="L48" s="139"/>
      <c r="M48" s="139"/>
    </row>
    <row r="49" spans="1:21" x14ac:dyDescent="0.3">
      <c r="A49" s="177" t="s">
        <v>374</v>
      </c>
      <c r="B49" s="152">
        <v>0</v>
      </c>
      <c r="C49" s="89">
        <v>0</v>
      </c>
      <c r="D49" s="89">
        <v>0</v>
      </c>
      <c r="E49" s="89">
        <v>1</v>
      </c>
      <c r="F49" s="90"/>
      <c r="G49" s="108"/>
      <c r="J49" s="177" t="s">
        <v>374</v>
      </c>
      <c r="K49" s="157">
        <v>60</v>
      </c>
      <c r="L49" s="139"/>
      <c r="M49" s="139"/>
    </row>
    <row r="50" spans="1:21" x14ac:dyDescent="0.3">
      <c r="A50" s="231" t="s">
        <v>375</v>
      </c>
      <c r="B50" s="152">
        <v>0</v>
      </c>
      <c r="C50" s="89">
        <v>1</v>
      </c>
      <c r="D50" s="89"/>
      <c r="E50" s="89"/>
      <c r="F50" s="90"/>
      <c r="G50" s="108"/>
      <c r="J50" s="231" t="s">
        <v>375</v>
      </c>
      <c r="K50" s="157">
        <v>15</v>
      </c>
      <c r="L50" s="139"/>
      <c r="M50" s="139"/>
    </row>
    <row r="51" spans="1:21" ht="15" thickBot="1" x14ac:dyDescent="0.35">
      <c r="A51" s="233" t="s">
        <v>376</v>
      </c>
      <c r="B51" s="153">
        <v>0</v>
      </c>
      <c r="C51" s="91">
        <v>1</v>
      </c>
      <c r="D51" s="91"/>
      <c r="E51" s="91"/>
      <c r="F51" s="92"/>
      <c r="G51" s="108"/>
      <c r="J51" s="231" t="s">
        <v>376</v>
      </c>
      <c r="K51" s="157">
        <v>15</v>
      </c>
      <c r="L51" s="139"/>
      <c r="M51" s="139"/>
      <c r="N51" s="94"/>
      <c r="O51" s="94"/>
    </row>
    <row r="52" spans="1:21" ht="15" thickBot="1" x14ac:dyDescent="0.35">
      <c r="A52" s="169" t="s">
        <v>388</v>
      </c>
      <c r="B52" s="165"/>
      <c r="C52" s="165"/>
      <c r="D52" s="165"/>
      <c r="E52" s="165"/>
      <c r="F52" s="111">
        <f>COUNTA(A11:A63)</f>
        <v>43</v>
      </c>
      <c r="G52" s="108"/>
      <c r="J52" s="234" t="s">
        <v>388</v>
      </c>
      <c r="K52" s="20">
        <f>COUNTA(J11:J51)</f>
        <v>41</v>
      </c>
      <c r="L52" s="138"/>
      <c r="M52" s="138"/>
      <c r="N52" s="94"/>
      <c r="O52" s="94"/>
      <c r="P52" s="150"/>
      <c r="Q52" s="150"/>
      <c r="R52" s="150"/>
      <c r="S52" s="150"/>
      <c r="T52" s="150"/>
      <c r="U52" s="150"/>
    </row>
    <row r="53" spans="1:21" ht="15" thickBot="1" x14ac:dyDescent="0.35">
      <c r="A53" s="95" t="s">
        <v>298</v>
      </c>
      <c r="B53" s="100">
        <v>0</v>
      </c>
      <c r="C53" s="100">
        <f>SUM(C11:C51)</f>
        <v>33</v>
      </c>
      <c r="D53" s="100">
        <f>SUM(D11:D51)+C53</f>
        <v>35</v>
      </c>
      <c r="E53" s="100">
        <f>SUM(E11:E51)+D53</f>
        <v>39</v>
      </c>
      <c r="F53" s="100">
        <f>SUM(F11:F51)+E53</f>
        <v>39</v>
      </c>
      <c r="G53" s="200">
        <f>F53/COUNTA(B11:B51)</f>
        <v>0.95121951219512191</v>
      </c>
      <c r="H53" s="203"/>
      <c r="I53" s="94"/>
      <c r="L53" s="94"/>
      <c r="M53" s="94"/>
      <c r="N53" s="94"/>
      <c r="O53" s="94"/>
      <c r="P53" s="94"/>
      <c r="Q53" s="94"/>
      <c r="R53" s="94"/>
      <c r="S53" s="94"/>
      <c r="T53" s="94"/>
      <c r="U53" s="150"/>
    </row>
    <row r="54" spans="1:21" x14ac:dyDescent="0.3">
      <c r="A54" s="230"/>
      <c r="B54" s="94"/>
      <c r="C54" s="139"/>
      <c r="D54" s="139"/>
      <c r="E54" s="139"/>
      <c r="F54" s="139"/>
      <c r="H54" s="203"/>
      <c r="I54" s="94"/>
      <c r="L54" s="94"/>
      <c r="M54" s="94"/>
      <c r="N54" s="94"/>
      <c r="O54" s="94"/>
      <c r="P54" s="94"/>
      <c r="U54" s="150"/>
    </row>
    <row r="55" spans="1:21" x14ac:dyDescent="0.3">
      <c r="A55" s="138"/>
      <c r="B55" s="94"/>
      <c r="C55" s="139"/>
      <c r="D55" s="139"/>
      <c r="E55" s="139"/>
      <c r="F55" s="139"/>
      <c r="H55" s="203"/>
      <c r="I55" s="94"/>
      <c r="L55" s="94"/>
      <c r="M55" s="94"/>
      <c r="N55" s="94"/>
      <c r="O55" s="94"/>
      <c r="P55" s="94"/>
      <c r="U55" s="150"/>
    </row>
    <row r="56" spans="1:21" x14ac:dyDescent="0.3">
      <c r="A56" s="138"/>
      <c r="B56" s="94"/>
      <c r="C56" s="139"/>
      <c r="D56" s="139"/>
      <c r="E56" s="139"/>
      <c r="F56" s="139"/>
      <c r="H56" s="203"/>
      <c r="I56" s="94"/>
      <c r="L56" s="94"/>
      <c r="M56" s="94"/>
      <c r="N56" s="94"/>
      <c r="O56" s="94"/>
      <c r="P56" s="94"/>
      <c r="U56" s="150"/>
    </row>
    <row r="57" spans="1:21" x14ac:dyDescent="0.3">
      <c r="A57" s="138"/>
      <c r="B57" s="94"/>
      <c r="C57" s="139"/>
      <c r="D57" s="139"/>
      <c r="E57" s="139"/>
      <c r="F57" s="139"/>
      <c r="H57" s="203"/>
      <c r="I57" s="94"/>
      <c r="O57" s="150"/>
      <c r="P57" s="94"/>
      <c r="U57" s="150"/>
    </row>
    <row r="58" spans="1:21" x14ac:dyDescent="0.3">
      <c r="A58" s="230"/>
      <c r="B58" s="94"/>
      <c r="C58" s="139"/>
      <c r="D58" s="139"/>
      <c r="E58" s="139"/>
      <c r="F58" s="139"/>
      <c r="H58" s="203"/>
      <c r="I58" s="94"/>
      <c r="O58" s="150"/>
      <c r="P58" s="94"/>
      <c r="U58" s="150"/>
    </row>
    <row r="59" spans="1:21" x14ac:dyDescent="0.3">
      <c r="A59" s="138"/>
      <c r="B59" s="94"/>
      <c r="C59" s="94"/>
      <c r="D59" s="139"/>
      <c r="E59" s="139"/>
      <c r="F59" s="139"/>
      <c r="H59" s="203"/>
      <c r="I59" s="94"/>
      <c r="O59" s="150"/>
      <c r="P59" s="94"/>
      <c r="U59" s="150"/>
    </row>
    <row r="60" spans="1:21" x14ac:dyDescent="0.3">
      <c r="A60" s="138"/>
      <c r="B60" s="94"/>
      <c r="C60" s="94"/>
      <c r="D60" s="139"/>
      <c r="E60" s="139"/>
      <c r="F60" s="139"/>
      <c r="H60" s="203"/>
      <c r="I60" s="94"/>
      <c r="O60" s="201"/>
      <c r="P60" s="94"/>
      <c r="Q60" s="94"/>
      <c r="R60" s="94"/>
      <c r="S60" s="94"/>
      <c r="T60" s="94"/>
      <c r="U60" s="202"/>
    </row>
    <row r="61" spans="1:21" x14ac:dyDescent="0.3">
      <c r="A61" s="138"/>
      <c r="B61" s="94"/>
      <c r="C61" s="94"/>
      <c r="D61" s="139"/>
      <c r="E61" s="139"/>
      <c r="F61" s="139"/>
      <c r="H61" s="203"/>
      <c r="I61" s="94"/>
    </row>
    <row r="62" spans="1:21" x14ac:dyDescent="0.3">
      <c r="A62" s="230"/>
      <c r="B62" s="94"/>
      <c r="C62" s="94"/>
      <c r="D62" s="139"/>
      <c r="E62" s="139"/>
      <c r="F62" s="139"/>
      <c r="H62" s="150"/>
      <c r="I62" s="150"/>
    </row>
    <row r="63" spans="1:21" x14ac:dyDescent="0.3">
      <c r="A63" s="230"/>
      <c r="B63" s="94"/>
      <c r="C63" s="94"/>
      <c r="D63" s="139"/>
      <c r="E63" s="139"/>
      <c r="F63" s="139"/>
    </row>
    <row r="67" spans="1:23" x14ac:dyDescent="0.3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</row>
    <row r="68" spans="1:23" x14ac:dyDescent="0.3">
      <c r="A68" s="150"/>
      <c r="B68" s="94"/>
      <c r="C68" s="94"/>
      <c r="D68" s="94"/>
      <c r="E68" s="94"/>
      <c r="F68" s="94"/>
      <c r="G68" s="150"/>
      <c r="H68" s="150"/>
      <c r="I68" s="150"/>
      <c r="J68" s="94"/>
      <c r="K68" s="94"/>
      <c r="L68" s="94"/>
      <c r="M68" s="94"/>
      <c r="N68" s="94"/>
      <c r="O68" s="150"/>
      <c r="P68" s="150"/>
      <c r="Q68" s="150"/>
      <c r="R68" s="94"/>
      <c r="S68" s="94"/>
      <c r="T68" s="94"/>
      <c r="U68" s="94"/>
      <c r="V68" s="94"/>
      <c r="W68" s="150"/>
    </row>
    <row r="69" spans="1:23" x14ac:dyDescent="0.3">
      <c r="A69" s="203"/>
      <c r="B69" s="94"/>
      <c r="C69" s="94"/>
      <c r="D69" s="94"/>
      <c r="E69" s="94"/>
      <c r="F69" s="94"/>
      <c r="G69" s="150"/>
      <c r="H69" s="150"/>
      <c r="I69" s="203"/>
      <c r="J69" s="94"/>
      <c r="K69" s="94"/>
      <c r="L69" s="94"/>
      <c r="M69" s="94"/>
      <c r="N69" s="94"/>
      <c r="O69" s="150"/>
      <c r="P69" s="150"/>
      <c r="Q69" s="203"/>
      <c r="R69" s="94"/>
      <c r="S69" s="94"/>
      <c r="T69" s="94"/>
      <c r="U69" s="94"/>
      <c r="V69" s="94"/>
      <c r="W69" s="150"/>
    </row>
    <row r="70" spans="1:23" x14ac:dyDescent="0.3">
      <c r="A70" s="229"/>
      <c r="B70" s="94"/>
      <c r="C70" s="94"/>
      <c r="D70" s="94"/>
      <c r="E70" s="94"/>
      <c r="F70" s="94"/>
      <c r="G70" s="150"/>
      <c r="H70" s="150"/>
      <c r="I70" s="203"/>
      <c r="J70" s="94"/>
      <c r="K70" s="94"/>
      <c r="L70" s="94"/>
      <c r="M70" s="94"/>
      <c r="N70" s="94"/>
      <c r="O70" s="150"/>
      <c r="P70" s="150"/>
      <c r="Q70" s="203"/>
      <c r="R70" s="94"/>
      <c r="S70" s="94"/>
      <c r="T70" s="94"/>
      <c r="U70" s="94"/>
      <c r="V70" s="94"/>
      <c r="W70" s="150"/>
    </row>
    <row r="71" spans="1:23" x14ac:dyDescent="0.3">
      <c r="A71" s="229"/>
      <c r="B71" s="94"/>
      <c r="C71" s="94"/>
      <c r="D71" s="94"/>
      <c r="E71" s="94"/>
      <c r="F71" s="94"/>
      <c r="G71" s="150"/>
      <c r="H71" s="150"/>
      <c r="I71" s="203"/>
      <c r="J71" s="94"/>
      <c r="K71" s="94"/>
      <c r="L71" s="94"/>
      <c r="M71" s="94"/>
      <c r="N71" s="94"/>
      <c r="O71" s="150"/>
      <c r="P71" s="150"/>
      <c r="Q71" s="203"/>
      <c r="R71" s="94"/>
      <c r="S71" s="94"/>
      <c r="T71" s="94"/>
      <c r="U71" s="94"/>
      <c r="V71" s="94"/>
      <c r="W71" s="150"/>
    </row>
    <row r="72" spans="1:23" x14ac:dyDescent="0.3">
      <c r="A72" s="203"/>
      <c r="B72" s="94"/>
      <c r="C72" s="94"/>
      <c r="D72" s="94"/>
      <c r="E72" s="94"/>
      <c r="F72" s="94"/>
      <c r="G72" s="150"/>
      <c r="H72" s="150"/>
      <c r="I72" s="203"/>
      <c r="J72" s="94"/>
      <c r="K72" s="94"/>
      <c r="L72" s="94"/>
      <c r="M72" s="94"/>
      <c r="N72" s="94"/>
      <c r="O72" s="150"/>
      <c r="P72" s="150"/>
      <c r="Q72" s="203"/>
      <c r="R72" s="94"/>
      <c r="S72" s="94"/>
      <c r="T72" s="94"/>
      <c r="U72" s="94"/>
      <c r="V72" s="94"/>
      <c r="W72" s="150"/>
    </row>
    <row r="73" spans="1:23" x14ac:dyDescent="0.3">
      <c r="A73" s="150"/>
      <c r="B73" s="94"/>
      <c r="C73" s="94"/>
      <c r="D73" s="94"/>
      <c r="E73" s="94"/>
      <c r="F73" s="94"/>
      <c r="G73" s="150"/>
      <c r="H73" s="150"/>
      <c r="I73" s="203"/>
      <c r="J73" s="94"/>
      <c r="K73" s="94"/>
      <c r="L73" s="94"/>
      <c r="M73" s="94"/>
      <c r="N73" s="94"/>
      <c r="O73" s="150"/>
      <c r="P73" s="150"/>
      <c r="Q73" s="203"/>
      <c r="R73" s="94"/>
      <c r="S73" s="94"/>
      <c r="T73" s="94"/>
      <c r="U73" s="94"/>
      <c r="V73" s="94"/>
      <c r="W73" s="150"/>
    </row>
    <row r="74" spans="1:23" x14ac:dyDescent="0.3">
      <c r="A74" s="150"/>
      <c r="B74" s="94"/>
      <c r="C74" s="94"/>
      <c r="D74" s="94"/>
      <c r="E74" s="94"/>
      <c r="F74" s="94"/>
      <c r="G74" s="150"/>
      <c r="H74" s="150"/>
      <c r="I74" s="201"/>
      <c r="J74" s="94"/>
      <c r="K74" s="94"/>
      <c r="L74" s="94"/>
      <c r="M74" s="94"/>
      <c r="N74" s="94"/>
      <c r="O74" s="202"/>
      <c r="P74" s="150"/>
      <c r="Q74" s="203"/>
      <c r="R74" s="94"/>
      <c r="S74" s="94"/>
      <c r="T74" s="94"/>
      <c r="U74" s="94"/>
      <c r="V74" s="94"/>
      <c r="W74" s="150"/>
    </row>
    <row r="75" spans="1:23" x14ac:dyDescent="0.3">
      <c r="A75" s="203"/>
      <c r="B75" s="94"/>
      <c r="C75" s="94"/>
      <c r="D75" s="94"/>
      <c r="E75" s="94"/>
      <c r="F75" s="94"/>
      <c r="G75" s="150"/>
      <c r="H75" s="150"/>
      <c r="I75" s="203"/>
      <c r="J75" s="94"/>
      <c r="K75" s="94"/>
      <c r="L75" s="94"/>
      <c r="M75" s="94"/>
      <c r="N75" s="94"/>
      <c r="O75" s="150"/>
      <c r="P75" s="150"/>
      <c r="Q75" s="203"/>
      <c r="R75" s="94"/>
      <c r="S75" s="94"/>
      <c r="T75" s="94"/>
      <c r="U75" s="94"/>
      <c r="V75" s="94"/>
      <c r="W75" s="150"/>
    </row>
    <row r="76" spans="1:23" x14ac:dyDescent="0.3">
      <c r="A76" s="229"/>
      <c r="B76" s="94"/>
      <c r="C76" s="94"/>
      <c r="D76" s="94"/>
      <c r="E76" s="94"/>
      <c r="F76" s="94"/>
      <c r="G76" s="150"/>
      <c r="H76" s="150"/>
      <c r="I76" s="203"/>
      <c r="J76" s="94"/>
      <c r="K76" s="94"/>
      <c r="L76" s="94"/>
      <c r="M76" s="94"/>
      <c r="N76" s="94"/>
      <c r="O76" s="150"/>
      <c r="P76" s="150"/>
      <c r="Q76" s="201"/>
      <c r="R76" s="94"/>
      <c r="S76" s="94"/>
      <c r="T76" s="94"/>
      <c r="U76" s="94"/>
      <c r="V76" s="94"/>
      <c r="W76" s="202"/>
    </row>
    <row r="77" spans="1:23" x14ac:dyDescent="0.3">
      <c r="A77" s="229"/>
      <c r="B77" s="94"/>
      <c r="C77" s="94"/>
      <c r="D77" s="94"/>
      <c r="E77" s="94"/>
      <c r="F77" s="94"/>
      <c r="G77" s="150"/>
      <c r="H77" s="150"/>
      <c r="I77" s="203"/>
      <c r="J77" s="94"/>
      <c r="K77" s="94"/>
      <c r="L77" s="94"/>
      <c r="M77" s="94"/>
      <c r="N77" s="94"/>
      <c r="O77" s="150"/>
      <c r="P77" s="150"/>
      <c r="Q77" s="203"/>
      <c r="R77" s="94"/>
      <c r="S77" s="94"/>
      <c r="T77" s="94"/>
      <c r="U77" s="94"/>
      <c r="V77" s="94"/>
      <c r="W77" s="150"/>
    </row>
    <row r="78" spans="1:23" x14ac:dyDescent="0.3">
      <c r="A78" s="229"/>
      <c r="B78" s="94"/>
      <c r="C78" s="94"/>
      <c r="D78" s="94"/>
      <c r="E78" s="94"/>
      <c r="F78" s="94"/>
      <c r="G78" s="150"/>
      <c r="H78" s="150"/>
      <c r="I78" s="203"/>
      <c r="J78" s="94"/>
      <c r="K78" s="94"/>
      <c r="L78" s="94"/>
      <c r="M78" s="94"/>
      <c r="N78" s="94"/>
      <c r="O78" s="150"/>
      <c r="P78" s="150"/>
      <c r="Q78" s="150"/>
      <c r="R78" s="150"/>
      <c r="S78" s="150"/>
      <c r="T78" s="150"/>
      <c r="U78" s="150"/>
      <c r="V78" s="150"/>
      <c r="W78" s="150"/>
    </row>
    <row r="79" spans="1:23" x14ac:dyDescent="0.3">
      <c r="A79" s="203"/>
      <c r="B79" s="94"/>
      <c r="C79" s="94"/>
      <c r="D79" s="94"/>
      <c r="E79" s="94"/>
      <c r="F79" s="94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</row>
    <row r="80" spans="1:23" x14ac:dyDescent="0.3">
      <c r="A80" s="203"/>
      <c r="B80" s="94"/>
      <c r="C80" s="94"/>
      <c r="D80" s="94"/>
      <c r="E80" s="94"/>
      <c r="F80" s="94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</row>
    <row r="81" spans="1:23" x14ac:dyDescent="0.3">
      <c r="A81" s="229"/>
      <c r="B81" s="94"/>
      <c r="C81" s="94"/>
      <c r="D81" s="94"/>
      <c r="E81" s="94"/>
      <c r="F81" s="94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</row>
    <row r="82" spans="1:23" x14ac:dyDescent="0.3">
      <c r="A82" s="229"/>
      <c r="B82" s="94"/>
      <c r="C82" s="94"/>
      <c r="D82" s="94"/>
      <c r="E82" s="94"/>
      <c r="F82" s="94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</row>
    <row r="83" spans="1:23" x14ac:dyDescent="0.3">
      <c r="A83" s="229"/>
      <c r="B83" s="94"/>
      <c r="C83" s="94"/>
      <c r="D83" s="94"/>
      <c r="E83" s="94"/>
      <c r="F83" s="94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</row>
    <row r="84" spans="1:23" x14ac:dyDescent="0.3">
      <c r="A84" s="203"/>
      <c r="B84" s="94"/>
      <c r="C84" s="94"/>
      <c r="D84" s="94"/>
      <c r="E84" s="94"/>
      <c r="F84" s="94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</row>
    <row r="85" spans="1:23" x14ac:dyDescent="0.3">
      <c r="A85" s="203"/>
      <c r="B85" s="94"/>
      <c r="C85" s="94"/>
      <c r="D85" s="94"/>
      <c r="E85" s="94"/>
      <c r="F85" s="94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</row>
    <row r="86" spans="1:23" x14ac:dyDescent="0.3">
      <c r="A86" s="203"/>
      <c r="B86" s="94"/>
      <c r="C86" s="94"/>
      <c r="D86" s="94"/>
      <c r="E86" s="94"/>
      <c r="F86" s="94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</row>
    <row r="87" spans="1:23" x14ac:dyDescent="0.3">
      <c r="A87" s="203"/>
      <c r="B87" s="94"/>
      <c r="C87" s="94"/>
      <c r="D87" s="94"/>
      <c r="E87" s="94"/>
      <c r="F87" s="94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</row>
    <row r="88" spans="1:23" x14ac:dyDescent="0.3">
      <c r="A88" s="235"/>
      <c r="B88" s="94"/>
      <c r="C88" s="94"/>
      <c r="D88" s="94"/>
      <c r="E88" s="94"/>
      <c r="F88" s="94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</row>
    <row r="89" spans="1:23" x14ac:dyDescent="0.3">
      <c r="A89" s="229"/>
      <c r="B89" s="94"/>
      <c r="C89" s="94"/>
      <c r="D89" s="94"/>
      <c r="E89" s="94"/>
      <c r="F89" s="94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</row>
    <row r="90" spans="1:23" x14ac:dyDescent="0.3">
      <c r="A90" s="229"/>
      <c r="B90" s="94"/>
      <c r="C90" s="94"/>
      <c r="D90" s="94"/>
      <c r="E90" s="94"/>
      <c r="F90" s="94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</row>
    <row r="91" spans="1:23" x14ac:dyDescent="0.3">
      <c r="A91" s="236"/>
      <c r="B91" s="94"/>
      <c r="C91" s="94"/>
      <c r="D91" s="94"/>
      <c r="E91" s="94"/>
      <c r="F91" s="94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</row>
    <row r="92" spans="1:23" x14ac:dyDescent="0.3">
      <c r="A92" s="203"/>
      <c r="B92" s="94"/>
      <c r="C92" s="94"/>
      <c r="D92" s="94"/>
      <c r="E92" s="94"/>
      <c r="F92" s="94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</row>
    <row r="93" spans="1:23" x14ac:dyDescent="0.3">
      <c r="A93" s="203"/>
      <c r="B93" s="94"/>
      <c r="C93" s="94"/>
      <c r="D93" s="94"/>
      <c r="E93" s="94"/>
      <c r="F93" s="94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</row>
    <row r="94" spans="1:23" x14ac:dyDescent="0.3">
      <c r="A94" s="203"/>
      <c r="B94" s="94"/>
      <c r="C94" s="94"/>
      <c r="D94" s="94"/>
      <c r="E94" s="94"/>
      <c r="F94" s="94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</row>
    <row r="95" spans="1:23" x14ac:dyDescent="0.3">
      <c r="A95" s="203"/>
      <c r="B95" s="94"/>
      <c r="C95" s="94"/>
      <c r="D95" s="94"/>
      <c r="E95" s="94"/>
      <c r="F95" s="94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</row>
    <row r="96" spans="1:23" x14ac:dyDescent="0.3">
      <c r="A96" s="229"/>
      <c r="B96" s="94"/>
      <c r="C96" s="94"/>
      <c r="D96" s="94"/>
      <c r="E96" s="94"/>
      <c r="F96" s="94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</row>
    <row r="97" spans="1:23" x14ac:dyDescent="0.3">
      <c r="A97" s="229"/>
      <c r="B97" s="94"/>
      <c r="C97" s="94"/>
      <c r="D97" s="94"/>
      <c r="E97" s="94"/>
      <c r="F97" s="94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</row>
    <row r="98" spans="1:23" x14ac:dyDescent="0.3">
      <c r="A98" s="229"/>
      <c r="B98" s="94"/>
      <c r="C98" s="94"/>
      <c r="D98" s="94"/>
      <c r="E98" s="94"/>
      <c r="F98" s="94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</row>
    <row r="99" spans="1:23" x14ac:dyDescent="0.3">
      <c r="A99" s="203"/>
      <c r="B99" s="94"/>
      <c r="C99" s="94"/>
      <c r="D99" s="94"/>
      <c r="E99" s="94"/>
      <c r="F99" s="94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</row>
    <row r="100" spans="1:23" x14ac:dyDescent="0.3">
      <c r="A100" s="203"/>
      <c r="B100" s="94"/>
      <c r="C100" s="94"/>
      <c r="D100" s="94"/>
      <c r="E100" s="94"/>
      <c r="F100" s="94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</row>
    <row r="101" spans="1:23" x14ac:dyDescent="0.3">
      <c r="A101" s="203"/>
      <c r="B101" s="94"/>
      <c r="C101" s="94"/>
      <c r="D101" s="94"/>
      <c r="E101" s="94"/>
      <c r="F101" s="94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</row>
    <row r="102" spans="1:23" x14ac:dyDescent="0.3">
      <c r="A102" s="203"/>
      <c r="B102" s="94"/>
      <c r="C102" s="94"/>
      <c r="D102" s="94"/>
      <c r="E102" s="94"/>
      <c r="F102" s="94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</row>
    <row r="103" spans="1:23" x14ac:dyDescent="0.3">
      <c r="A103" s="229"/>
      <c r="B103" s="94"/>
      <c r="C103" s="94"/>
      <c r="D103" s="94"/>
      <c r="E103" s="94"/>
      <c r="F103" s="94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</row>
    <row r="104" spans="1:23" x14ac:dyDescent="0.3">
      <c r="A104" s="229"/>
      <c r="B104" s="94"/>
      <c r="C104" s="94"/>
      <c r="D104" s="94"/>
      <c r="E104" s="94"/>
      <c r="F104" s="94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</row>
    <row r="105" spans="1:23" x14ac:dyDescent="0.3">
      <c r="A105" s="203"/>
      <c r="B105" s="94"/>
      <c r="C105" s="94"/>
      <c r="D105" s="94"/>
      <c r="E105" s="94"/>
      <c r="F105" s="94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</row>
    <row r="106" spans="1:23" x14ac:dyDescent="0.3">
      <c r="A106" s="203"/>
      <c r="B106" s="94"/>
      <c r="C106" s="94"/>
      <c r="D106" s="94"/>
      <c r="E106" s="94"/>
      <c r="F106" s="94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</row>
    <row r="107" spans="1:23" x14ac:dyDescent="0.3">
      <c r="A107" s="229"/>
      <c r="B107" s="94"/>
      <c r="C107" s="94"/>
      <c r="D107" s="94"/>
      <c r="E107" s="94"/>
      <c r="F107" s="94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</row>
    <row r="108" spans="1:23" x14ac:dyDescent="0.3">
      <c r="A108" s="229"/>
      <c r="B108" s="94"/>
      <c r="C108" s="94"/>
      <c r="D108" s="94"/>
      <c r="E108" s="94"/>
      <c r="F108" s="94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</row>
    <row r="109" spans="1:23" x14ac:dyDescent="0.3">
      <c r="A109" s="203"/>
      <c r="B109" s="94"/>
      <c r="C109" s="94"/>
      <c r="D109" s="94"/>
      <c r="E109" s="94"/>
      <c r="F109" s="94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</row>
    <row r="110" spans="1:23" x14ac:dyDescent="0.3">
      <c r="A110" s="201"/>
      <c r="B110" s="94"/>
      <c r="C110" s="94"/>
      <c r="D110" s="94"/>
      <c r="E110" s="94"/>
      <c r="F110" s="94"/>
      <c r="G110" s="202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</row>
    <row r="111" spans="1:23" x14ac:dyDescent="0.3">
      <c r="A111" s="150"/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</row>
  </sheetData>
  <conditionalFormatting sqref="C11:F51">
    <cfRule type="containsBlanks" dxfId="3" priority="14">
      <formula>LEN(TRIM(C11))=0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B17F-8F70-4389-907F-845CF94A841C}">
  <dimension ref="A1:Y91"/>
  <sheetViews>
    <sheetView topLeftCell="A16" workbookViewId="0">
      <selection activeCell="A3" sqref="A3:C7"/>
    </sheetView>
  </sheetViews>
  <sheetFormatPr defaultRowHeight="14.4" x14ac:dyDescent="0.3"/>
  <sheetData>
    <row r="1" spans="1:25" x14ac:dyDescent="0.3">
      <c r="A1" s="82" t="s">
        <v>155</v>
      </c>
      <c r="B1" s="31">
        <v>44282</v>
      </c>
      <c r="D1" s="174"/>
      <c r="E1" s="174"/>
      <c r="G1" s="125"/>
    </row>
    <row r="2" spans="1:25" ht="15" thickBot="1" x14ac:dyDescent="0.35">
      <c r="A2" s="97" t="s">
        <v>313</v>
      </c>
      <c r="B2" s="199" t="s">
        <v>438</v>
      </c>
      <c r="D2" s="175"/>
      <c r="E2" s="81">
        <v>44277</v>
      </c>
      <c r="I2" s="81">
        <v>44278</v>
      </c>
      <c r="M2" s="81">
        <v>44279</v>
      </c>
      <c r="Q2" s="81">
        <v>44280</v>
      </c>
      <c r="U2" s="81">
        <v>44281</v>
      </c>
      <c r="X2" s="240"/>
      <c r="Y2" s="138"/>
    </row>
    <row r="3" spans="1:25" x14ac:dyDescent="0.3">
      <c r="A3" s="82" t="s">
        <v>431</v>
      </c>
      <c r="B3" s="212" t="s">
        <v>385</v>
      </c>
      <c r="C3" s="228" t="s">
        <v>386</v>
      </c>
      <c r="D3" s="203"/>
      <c r="E3" s="162" t="s">
        <v>444</v>
      </c>
      <c r="F3" s="164">
        <v>6</v>
      </c>
      <c r="G3" s="166" t="s">
        <v>391</v>
      </c>
      <c r="I3" s="162" t="s">
        <v>444</v>
      </c>
      <c r="J3" s="164">
        <v>11</v>
      </c>
      <c r="K3" s="166" t="s">
        <v>391</v>
      </c>
      <c r="M3" s="162" t="s">
        <v>444</v>
      </c>
      <c r="N3" s="161">
        <v>6</v>
      </c>
      <c r="O3" s="106" t="s">
        <v>391</v>
      </c>
      <c r="Q3" s="162" t="s">
        <v>444</v>
      </c>
      <c r="R3" s="164">
        <f>'Females 4th Results'!U3</f>
        <v>41</v>
      </c>
      <c r="S3" s="166" t="s">
        <v>391</v>
      </c>
      <c r="U3" s="162" t="s">
        <v>444</v>
      </c>
      <c r="V3" s="164">
        <f>F67</f>
        <v>0</v>
      </c>
      <c r="W3" s="166" t="s">
        <v>391</v>
      </c>
      <c r="X3" s="150"/>
      <c r="Y3" s="138"/>
    </row>
    <row r="4" spans="1:25" x14ac:dyDescent="0.3">
      <c r="A4" s="83" t="s">
        <v>316</v>
      </c>
      <c r="B4" s="216">
        <v>0.3833333333333333</v>
      </c>
      <c r="C4" s="217">
        <v>0.44444444444444442</v>
      </c>
      <c r="D4" s="224"/>
      <c r="E4" s="109" t="s">
        <v>390</v>
      </c>
      <c r="F4" s="138">
        <v>5</v>
      </c>
      <c r="G4" s="108" t="s">
        <v>391</v>
      </c>
      <c r="I4" s="109" t="s">
        <v>390</v>
      </c>
      <c r="J4" s="138">
        <v>10</v>
      </c>
      <c r="K4" s="108" t="s">
        <v>391</v>
      </c>
      <c r="M4" s="170" t="s">
        <v>390</v>
      </c>
      <c r="N4" s="138">
        <v>10</v>
      </c>
      <c r="O4" s="108" t="s">
        <v>391</v>
      </c>
      <c r="Q4" s="109" t="s">
        <v>390</v>
      </c>
      <c r="R4" s="138">
        <f>'Females 4th Results'!U4</f>
        <v>5</v>
      </c>
      <c r="S4" s="108" t="s">
        <v>391</v>
      </c>
      <c r="T4" s="172"/>
      <c r="U4" s="109" t="s">
        <v>390</v>
      </c>
      <c r="V4" s="138">
        <f>K47</f>
        <v>30</v>
      </c>
      <c r="W4" s="108" t="s">
        <v>391</v>
      </c>
      <c r="X4" s="138"/>
      <c r="Y4" s="138"/>
    </row>
    <row r="5" spans="1:25" ht="15" thickBot="1" x14ac:dyDescent="0.35">
      <c r="A5" s="83" t="s">
        <v>312</v>
      </c>
      <c r="B5" s="218" t="s">
        <v>332</v>
      </c>
      <c r="C5" s="219" t="s">
        <v>332</v>
      </c>
      <c r="D5" s="225"/>
      <c r="E5" s="110" t="s">
        <v>394</v>
      </c>
      <c r="F5" s="165">
        <v>5</v>
      </c>
      <c r="G5" s="111" t="s">
        <v>391</v>
      </c>
      <c r="I5" s="110" t="s">
        <v>394</v>
      </c>
      <c r="J5" s="165">
        <v>9</v>
      </c>
      <c r="K5" s="111" t="s">
        <v>391</v>
      </c>
      <c r="M5" s="110" t="s">
        <v>8</v>
      </c>
      <c r="N5" s="165">
        <v>9</v>
      </c>
      <c r="O5" s="111" t="s">
        <v>391</v>
      </c>
      <c r="Q5" s="110" t="s">
        <v>394</v>
      </c>
      <c r="R5" s="165">
        <f>'Females 4th Results'!U5</f>
        <v>7</v>
      </c>
      <c r="S5" s="111" t="s">
        <v>391</v>
      </c>
      <c r="T5" s="171"/>
      <c r="U5" s="109" t="s">
        <v>394</v>
      </c>
      <c r="V5" s="138">
        <f>V67</f>
        <v>0</v>
      </c>
      <c r="W5" s="108" t="s">
        <v>391</v>
      </c>
      <c r="X5" s="138"/>
      <c r="Y5" s="138"/>
    </row>
    <row r="6" spans="1:25" ht="15" thickBot="1" x14ac:dyDescent="0.35">
      <c r="A6" s="83" t="s">
        <v>315</v>
      </c>
      <c r="B6" s="2" t="s">
        <v>441</v>
      </c>
      <c r="C6" s="220" t="s">
        <v>439</v>
      </c>
      <c r="D6" s="226"/>
      <c r="U6" s="239" t="s">
        <v>443</v>
      </c>
      <c r="V6" s="165">
        <f>'Females 5th Results'!V6</f>
        <v>41</v>
      </c>
      <c r="W6" s="111" t="s">
        <v>391</v>
      </c>
    </row>
    <row r="7" spans="1:25" ht="15" thickBot="1" x14ac:dyDescent="0.35">
      <c r="A7" s="84" t="s">
        <v>314</v>
      </c>
      <c r="B7" s="221" t="s">
        <v>442</v>
      </c>
      <c r="C7" s="222" t="s">
        <v>440</v>
      </c>
      <c r="D7" s="227"/>
    </row>
    <row r="8" spans="1:25" ht="15" thickBot="1" x14ac:dyDescent="0.35">
      <c r="L8" s="138"/>
      <c r="M8" s="81">
        <v>44282</v>
      </c>
      <c r="Q8" s="206" t="s">
        <v>395</v>
      </c>
    </row>
    <row r="9" spans="1:25" x14ac:dyDescent="0.3">
      <c r="B9" s="93"/>
      <c r="C9" s="122"/>
      <c r="D9" s="122"/>
      <c r="E9" s="122"/>
      <c r="F9" s="122"/>
      <c r="L9" s="229"/>
      <c r="M9" s="162" t="s">
        <v>444</v>
      </c>
      <c r="N9" s="164">
        <v>0</v>
      </c>
      <c r="O9" s="166" t="s">
        <v>391</v>
      </c>
      <c r="Q9" s="162" t="s">
        <v>444</v>
      </c>
      <c r="R9" s="164">
        <f>SUM(F3,J3,N3,R3, V3)</f>
        <v>64</v>
      </c>
      <c r="S9" s="166" t="s">
        <v>391</v>
      </c>
    </row>
    <row r="10" spans="1:25" x14ac:dyDescent="0.3">
      <c r="J10" s="150"/>
      <c r="K10" s="94"/>
      <c r="L10" s="139"/>
      <c r="M10" s="109" t="s">
        <v>390</v>
      </c>
      <c r="N10" s="138">
        <v>0</v>
      </c>
      <c r="O10" s="108" t="s">
        <v>391</v>
      </c>
      <c r="Q10" s="109" t="s">
        <v>390</v>
      </c>
      <c r="R10" s="238">
        <f>SUM(F4,J4,N4,R4, V4)</f>
        <v>60</v>
      </c>
      <c r="S10" s="108" t="s">
        <v>391</v>
      </c>
    </row>
    <row r="11" spans="1:25" x14ac:dyDescent="0.3">
      <c r="J11" s="203"/>
      <c r="K11" s="94"/>
      <c r="L11" s="139"/>
      <c r="M11" s="109" t="s">
        <v>394</v>
      </c>
      <c r="N11" s="138">
        <v>0</v>
      </c>
      <c r="O11" s="108" t="s">
        <v>391</v>
      </c>
      <c r="Q11" s="109" t="s">
        <v>394</v>
      </c>
      <c r="R11" s="238">
        <f>SUM(F5,J5,N5,R5, V5)</f>
        <v>30</v>
      </c>
      <c r="S11" s="108" t="s">
        <v>391</v>
      </c>
    </row>
    <row r="12" spans="1:25" ht="15" thickBot="1" x14ac:dyDescent="0.35">
      <c r="J12" s="203"/>
      <c r="K12" s="94"/>
      <c r="L12" s="139"/>
      <c r="M12" s="239" t="s">
        <v>443</v>
      </c>
      <c r="N12" s="165">
        <f>L49</f>
        <v>32</v>
      </c>
      <c r="O12" s="111" t="s">
        <v>391</v>
      </c>
      <c r="Q12" s="239" t="s">
        <v>443</v>
      </c>
      <c r="R12" s="241">
        <f>SUM(F6,J6,N6,R6, V6, N12)</f>
        <v>73</v>
      </c>
      <c r="S12" s="111" t="s">
        <v>391</v>
      </c>
    </row>
    <row r="13" spans="1:25" x14ac:dyDescent="0.3">
      <c r="J13" s="203"/>
      <c r="K13" s="94"/>
      <c r="L13" s="139"/>
      <c r="M13" s="139"/>
    </row>
    <row r="14" spans="1:25" x14ac:dyDescent="0.3">
      <c r="J14" s="230"/>
      <c r="K14" s="94"/>
      <c r="L14" s="139"/>
      <c r="M14" s="139"/>
    </row>
    <row r="15" spans="1:25" ht="15" thickBot="1" x14ac:dyDescent="0.35">
      <c r="J15" s="230"/>
      <c r="K15" s="94"/>
      <c r="L15" s="139"/>
      <c r="M15" s="139"/>
    </row>
    <row r="16" spans="1:25" ht="15" thickBot="1" x14ac:dyDescent="0.35">
      <c r="A16" s="143" t="s">
        <v>153</v>
      </c>
      <c r="B16" s="85">
        <v>0</v>
      </c>
      <c r="C16" s="85">
        <v>15</v>
      </c>
      <c r="D16" s="85">
        <v>30</v>
      </c>
      <c r="E16" s="85">
        <v>60</v>
      </c>
      <c r="F16" s="86">
        <v>120</v>
      </c>
      <c r="G16" s="120" t="s">
        <v>299</v>
      </c>
      <c r="J16" s="115" t="s">
        <v>153</v>
      </c>
      <c r="K16" s="244" t="s">
        <v>392</v>
      </c>
      <c r="L16" s="245"/>
      <c r="M16" s="139"/>
      <c r="N16" s="139"/>
      <c r="O16" s="139"/>
      <c r="P16" s="138"/>
    </row>
    <row r="17" spans="1:16" x14ac:dyDescent="0.3">
      <c r="A17" s="183" t="s">
        <v>350</v>
      </c>
      <c r="B17" s="173">
        <v>0</v>
      </c>
      <c r="C17" s="87">
        <v>0</v>
      </c>
      <c r="D17" s="87">
        <v>0</v>
      </c>
      <c r="E17" s="87">
        <v>0</v>
      </c>
      <c r="F17" s="88">
        <v>1</v>
      </c>
      <c r="G17" s="108"/>
      <c r="J17" s="176" t="s">
        <v>350</v>
      </c>
      <c r="K17" s="243">
        <v>120</v>
      </c>
      <c r="L17" s="249"/>
      <c r="M17" s="139"/>
      <c r="N17" s="139"/>
      <c r="O17" s="139"/>
      <c r="P17" s="138"/>
    </row>
    <row r="18" spans="1:16" x14ac:dyDescent="0.3">
      <c r="A18" s="177" t="s">
        <v>351</v>
      </c>
      <c r="B18" s="152">
        <v>0</v>
      </c>
      <c r="C18" s="89">
        <v>0</v>
      </c>
      <c r="D18" s="89">
        <v>1</v>
      </c>
      <c r="E18" s="89"/>
      <c r="F18" s="90"/>
      <c r="G18" s="108"/>
      <c r="J18" s="177" t="s">
        <v>351</v>
      </c>
      <c r="K18" s="242">
        <v>30</v>
      </c>
      <c r="L18" s="250"/>
      <c r="M18" s="139"/>
      <c r="N18" s="139"/>
      <c r="O18" s="139"/>
      <c r="P18" s="138"/>
    </row>
    <row r="19" spans="1:16" x14ac:dyDescent="0.3">
      <c r="A19" s="177" t="s">
        <v>352</v>
      </c>
      <c r="B19" s="152">
        <v>0</v>
      </c>
      <c r="C19" s="89">
        <v>1</v>
      </c>
      <c r="D19" s="89"/>
      <c r="E19" s="89"/>
      <c r="F19" s="90"/>
      <c r="G19" s="108"/>
      <c r="J19" s="177" t="s">
        <v>352</v>
      </c>
      <c r="K19" s="242">
        <v>15</v>
      </c>
      <c r="L19" s="250"/>
      <c r="M19" s="139"/>
      <c r="N19" s="139"/>
      <c r="O19" s="139"/>
      <c r="P19" s="138"/>
    </row>
    <row r="20" spans="1:16" x14ac:dyDescent="0.3">
      <c r="A20" s="231" t="s">
        <v>400</v>
      </c>
      <c r="B20" s="152">
        <v>0</v>
      </c>
      <c r="C20" s="89">
        <v>1</v>
      </c>
      <c r="D20" s="89"/>
      <c r="E20" s="89"/>
      <c r="F20" s="90"/>
      <c r="G20" s="108"/>
      <c r="J20" s="231" t="s">
        <v>400</v>
      </c>
      <c r="K20" s="242">
        <v>15</v>
      </c>
      <c r="L20" s="250"/>
      <c r="M20" s="139"/>
      <c r="N20" s="139"/>
      <c r="O20" s="139"/>
      <c r="P20" s="138"/>
    </row>
    <row r="21" spans="1:16" x14ac:dyDescent="0.3">
      <c r="A21" s="231" t="s">
        <v>401</v>
      </c>
      <c r="B21" s="152">
        <v>0</v>
      </c>
      <c r="C21" s="146">
        <v>1</v>
      </c>
      <c r="D21" s="1"/>
      <c r="E21" s="1"/>
      <c r="F21" s="13"/>
      <c r="G21" s="108"/>
      <c r="J21" s="231" t="s">
        <v>401</v>
      </c>
      <c r="K21" s="242">
        <v>15</v>
      </c>
      <c r="L21" s="251"/>
      <c r="M21" s="138"/>
      <c r="N21" s="138"/>
      <c r="O21" s="138"/>
      <c r="P21" s="138"/>
    </row>
    <row r="22" spans="1:16" x14ac:dyDescent="0.3">
      <c r="A22" s="177" t="s">
        <v>353</v>
      </c>
      <c r="B22" s="152">
        <v>0</v>
      </c>
      <c r="C22" s="89">
        <v>0</v>
      </c>
      <c r="D22" s="89">
        <v>0</v>
      </c>
      <c r="E22" s="89">
        <v>0</v>
      </c>
      <c r="F22" s="90">
        <v>0</v>
      </c>
      <c r="G22" s="108"/>
      <c r="J22" s="177" t="s">
        <v>353</v>
      </c>
      <c r="K22" s="242"/>
      <c r="L22" s="250"/>
      <c r="M22" s="139"/>
      <c r="N22" s="139"/>
      <c r="O22" s="139"/>
      <c r="P22" s="138"/>
    </row>
    <row r="23" spans="1:16" x14ac:dyDescent="0.3">
      <c r="A23" s="177" t="s">
        <v>354</v>
      </c>
      <c r="B23" s="152">
        <v>0</v>
      </c>
      <c r="C23" s="89">
        <v>0</v>
      </c>
      <c r="D23" s="89">
        <v>0</v>
      </c>
      <c r="E23" s="89">
        <v>1</v>
      </c>
      <c r="F23" s="90"/>
      <c r="G23" s="108"/>
      <c r="J23" s="177" t="s">
        <v>354</v>
      </c>
      <c r="K23" s="242">
        <v>60</v>
      </c>
      <c r="L23" s="250"/>
      <c r="M23" s="139"/>
      <c r="N23" s="139"/>
      <c r="O23" s="139"/>
      <c r="P23" s="138"/>
    </row>
    <row r="24" spans="1:16" x14ac:dyDescent="0.3">
      <c r="A24" s="231" t="s">
        <v>355</v>
      </c>
      <c r="B24" s="152">
        <v>0</v>
      </c>
      <c r="C24" s="89">
        <v>0</v>
      </c>
      <c r="D24" s="89">
        <v>0</v>
      </c>
      <c r="E24" s="89">
        <v>1</v>
      </c>
      <c r="F24" s="90"/>
      <c r="G24" s="108"/>
      <c r="J24" s="231" t="s">
        <v>355</v>
      </c>
      <c r="K24" s="242">
        <v>60</v>
      </c>
      <c r="L24" s="250"/>
      <c r="M24" s="139"/>
      <c r="N24" s="139"/>
      <c r="O24" s="139"/>
      <c r="P24" s="138"/>
    </row>
    <row r="25" spans="1:16" x14ac:dyDescent="0.3">
      <c r="A25" s="231" t="s">
        <v>402</v>
      </c>
      <c r="B25" s="152">
        <v>0</v>
      </c>
      <c r="C25" s="89">
        <v>0</v>
      </c>
      <c r="D25" s="89">
        <v>0</v>
      </c>
      <c r="E25" s="89">
        <v>0</v>
      </c>
      <c r="F25" s="90">
        <v>0</v>
      </c>
      <c r="G25" s="108"/>
      <c r="J25" s="231" t="s">
        <v>402</v>
      </c>
      <c r="K25" s="242"/>
      <c r="L25" s="250"/>
      <c r="M25" s="139"/>
      <c r="N25" s="139"/>
      <c r="O25" s="139"/>
      <c r="P25" s="138"/>
    </row>
    <row r="26" spans="1:16" x14ac:dyDescent="0.3">
      <c r="A26" s="231" t="s">
        <v>403</v>
      </c>
      <c r="B26" s="152">
        <v>0</v>
      </c>
      <c r="C26" s="89">
        <v>1</v>
      </c>
      <c r="D26" s="89"/>
      <c r="E26" s="89"/>
      <c r="F26" s="90"/>
      <c r="G26" s="108"/>
      <c r="J26" s="231" t="s">
        <v>403</v>
      </c>
      <c r="K26" s="242">
        <v>15</v>
      </c>
      <c r="L26" s="250"/>
      <c r="M26" s="139"/>
      <c r="N26" s="139"/>
      <c r="O26" s="139"/>
      <c r="P26" s="138"/>
    </row>
    <row r="27" spans="1:16" x14ac:dyDescent="0.3">
      <c r="A27" s="177" t="s">
        <v>356</v>
      </c>
      <c r="B27" s="152">
        <v>0</v>
      </c>
      <c r="C27" s="89">
        <v>0</v>
      </c>
      <c r="D27" s="89">
        <v>0</v>
      </c>
      <c r="E27" s="89">
        <v>1</v>
      </c>
      <c r="F27" s="90"/>
      <c r="G27" s="108"/>
      <c r="J27" s="177" t="s">
        <v>356</v>
      </c>
      <c r="K27" s="242">
        <v>60</v>
      </c>
      <c r="L27" s="250"/>
      <c r="M27" s="139"/>
      <c r="N27" s="139"/>
      <c r="O27" s="139"/>
      <c r="P27" s="138"/>
    </row>
    <row r="28" spans="1:16" x14ac:dyDescent="0.3">
      <c r="A28" s="177" t="s">
        <v>357</v>
      </c>
      <c r="B28" s="152">
        <v>0</v>
      </c>
      <c r="C28" s="89">
        <v>0</v>
      </c>
      <c r="D28" s="89">
        <v>0</v>
      </c>
      <c r="E28" s="89">
        <v>1</v>
      </c>
      <c r="F28" s="90"/>
      <c r="G28" s="108"/>
      <c r="J28" s="177" t="s">
        <v>357</v>
      </c>
      <c r="K28" s="242">
        <v>60</v>
      </c>
      <c r="L28" s="250"/>
      <c r="M28" s="139"/>
      <c r="N28" s="139"/>
      <c r="O28" s="139"/>
      <c r="P28" s="138"/>
    </row>
    <row r="29" spans="1:16" x14ac:dyDescent="0.3">
      <c r="A29" s="177" t="s">
        <v>358</v>
      </c>
      <c r="B29" s="152">
        <v>0</v>
      </c>
      <c r="C29" s="89">
        <v>0</v>
      </c>
      <c r="D29" s="89">
        <v>0</v>
      </c>
      <c r="E29" s="89">
        <v>0</v>
      </c>
      <c r="F29" s="90">
        <v>0</v>
      </c>
      <c r="G29" s="108"/>
      <c r="J29" s="177" t="s">
        <v>358</v>
      </c>
      <c r="K29" s="242"/>
      <c r="L29" s="250"/>
      <c r="M29" s="139"/>
      <c r="N29" s="139"/>
      <c r="O29" s="139"/>
      <c r="P29" s="138"/>
    </row>
    <row r="30" spans="1:16" x14ac:dyDescent="0.3">
      <c r="A30" s="231" t="s">
        <v>413</v>
      </c>
      <c r="B30" s="152">
        <v>0</v>
      </c>
      <c r="C30" s="89">
        <v>1</v>
      </c>
      <c r="D30" s="89"/>
      <c r="E30" s="89"/>
      <c r="F30" s="90"/>
      <c r="G30" s="108"/>
      <c r="J30" s="231" t="s">
        <v>413</v>
      </c>
      <c r="K30" s="242">
        <v>15</v>
      </c>
      <c r="L30" s="250"/>
      <c r="M30" s="139"/>
      <c r="N30" s="139"/>
      <c r="O30" s="139"/>
      <c r="P30" s="138"/>
    </row>
    <row r="31" spans="1:16" x14ac:dyDescent="0.3">
      <c r="A31" s="231" t="s">
        <v>414</v>
      </c>
      <c r="B31" s="152">
        <v>0</v>
      </c>
      <c r="C31" s="89">
        <v>1</v>
      </c>
      <c r="D31" s="89"/>
      <c r="E31" s="89"/>
      <c r="F31" s="90"/>
      <c r="G31" s="108"/>
      <c r="J31" s="231" t="s">
        <v>414</v>
      </c>
      <c r="K31" s="242">
        <v>15</v>
      </c>
      <c r="L31" s="250"/>
      <c r="M31" s="139"/>
      <c r="N31" s="139"/>
      <c r="O31" s="139"/>
      <c r="P31" s="138"/>
    </row>
    <row r="32" spans="1:16" x14ac:dyDescent="0.3">
      <c r="A32" s="231" t="s">
        <v>415</v>
      </c>
      <c r="B32" s="152">
        <v>0</v>
      </c>
      <c r="C32" s="89">
        <v>1</v>
      </c>
      <c r="D32" s="89"/>
      <c r="E32" s="89"/>
      <c r="F32" s="90"/>
      <c r="G32" s="108"/>
      <c r="J32" s="231" t="s">
        <v>415</v>
      </c>
      <c r="K32" s="242">
        <v>15</v>
      </c>
      <c r="L32" s="250"/>
      <c r="M32" s="139"/>
      <c r="N32" s="139"/>
      <c r="O32" s="139"/>
      <c r="P32" s="138"/>
    </row>
    <row r="33" spans="1:16" x14ac:dyDescent="0.3">
      <c r="A33" s="177" t="s">
        <v>359</v>
      </c>
      <c r="B33" s="152">
        <v>0</v>
      </c>
      <c r="C33" s="89">
        <v>0</v>
      </c>
      <c r="D33" s="89">
        <v>0</v>
      </c>
      <c r="E33" s="89">
        <v>0</v>
      </c>
      <c r="F33" s="90">
        <v>1</v>
      </c>
      <c r="G33" s="108"/>
      <c r="J33" s="177" t="s">
        <v>359</v>
      </c>
      <c r="K33" s="242">
        <v>120</v>
      </c>
      <c r="L33" s="250"/>
      <c r="M33" s="139"/>
      <c r="N33" s="139"/>
      <c r="O33" s="139"/>
      <c r="P33" s="138"/>
    </row>
    <row r="34" spans="1:16" x14ac:dyDescent="0.3">
      <c r="A34" s="177" t="s">
        <v>360</v>
      </c>
      <c r="B34" s="152">
        <v>0</v>
      </c>
      <c r="C34" s="89">
        <v>1</v>
      </c>
      <c r="D34" s="89"/>
      <c r="E34" s="89"/>
      <c r="F34" s="90"/>
      <c r="G34" s="108"/>
      <c r="J34" s="177" t="s">
        <v>360</v>
      </c>
      <c r="K34" s="242">
        <v>15</v>
      </c>
      <c r="L34" s="250"/>
      <c r="M34" s="139"/>
      <c r="N34" s="139"/>
      <c r="O34" s="139"/>
      <c r="P34" s="138"/>
    </row>
    <row r="35" spans="1:16" x14ac:dyDescent="0.3">
      <c r="A35" s="186" t="s">
        <v>361</v>
      </c>
      <c r="B35" s="152">
        <v>0</v>
      </c>
      <c r="C35" s="89">
        <v>1</v>
      </c>
      <c r="D35" s="89"/>
      <c r="E35" s="89"/>
      <c r="F35" s="90"/>
      <c r="G35" s="108"/>
      <c r="J35" s="186" t="s">
        <v>361</v>
      </c>
      <c r="K35" s="242">
        <v>15</v>
      </c>
      <c r="L35" s="250"/>
      <c r="M35" s="139"/>
      <c r="N35" s="139"/>
      <c r="O35" s="139"/>
      <c r="P35" s="138"/>
    </row>
    <row r="36" spans="1:16" x14ac:dyDescent="0.3">
      <c r="A36" s="231" t="s">
        <v>418</v>
      </c>
      <c r="B36" s="152">
        <v>0</v>
      </c>
      <c r="C36" s="89">
        <v>1</v>
      </c>
      <c r="D36" s="89"/>
      <c r="E36" s="89"/>
      <c r="F36" s="90"/>
      <c r="G36" s="108"/>
      <c r="J36" s="231" t="s">
        <v>418</v>
      </c>
      <c r="K36" s="242">
        <v>15</v>
      </c>
      <c r="L36" s="250"/>
      <c r="M36" s="139"/>
      <c r="N36" s="139"/>
      <c r="O36" s="139"/>
      <c r="P36" s="138"/>
    </row>
    <row r="37" spans="1:16" x14ac:dyDescent="0.3">
      <c r="A37" s="231" t="s">
        <v>419</v>
      </c>
      <c r="B37" s="152">
        <v>0</v>
      </c>
      <c r="C37" s="89">
        <v>1</v>
      </c>
      <c r="D37" s="89"/>
      <c r="E37" s="89"/>
      <c r="F37" s="90"/>
      <c r="G37" s="108"/>
      <c r="J37" s="231" t="s">
        <v>419</v>
      </c>
      <c r="K37" s="242">
        <v>15</v>
      </c>
      <c r="L37" s="250"/>
      <c r="M37" s="139"/>
      <c r="N37" s="139"/>
      <c r="O37" s="139"/>
      <c r="P37" s="138"/>
    </row>
    <row r="38" spans="1:16" x14ac:dyDescent="0.3">
      <c r="A38" s="177" t="s">
        <v>379</v>
      </c>
      <c r="B38" s="152">
        <v>0</v>
      </c>
      <c r="C38" s="89">
        <v>1</v>
      </c>
      <c r="D38" s="89"/>
      <c r="E38" s="89"/>
      <c r="F38" s="90"/>
      <c r="G38" s="108"/>
      <c r="J38" s="177" t="s">
        <v>379</v>
      </c>
      <c r="K38" s="242">
        <v>15</v>
      </c>
      <c r="L38" s="250"/>
      <c r="M38" s="139"/>
      <c r="N38" s="139"/>
      <c r="O38" s="139"/>
      <c r="P38" s="138"/>
    </row>
    <row r="39" spans="1:16" x14ac:dyDescent="0.3">
      <c r="A39" s="177" t="s">
        <v>380</v>
      </c>
      <c r="B39" s="152">
        <v>0</v>
      </c>
      <c r="C39" s="89">
        <v>0</v>
      </c>
      <c r="D39" s="89">
        <v>0</v>
      </c>
      <c r="E39" s="89">
        <v>1</v>
      </c>
      <c r="F39" s="90"/>
      <c r="G39" s="108"/>
      <c r="J39" s="177" t="s">
        <v>380</v>
      </c>
      <c r="K39" s="242">
        <v>60</v>
      </c>
      <c r="L39" s="250"/>
      <c r="M39" s="139"/>
      <c r="N39" s="139"/>
      <c r="O39" s="139"/>
      <c r="P39" s="138"/>
    </row>
    <row r="40" spans="1:16" x14ac:dyDescent="0.3">
      <c r="A40" s="231" t="s">
        <v>381</v>
      </c>
      <c r="B40" s="152">
        <v>0</v>
      </c>
      <c r="C40" s="89">
        <v>0</v>
      </c>
      <c r="D40" s="89">
        <v>0</v>
      </c>
      <c r="E40" s="89">
        <v>0</v>
      </c>
      <c r="F40" s="90">
        <v>0</v>
      </c>
      <c r="G40" s="237"/>
      <c r="J40" s="231" t="s">
        <v>381</v>
      </c>
      <c r="K40" s="242"/>
      <c r="L40" s="250"/>
      <c r="M40" s="139"/>
      <c r="N40" s="139"/>
      <c r="O40" s="139"/>
      <c r="P40" s="140"/>
    </row>
    <row r="41" spans="1:16" x14ac:dyDescent="0.3">
      <c r="A41" s="231" t="s">
        <v>423</v>
      </c>
      <c r="B41" s="152">
        <v>0</v>
      </c>
      <c r="C41" s="89">
        <v>1</v>
      </c>
      <c r="D41" s="89"/>
      <c r="E41" s="89"/>
      <c r="F41" s="90"/>
      <c r="G41" s="108"/>
      <c r="J41" s="231" t="s">
        <v>423</v>
      </c>
      <c r="K41" s="242">
        <v>15</v>
      </c>
      <c r="L41" s="250"/>
      <c r="M41" s="139"/>
      <c r="N41" s="139"/>
      <c r="O41" s="139"/>
      <c r="P41" s="138"/>
    </row>
    <row r="42" spans="1:16" x14ac:dyDescent="0.3">
      <c r="A42" s="231" t="s">
        <v>424</v>
      </c>
      <c r="B42" s="152">
        <v>0</v>
      </c>
      <c r="C42" s="89">
        <v>0</v>
      </c>
      <c r="D42" s="89">
        <v>0</v>
      </c>
      <c r="E42" s="89">
        <v>0</v>
      </c>
      <c r="F42" s="90">
        <v>0</v>
      </c>
      <c r="G42" s="108"/>
      <c r="J42" s="231" t="s">
        <v>424</v>
      </c>
      <c r="K42" s="242"/>
      <c r="L42" s="250"/>
      <c r="M42" s="139"/>
      <c r="N42" s="139"/>
      <c r="O42" s="139"/>
      <c r="P42" s="138"/>
    </row>
    <row r="43" spans="1:16" x14ac:dyDescent="0.3">
      <c r="A43" s="177" t="s">
        <v>362</v>
      </c>
      <c r="B43" s="152">
        <v>0</v>
      </c>
      <c r="C43" s="89">
        <v>0</v>
      </c>
      <c r="D43" s="89">
        <v>0</v>
      </c>
      <c r="E43" s="89">
        <v>0</v>
      </c>
      <c r="F43" s="90">
        <v>1</v>
      </c>
      <c r="G43" s="108"/>
      <c r="J43" s="177" t="s">
        <v>362</v>
      </c>
      <c r="K43" s="242">
        <v>120</v>
      </c>
      <c r="L43" s="250"/>
      <c r="M43" s="139"/>
      <c r="N43" s="139"/>
      <c r="O43" s="139"/>
      <c r="P43" s="138"/>
    </row>
    <row r="44" spans="1:16" x14ac:dyDescent="0.3">
      <c r="A44" s="231" t="s">
        <v>363</v>
      </c>
      <c r="B44" s="152">
        <v>0</v>
      </c>
      <c r="C44" s="89">
        <v>0</v>
      </c>
      <c r="D44" s="89">
        <v>0</v>
      </c>
      <c r="E44" s="89">
        <v>1</v>
      </c>
      <c r="F44" s="90"/>
      <c r="G44" s="108"/>
      <c r="J44" s="231" t="s">
        <v>363</v>
      </c>
      <c r="K44" s="242">
        <v>60</v>
      </c>
      <c r="L44" s="250"/>
      <c r="M44" s="139"/>
      <c r="N44" s="139"/>
      <c r="O44" s="139"/>
      <c r="P44" s="138"/>
    </row>
    <row r="45" spans="1:16" x14ac:dyDescent="0.3">
      <c r="A45" s="177" t="s">
        <v>368</v>
      </c>
      <c r="B45" s="152">
        <v>0</v>
      </c>
      <c r="C45" s="146">
        <v>0</v>
      </c>
      <c r="D45" s="89">
        <v>0</v>
      </c>
      <c r="E45" s="89">
        <v>1</v>
      </c>
      <c r="F45" s="90"/>
      <c r="G45" s="108"/>
      <c r="J45" s="177" t="s">
        <v>368</v>
      </c>
      <c r="K45" s="242">
        <v>60</v>
      </c>
      <c r="L45" s="251"/>
      <c r="M45" s="139"/>
      <c r="N45" s="139"/>
      <c r="O45" s="139"/>
      <c r="P45" s="138"/>
    </row>
    <row r="46" spans="1:16" x14ac:dyDescent="0.3">
      <c r="A46" s="231" t="s">
        <v>369</v>
      </c>
      <c r="B46" s="152">
        <v>0</v>
      </c>
      <c r="C46" s="146">
        <v>1</v>
      </c>
      <c r="D46" s="89"/>
      <c r="E46" s="89"/>
      <c r="F46" s="90"/>
      <c r="G46" s="108"/>
      <c r="J46" s="231" t="s">
        <v>369</v>
      </c>
      <c r="K46" s="242">
        <v>15</v>
      </c>
      <c r="L46" s="251"/>
      <c r="M46" s="139"/>
      <c r="N46" s="139"/>
      <c r="O46" s="139"/>
      <c r="P46" s="138"/>
    </row>
    <row r="47" spans="1:16" x14ac:dyDescent="0.3">
      <c r="A47" s="177" t="s">
        <v>374</v>
      </c>
      <c r="B47" s="152">
        <v>0</v>
      </c>
      <c r="C47" s="146">
        <v>0</v>
      </c>
      <c r="D47" s="89">
        <v>1</v>
      </c>
      <c r="E47" s="89"/>
      <c r="F47" s="90"/>
      <c r="G47" s="108"/>
      <c r="J47" s="177" t="s">
        <v>374</v>
      </c>
      <c r="K47" s="242">
        <v>30</v>
      </c>
      <c r="L47" s="251"/>
      <c r="M47" s="139"/>
      <c r="N47" s="139"/>
      <c r="O47" s="139"/>
      <c r="P47" s="138"/>
    </row>
    <row r="48" spans="1:16" ht="15" thickBot="1" x14ac:dyDescent="0.35">
      <c r="A48" s="233" t="s">
        <v>375</v>
      </c>
      <c r="B48" s="153">
        <v>0</v>
      </c>
      <c r="C48" s="147">
        <v>1</v>
      </c>
      <c r="D48" s="91"/>
      <c r="E48" s="91"/>
      <c r="F48" s="92"/>
      <c r="G48" s="108"/>
      <c r="J48" s="246" t="s">
        <v>375</v>
      </c>
      <c r="K48" s="247">
        <v>0</v>
      </c>
      <c r="L48" s="252"/>
      <c r="M48" s="139"/>
      <c r="N48" s="139"/>
      <c r="O48" s="139"/>
      <c r="P48" s="138"/>
    </row>
    <row r="49" spans="1:21" ht="15" thickBot="1" x14ac:dyDescent="0.35">
      <c r="A49" s="169" t="s">
        <v>388</v>
      </c>
      <c r="B49" s="165"/>
      <c r="C49" s="165"/>
      <c r="D49" s="165"/>
      <c r="E49" s="165"/>
      <c r="F49" s="111">
        <f>COUNTA(A17:A48)</f>
        <v>32</v>
      </c>
      <c r="G49" s="108"/>
      <c r="J49" s="159" t="s">
        <v>388</v>
      </c>
      <c r="K49" s="248"/>
      <c r="L49" s="160">
        <f>COUNTA(J17:J48)</f>
        <v>32</v>
      </c>
      <c r="M49" s="138"/>
      <c r="N49" s="138"/>
      <c r="P49" s="138"/>
    </row>
    <row r="50" spans="1:21" ht="15" thickBot="1" x14ac:dyDescent="0.35">
      <c r="A50" s="95" t="s">
        <v>298</v>
      </c>
      <c r="B50" s="100">
        <v>0</v>
      </c>
      <c r="C50" s="100">
        <f>SUM(C17:C48)</f>
        <v>15</v>
      </c>
      <c r="D50" s="100">
        <f>SUM(D17:D48)+C50</f>
        <v>17</v>
      </c>
      <c r="E50" s="100">
        <f>SUM(E17:E48)+D50</f>
        <v>24</v>
      </c>
      <c r="F50" s="100">
        <f>SUM(F17:F48)+E50</f>
        <v>27</v>
      </c>
      <c r="G50" s="200">
        <f>F50/F49</f>
        <v>0.84375</v>
      </c>
      <c r="J50" s="230"/>
      <c r="K50" s="94"/>
      <c r="L50" s="139"/>
    </row>
    <row r="51" spans="1:21" x14ac:dyDescent="0.3">
      <c r="A51" s="230"/>
      <c r="B51" s="94"/>
      <c r="C51" s="94"/>
      <c r="D51" s="94"/>
      <c r="E51" s="94"/>
      <c r="F51" s="94"/>
      <c r="G51" s="150"/>
      <c r="J51" s="230"/>
      <c r="K51" s="94"/>
      <c r="L51" s="139"/>
    </row>
    <row r="52" spans="1:21" x14ac:dyDescent="0.3">
      <c r="A52" s="150"/>
      <c r="B52" s="150"/>
      <c r="C52" s="150"/>
      <c r="D52" s="150"/>
      <c r="E52" s="150"/>
      <c r="F52" s="150"/>
      <c r="G52" s="150"/>
      <c r="J52" s="150"/>
      <c r="K52" s="150"/>
      <c r="L52" s="138"/>
      <c r="T52" s="150"/>
      <c r="U52" s="150"/>
    </row>
    <row r="53" spans="1:21" x14ac:dyDescent="0.3">
      <c r="H53" s="203"/>
      <c r="I53" s="94"/>
      <c r="L53" s="94"/>
      <c r="T53" s="94"/>
      <c r="U53" s="150"/>
    </row>
    <row r="54" spans="1:21" x14ac:dyDescent="0.3">
      <c r="A54" s="230"/>
      <c r="B54" s="94"/>
      <c r="C54" s="139"/>
      <c r="D54" s="139"/>
      <c r="E54" s="139"/>
      <c r="F54" s="139"/>
      <c r="H54" s="203"/>
      <c r="I54" s="94"/>
      <c r="L54" s="94"/>
      <c r="U54" s="150"/>
    </row>
    <row r="55" spans="1:21" x14ac:dyDescent="0.3">
      <c r="A55" s="138"/>
      <c r="B55" s="94"/>
      <c r="C55" s="139"/>
      <c r="D55" s="139"/>
      <c r="E55" s="139"/>
      <c r="F55" s="139"/>
      <c r="H55" s="203"/>
      <c r="I55" s="94"/>
      <c r="L55" s="94"/>
      <c r="U55" s="150"/>
    </row>
    <row r="56" spans="1:21" x14ac:dyDescent="0.3">
      <c r="A56" s="138"/>
      <c r="B56" s="94"/>
      <c r="C56" s="139"/>
      <c r="D56" s="139"/>
      <c r="E56" s="139"/>
      <c r="F56" s="139"/>
      <c r="H56" s="203"/>
      <c r="I56" s="94"/>
      <c r="L56" s="94"/>
      <c r="U56" s="150"/>
    </row>
    <row r="57" spans="1:21" x14ac:dyDescent="0.3">
      <c r="A57" s="138"/>
      <c r="B57" s="94"/>
      <c r="C57" s="139"/>
      <c r="D57" s="139"/>
      <c r="E57" s="139"/>
      <c r="F57" s="139"/>
      <c r="H57" s="203"/>
      <c r="I57" s="94"/>
      <c r="U57" s="150"/>
    </row>
    <row r="58" spans="1:21" x14ac:dyDescent="0.3">
      <c r="A58" s="230"/>
      <c r="B58" s="94"/>
      <c r="C58" s="139"/>
      <c r="D58" s="139"/>
      <c r="E58" s="139"/>
      <c r="F58" s="139"/>
      <c r="H58" s="203"/>
      <c r="I58" s="94"/>
      <c r="U58" s="150"/>
    </row>
    <row r="59" spans="1:21" x14ac:dyDescent="0.3">
      <c r="A59" s="138"/>
      <c r="B59" s="94"/>
      <c r="C59" s="94"/>
      <c r="D59" s="139"/>
      <c r="E59" s="139"/>
      <c r="F59" s="139"/>
      <c r="H59" s="203"/>
      <c r="I59" s="94"/>
      <c r="U59" s="150"/>
    </row>
    <row r="60" spans="1:21" x14ac:dyDescent="0.3">
      <c r="A60" s="138"/>
      <c r="B60" s="94"/>
      <c r="C60" s="94"/>
      <c r="D60" s="139"/>
      <c r="E60" s="139"/>
      <c r="F60" s="139"/>
      <c r="H60" s="203"/>
      <c r="I60" s="94"/>
      <c r="T60" s="94"/>
      <c r="U60" s="202"/>
    </row>
    <row r="61" spans="1:21" x14ac:dyDescent="0.3">
      <c r="A61" s="138"/>
      <c r="B61" s="94"/>
      <c r="C61" s="94"/>
      <c r="D61" s="139"/>
      <c r="E61" s="139"/>
      <c r="F61" s="139"/>
      <c r="H61" s="203"/>
      <c r="I61" s="94"/>
    </row>
    <row r="62" spans="1:21" x14ac:dyDescent="0.3">
      <c r="A62" s="230"/>
      <c r="B62" s="94"/>
      <c r="C62" s="94"/>
      <c r="D62" s="139"/>
      <c r="E62" s="139"/>
      <c r="F62" s="139"/>
      <c r="H62" s="150"/>
      <c r="I62" s="150"/>
    </row>
    <row r="63" spans="1:21" x14ac:dyDescent="0.3">
      <c r="A63" s="230"/>
      <c r="B63" s="94"/>
      <c r="C63" s="94"/>
      <c r="D63" s="139"/>
      <c r="E63" s="139"/>
      <c r="F63" s="139"/>
    </row>
    <row r="67" spans="1:23" x14ac:dyDescent="0.3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T67" s="150"/>
      <c r="U67" s="150"/>
      <c r="V67" s="150"/>
      <c r="W67" s="150"/>
    </row>
    <row r="68" spans="1:23" x14ac:dyDescent="0.3">
      <c r="A68" s="150"/>
      <c r="B68" s="94"/>
      <c r="C68" s="94"/>
      <c r="D68" s="94"/>
      <c r="E68" s="94"/>
      <c r="F68" s="94"/>
      <c r="G68" s="150"/>
      <c r="H68" s="150"/>
      <c r="I68" s="150"/>
      <c r="J68" s="94"/>
      <c r="K68" s="94"/>
      <c r="L68" s="94"/>
      <c r="T68" s="94"/>
      <c r="U68" s="94"/>
      <c r="V68" s="94"/>
      <c r="W68" s="150"/>
    </row>
    <row r="69" spans="1:23" x14ac:dyDescent="0.3">
      <c r="A69" s="203"/>
      <c r="B69" s="94"/>
      <c r="C69" s="94"/>
      <c r="D69" s="94"/>
      <c r="E69" s="94"/>
      <c r="F69" s="94"/>
      <c r="G69" s="150"/>
      <c r="H69" s="150"/>
      <c r="I69" s="203"/>
      <c r="J69" s="94"/>
      <c r="K69" s="94"/>
      <c r="L69" s="94"/>
      <c r="M69" s="94"/>
      <c r="N69" s="94"/>
      <c r="O69" s="150"/>
      <c r="P69" s="150"/>
      <c r="Q69" s="203"/>
      <c r="R69" s="94"/>
      <c r="S69" s="94"/>
      <c r="T69" s="94"/>
      <c r="U69" s="94"/>
      <c r="V69" s="94"/>
      <c r="W69" s="150"/>
    </row>
    <row r="70" spans="1:23" x14ac:dyDescent="0.3">
      <c r="A70" s="229"/>
      <c r="B70" s="94"/>
      <c r="C70" s="94"/>
      <c r="D70" s="94"/>
      <c r="E70" s="94"/>
      <c r="F70" s="94"/>
      <c r="G70" s="150"/>
      <c r="H70" s="150"/>
      <c r="I70" s="203"/>
      <c r="J70" s="94"/>
      <c r="K70" s="94"/>
      <c r="L70" s="94"/>
      <c r="M70" s="94"/>
      <c r="N70" s="94"/>
      <c r="O70" s="150"/>
      <c r="P70" s="150"/>
      <c r="Q70" s="203"/>
      <c r="R70" s="94"/>
      <c r="S70" s="94"/>
      <c r="T70" s="94"/>
      <c r="U70" s="94"/>
      <c r="V70" s="94"/>
      <c r="W70" s="150"/>
    </row>
    <row r="71" spans="1:23" x14ac:dyDescent="0.3">
      <c r="A71" s="229"/>
      <c r="B71" s="94"/>
      <c r="C71" s="94"/>
      <c r="D71" s="94"/>
      <c r="E71" s="94"/>
      <c r="F71" s="94"/>
      <c r="G71" s="150"/>
      <c r="H71" s="150"/>
      <c r="I71" s="203"/>
      <c r="J71" s="94"/>
      <c r="K71" s="94"/>
      <c r="L71" s="94"/>
      <c r="M71" s="94"/>
      <c r="N71" s="94"/>
      <c r="O71" s="150"/>
      <c r="P71" s="150"/>
      <c r="Q71" s="203"/>
      <c r="R71" s="94"/>
      <c r="S71" s="94"/>
      <c r="T71" s="94"/>
      <c r="U71" s="94"/>
      <c r="V71" s="94"/>
      <c r="W71" s="150"/>
    </row>
    <row r="72" spans="1:23" x14ac:dyDescent="0.3">
      <c r="A72" s="203"/>
      <c r="B72" s="94"/>
      <c r="C72" s="94"/>
      <c r="D72" s="94"/>
      <c r="E72" s="94"/>
      <c r="F72" s="94"/>
      <c r="G72" s="150"/>
      <c r="H72" s="150"/>
      <c r="I72" s="203"/>
      <c r="J72" s="94"/>
      <c r="K72" s="94"/>
      <c r="L72" s="94"/>
      <c r="M72" s="94"/>
      <c r="N72" s="94"/>
      <c r="O72" s="150"/>
      <c r="P72" s="150"/>
      <c r="Q72" s="203"/>
      <c r="R72" s="94"/>
      <c r="S72" s="94"/>
      <c r="T72" s="94"/>
      <c r="U72" s="94"/>
      <c r="V72" s="94"/>
      <c r="W72" s="150"/>
    </row>
    <row r="73" spans="1:23" x14ac:dyDescent="0.3">
      <c r="A73" s="150"/>
      <c r="B73" s="94"/>
      <c r="C73" s="94"/>
      <c r="D73" s="94"/>
      <c r="E73" s="94"/>
      <c r="F73" s="94"/>
      <c r="G73" s="150"/>
      <c r="H73" s="150"/>
      <c r="I73" s="203"/>
      <c r="J73" s="94"/>
      <c r="K73" s="94"/>
      <c r="L73" s="94"/>
      <c r="M73" s="94"/>
      <c r="N73" s="94"/>
      <c r="O73" s="150"/>
      <c r="P73" s="150"/>
      <c r="Q73" s="203"/>
      <c r="R73" s="94"/>
      <c r="S73" s="94"/>
      <c r="T73" s="94"/>
      <c r="U73" s="94"/>
      <c r="V73" s="94"/>
      <c r="W73" s="150"/>
    </row>
    <row r="74" spans="1:23" x14ac:dyDescent="0.3">
      <c r="A74" s="150"/>
      <c r="B74" s="94"/>
      <c r="C74" s="94"/>
      <c r="D74" s="94"/>
      <c r="E74" s="94"/>
      <c r="F74" s="94"/>
      <c r="G74" s="150"/>
      <c r="H74" s="150"/>
      <c r="I74" s="201"/>
      <c r="J74" s="94"/>
      <c r="K74" s="94"/>
      <c r="L74" s="94"/>
      <c r="M74" s="94"/>
      <c r="N74" s="94"/>
      <c r="O74" s="202"/>
      <c r="P74" s="150"/>
      <c r="Q74" s="203"/>
      <c r="R74" s="94"/>
      <c r="S74" s="94"/>
      <c r="T74" s="94"/>
      <c r="U74" s="94"/>
      <c r="V74" s="94"/>
      <c r="W74" s="150"/>
    </row>
    <row r="75" spans="1:23" x14ac:dyDescent="0.3">
      <c r="A75" s="203"/>
      <c r="B75" s="94"/>
      <c r="C75" s="94"/>
      <c r="D75" s="94"/>
      <c r="E75" s="94"/>
      <c r="F75" s="94"/>
      <c r="G75" s="150"/>
      <c r="H75" s="150"/>
      <c r="I75" s="203"/>
      <c r="J75" s="94"/>
      <c r="K75" s="94"/>
      <c r="L75" s="94"/>
      <c r="M75" s="94"/>
      <c r="N75" s="94"/>
      <c r="O75" s="150"/>
      <c r="P75" s="150"/>
      <c r="Q75" s="203"/>
      <c r="R75" s="94"/>
      <c r="S75" s="94"/>
      <c r="T75" s="94"/>
      <c r="U75" s="94"/>
      <c r="V75" s="94"/>
      <c r="W75" s="150"/>
    </row>
    <row r="76" spans="1:23" x14ac:dyDescent="0.3">
      <c r="A76" s="229"/>
      <c r="B76" s="94"/>
      <c r="C76" s="94"/>
      <c r="D76" s="94"/>
      <c r="E76" s="94"/>
      <c r="F76" s="94"/>
      <c r="G76" s="150"/>
      <c r="H76" s="150"/>
      <c r="I76" s="203"/>
      <c r="J76" s="94"/>
      <c r="K76" s="94"/>
      <c r="L76" s="94"/>
      <c r="M76" s="94"/>
      <c r="N76" s="94"/>
      <c r="O76" s="150"/>
      <c r="P76" s="150"/>
      <c r="Q76" s="201"/>
      <c r="R76" s="94"/>
      <c r="S76" s="94"/>
      <c r="T76" s="94"/>
      <c r="U76" s="94"/>
      <c r="V76" s="94"/>
      <c r="W76" s="202"/>
    </row>
    <row r="77" spans="1:23" x14ac:dyDescent="0.3">
      <c r="A77" s="229"/>
      <c r="B77" s="94"/>
      <c r="C77" s="94"/>
      <c r="D77" s="94"/>
      <c r="E77" s="94"/>
      <c r="F77" s="94"/>
      <c r="G77" s="150"/>
      <c r="H77" s="150"/>
      <c r="I77" s="203"/>
      <c r="J77" s="94"/>
      <c r="K77" s="94"/>
      <c r="L77" s="94"/>
      <c r="M77" s="94"/>
      <c r="N77" s="94"/>
      <c r="O77" s="150"/>
      <c r="P77" s="150"/>
      <c r="Q77" s="203"/>
      <c r="R77" s="94"/>
      <c r="S77" s="94"/>
      <c r="T77" s="94"/>
      <c r="U77" s="94"/>
      <c r="V77" s="94"/>
      <c r="W77" s="150"/>
    </row>
    <row r="78" spans="1:23" x14ac:dyDescent="0.3">
      <c r="A78" s="229"/>
      <c r="B78" s="94"/>
      <c r="C78" s="94"/>
      <c r="D78" s="94"/>
      <c r="E78" s="94"/>
      <c r="F78" s="94"/>
      <c r="G78" s="150"/>
      <c r="H78" s="150"/>
      <c r="I78" s="203"/>
      <c r="J78" s="94"/>
      <c r="K78" s="94"/>
      <c r="L78" s="94"/>
      <c r="M78" s="94"/>
      <c r="N78" s="94"/>
      <c r="O78" s="150"/>
      <c r="P78" s="150"/>
      <c r="Q78" s="150"/>
      <c r="R78" s="150"/>
      <c r="S78" s="150"/>
      <c r="T78" s="150"/>
      <c r="U78" s="150"/>
      <c r="V78" s="150"/>
      <c r="W78" s="150"/>
    </row>
    <row r="79" spans="1:23" x14ac:dyDescent="0.3">
      <c r="A79" s="203"/>
      <c r="B79" s="94"/>
      <c r="C79" s="94"/>
      <c r="D79" s="94"/>
      <c r="E79" s="94"/>
      <c r="F79" s="94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</row>
    <row r="80" spans="1:23" x14ac:dyDescent="0.3">
      <c r="A80" s="203"/>
      <c r="B80" s="94"/>
      <c r="C80" s="94"/>
      <c r="D80" s="94"/>
      <c r="E80" s="94"/>
      <c r="F80" s="94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</row>
    <row r="81" spans="1:23" x14ac:dyDescent="0.3">
      <c r="A81" s="229"/>
      <c r="B81" s="94"/>
      <c r="C81" s="94"/>
      <c r="D81" s="94"/>
      <c r="E81" s="94"/>
      <c r="F81" s="94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</row>
    <row r="82" spans="1:23" x14ac:dyDescent="0.3">
      <c r="A82" s="229"/>
      <c r="B82" s="94"/>
      <c r="C82" s="94"/>
      <c r="D82" s="94"/>
      <c r="E82" s="94"/>
      <c r="F82" s="94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</row>
    <row r="83" spans="1:23" x14ac:dyDescent="0.3">
      <c r="A83" s="229"/>
      <c r="B83" s="94"/>
      <c r="C83" s="94"/>
      <c r="D83" s="94"/>
      <c r="E83" s="94"/>
      <c r="F83" s="94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</row>
    <row r="84" spans="1:23" x14ac:dyDescent="0.3">
      <c r="A84" s="203"/>
      <c r="B84" s="94"/>
      <c r="C84" s="94"/>
      <c r="D84" s="94"/>
      <c r="E84" s="94"/>
      <c r="F84" s="94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</row>
    <row r="85" spans="1:23" x14ac:dyDescent="0.3">
      <c r="A85" s="203"/>
      <c r="B85" s="94"/>
      <c r="C85" s="94"/>
      <c r="D85" s="94"/>
      <c r="E85" s="94"/>
      <c r="F85" s="94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</row>
    <row r="86" spans="1:23" x14ac:dyDescent="0.3">
      <c r="A86" s="203"/>
      <c r="B86" s="94"/>
      <c r="C86" s="94"/>
      <c r="D86" s="94"/>
      <c r="E86" s="94"/>
      <c r="F86" s="94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</row>
    <row r="87" spans="1:23" x14ac:dyDescent="0.3">
      <c r="A87" s="203"/>
      <c r="B87" s="94"/>
      <c r="C87" s="94"/>
      <c r="D87" s="94"/>
      <c r="E87" s="94"/>
      <c r="F87" s="94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</row>
    <row r="88" spans="1:23" x14ac:dyDescent="0.3">
      <c r="A88" s="235"/>
      <c r="B88" s="94"/>
      <c r="C88" s="94"/>
      <c r="D88" s="94"/>
      <c r="E88" s="94"/>
      <c r="F88" s="94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</row>
    <row r="89" spans="1:23" x14ac:dyDescent="0.3">
      <c r="A89" s="229"/>
      <c r="B89" s="94"/>
      <c r="C89" s="94"/>
      <c r="D89" s="94"/>
      <c r="E89" s="94"/>
      <c r="F89" s="94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</row>
    <row r="90" spans="1:23" x14ac:dyDescent="0.3">
      <c r="A90" s="229"/>
      <c r="B90" s="94"/>
      <c r="C90" s="94"/>
      <c r="D90" s="94"/>
      <c r="E90" s="94"/>
      <c r="F90" s="94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</row>
    <row r="91" spans="1:23" x14ac:dyDescent="0.3">
      <c r="A91" s="236"/>
      <c r="B91" s="94"/>
      <c r="C91" s="94"/>
      <c r="D91" s="94"/>
      <c r="E91" s="94"/>
      <c r="F91" s="94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</row>
  </sheetData>
  <conditionalFormatting sqref="C17:F20 C21 C22:F48">
    <cfRule type="containsBlanks" dxfId="2" priority="2">
      <formula>LEN(TRIM(C17))=0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F76F-2D14-4E5C-9A37-ADF64E6AF856}">
  <dimension ref="A1:X52"/>
  <sheetViews>
    <sheetView workbookViewId="0">
      <selection activeCell="I12" sqref="I12"/>
    </sheetView>
  </sheetViews>
  <sheetFormatPr defaultRowHeight="14.4" x14ac:dyDescent="0.3"/>
  <sheetData>
    <row r="1" spans="1:24" x14ac:dyDescent="0.3">
      <c r="A1" s="82" t="s">
        <v>155</v>
      </c>
      <c r="B1" s="31">
        <v>44283</v>
      </c>
      <c r="D1" s="174"/>
      <c r="E1" s="174"/>
      <c r="G1" s="125"/>
    </row>
    <row r="2" spans="1:24" ht="15" thickBot="1" x14ac:dyDescent="0.35">
      <c r="A2" s="97" t="s">
        <v>313</v>
      </c>
      <c r="B2" s="199" t="s">
        <v>446</v>
      </c>
      <c r="D2" s="175"/>
      <c r="E2" s="81">
        <v>44277</v>
      </c>
      <c r="I2" s="81">
        <v>44278</v>
      </c>
      <c r="M2" s="81">
        <v>44279</v>
      </c>
      <c r="Q2" s="81">
        <v>44280</v>
      </c>
      <c r="U2" s="81">
        <v>44281</v>
      </c>
      <c r="X2" s="240"/>
    </row>
    <row r="3" spans="1:24" x14ac:dyDescent="0.3">
      <c r="A3" s="82" t="s">
        <v>431</v>
      </c>
      <c r="B3" s="257" t="s">
        <v>385</v>
      </c>
      <c r="C3" s="150"/>
      <c r="D3" s="203"/>
      <c r="E3" s="162" t="s">
        <v>444</v>
      </c>
      <c r="F3" s="164">
        <v>6</v>
      </c>
      <c r="G3" s="166" t="s">
        <v>391</v>
      </c>
      <c r="I3" s="162" t="s">
        <v>444</v>
      </c>
      <c r="J3" s="164">
        <v>11</v>
      </c>
      <c r="K3" s="166" t="s">
        <v>391</v>
      </c>
      <c r="M3" s="162" t="s">
        <v>444</v>
      </c>
      <c r="N3" s="161">
        <v>6</v>
      </c>
      <c r="O3" s="106" t="s">
        <v>391</v>
      </c>
      <c r="Q3" s="162" t="s">
        <v>444</v>
      </c>
      <c r="R3" s="164">
        <f>'Females 4th Results'!U3</f>
        <v>41</v>
      </c>
      <c r="S3" s="166" t="s">
        <v>391</v>
      </c>
      <c r="U3" s="162" t="s">
        <v>444</v>
      </c>
      <c r="V3" s="164">
        <f>F67</f>
        <v>0</v>
      </c>
      <c r="W3" s="166" t="s">
        <v>391</v>
      </c>
      <c r="X3" s="150"/>
    </row>
    <row r="4" spans="1:24" x14ac:dyDescent="0.3">
      <c r="A4" s="83" t="s">
        <v>316</v>
      </c>
      <c r="B4" s="217">
        <v>0.4513888888888889</v>
      </c>
      <c r="C4" s="224"/>
      <c r="D4" s="224"/>
      <c r="E4" s="109" t="s">
        <v>390</v>
      </c>
      <c r="F4" s="138">
        <v>5</v>
      </c>
      <c r="G4" s="108" t="s">
        <v>391</v>
      </c>
      <c r="I4" s="109" t="s">
        <v>390</v>
      </c>
      <c r="J4" s="138">
        <v>10</v>
      </c>
      <c r="K4" s="108" t="s">
        <v>391</v>
      </c>
      <c r="M4" s="170" t="s">
        <v>390</v>
      </c>
      <c r="N4" s="138">
        <v>10</v>
      </c>
      <c r="O4" s="108" t="s">
        <v>391</v>
      </c>
      <c r="Q4" s="109" t="s">
        <v>390</v>
      </c>
      <c r="R4" s="138">
        <f>'Females 4th Results'!U4</f>
        <v>5</v>
      </c>
      <c r="S4" s="108" t="s">
        <v>391</v>
      </c>
      <c r="T4" s="172"/>
      <c r="U4" s="109" t="s">
        <v>390</v>
      </c>
      <c r="V4" s="138">
        <f>K47</f>
        <v>0</v>
      </c>
      <c r="W4" s="108" t="s">
        <v>391</v>
      </c>
      <c r="X4" s="138"/>
    </row>
    <row r="5" spans="1:24" ht="15" thickBot="1" x14ac:dyDescent="0.35">
      <c r="A5" s="83" t="s">
        <v>312</v>
      </c>
      <c r="B5" s="219" t="s">
        <v>332</v>
      </c>
      <c r="C5" s="225"/>
      <c r="D5" s="225"/>
      <c r="E5" s="110" t="s">
        <v>394</v>
      </c>
      <c r="F5" s="165">
        <v>5</v>
      </c>
      <c r="G5" s="111" t="s">
        <v>391</v>
      </c>
      <c r="I5" s="110" t="s">
        <v>394</v>
      </c>
      <c r="J5" s="165">
        <v>9</v>
      </c>
      <c r="K5" s="111" t="s">
        <v>391</v>
      </c>
      <c r="M5" s="110" t="s">
        <v>8</v>
      </c>
      <c r="N5" s="165">
        <v>9</v>
      </c>
      <c r="O5" s="111" t="s">
        <v>391</v>
      </c>
      <c r="Q5" s="110" t="s">
        <v>394</v>
      </c>
      <c r="R5" s="165">
        <f>'Females 4th Results'!U5</f>
        <v>7</v>
      </c>
      <c r="S5" s="111" t="s">
        <v>391</v>
      </c>
      <c r="T5" s="171"/>
      <c r="U5" s="109" t="s">
        <v>394</v>
      </c>
      <c r="V5" s="138">
        <f>V67</f>
        <v>0</v>
      </c>
      <c r="W5" s="108" t="s">
        <v>391</v>
      </c>
      <c r="X5" s="138"/>
    </row>
    <row r="6" spans="1:24" ht="15" thickBot="1" x14ac:dyDescent="0.35">
      <c r="A6" s="83" t="s">
        <v>315</v>
      </c>
      <c r="B6" s="220" t="s">
        <v>447</v>
      </c>
      <c r="C6" s="226"/>
      <c r="D6" s="226"/>
      <c r="U6" s="239" t="s">
        <v>443</v>
      </c>
      <c r="V6" s="165">
        <f>'Females 5th Results'!V6</f>
        <v>41</v>
      </c>
      <c r="W6" s="111" t="s">
        <v>391</v>
      </c>
    </row>
    <row r="7" spans="1:24" ht="15" thickBot="1" x14ac:dyDescent="0.35">
      <c r="A7" s="84" t="s">
        <v>314</v>
      </c>
      <c r="B7" s="222" t="s">
        <v>448</v>
      </c>
      <c r="C7" s="227"/>
      <c r="D7" s="227"/>
    </row>
    <row r="8" spans="1:24" ht="15" thickBot="1" x14ac:dyDescent="0.35">
      <c r="L8" s="138"/>
      <c r="M8" s="81">
        <v>44282</v>
      </c>
      <c r="Q8" s="81">
        <v>44283</v>
      </c>
      <c r="U8" s="206" t="s">
        <v>395</v>
      </c>
      <c r="W8">
        <f>SUM(V9:V12)</f>
        <v>219</v>
      </c>
    </row>
    <row r="9" spans="1:24" x14ac:dyDescent="0.3">
      <c r="B9" s="93"/>
      <c r="C9" s="122"/>
      <c r="D9" s="122"/>
      <c r="E9" s="122"/>
      <c r="F9" s="122"/>
      <c r="L9" s="229"/>
      <c r="M9" s="162" t="s">
        <v>444</v>
      </c>
      <c r="N9" s="164">
        <v>0</v>
      </c>
      <c r="O9" s="166" t="s">
        <v>391</v>
      </c>
      <c r="Q9" s="162" t="s">
        <v>444</v>
      </c>
      <c r="R9" s="164">
        <v>0</v>
      </c>
      <c r="S9" s="166" t="s">
        <v>391</v>
      </c>
      <c r="U9" s="162" t="s">
        <v>444</v>
      </c>
      <c r="V9" s="164">
        <f>SUM(F3,J3,N3,R3, V3)</f>
        <v>64</v>
      </c>
      <c r="W9" s="166" t="s">
        <v>391</v>
      </c>
    </row>
    <row r="10" spans="1:24" x14ac:dyDescent="0.3">
      <c r="J10" s="150"/>
      <c r="K10" s="94"/>
      <c r="L10" s="139"/>
      <c r="M10" s="109" t="s">
        <v>390</v>
      </c>
      <c r="N10" s="138">
        <v>0</v>
      </c>
      <c r="O10" s="108" t="s">
        <v>391</v>
      </c>
      <c r="Q10" s="109" t="s">
        <v>390</v>
      </c>
      <c r="R10" s="138">
        <v>0</v>
      </c>
      <c r="S10" s="108" t="s">
        <v>391</v>
      </c>
      <c r="U10" s="109" t="s">
        <v>390</v>
      </c>
      <c r="V10" s="238">
        <f>SUM(F4,J4,N4,R4, V4)</f>
        <v>30</v>
      </c>
      <c r="W10" s="108" t="s">
        <v>391</v>
      </c>
    </row>
    <row r="11" spans="1:24" x14ac:dyDescent="0.3">
      <c r="J11" s="203"/>
      <c r="K11" s="94"/>
      <c r="L11" s="139"/>
      <c r="M11" s="109" t="s">
        <v>394</v>
      </c>
      <c r="N11" s="138">
        <v>0</v>
      </c>
      <c r="O11" s="108" t="s">
        <v>391</v>
      </c>
      <c r="Q11" s="109" t="s">
        <v>394</v>
      </c>
      <c r="R11" s="138">
        <v>0</v>
      </c>
      <c r="S11" s="108" t="s">
        <v>391</v>
      </c>
      <c r="U11" s="109" t="s">
        <v>394</v>
      </c>
      <c r="V11" s="238">
        <f>SUM(F5,J5,N5,R5, V5)</f>
        <v>30</v>
      </c>
      <c r="W11" s="108" t="s">
        <v>391</v>
      </c>
    </row>
    <row r="12" spans="1:24" ht="15" thickBot="1" x14ac:dyDescent="0.35">
      <c r="J12" s="203"/>
      <c r="K12" s="94"/>
      <c r="L12" s="139"/>
      <c r="M12" s="239" t="s">
        <v>443</v>
      </c>
      <c r="N12" s="165">
        <f>'Females 6th Results'!N12</f>
        <v>32</v>
      </c>
      <c r="O12" s="111" t="s">
        <v>391</v>
      </c>
      <c r="Q12" s="239" t="s">
        <v>443</v>
      </c>
      <c r="R12" s="165">
        <f>F39</f>
        <v>22</v>
      </c>
      <c r="S12" s="111" t="s">
        <v>391</v>
      </c>
      <c r="U12" s="239" t="s">
        <v>443</v>
      </c>
      <c r="V12" s="241">
        <f>SUM(F6,J6,N6,R6, V6, N12, R12)</f>
        <v>95</v>
      </c>
      <c r="W12" s="111" t="s">
        <v>391</v>
      </c>
    </row>
    <row r="13" spans="1:24" x14ac:dyDescent="0.3">
      <c r="J13" s="203"/>
      <c r="K13" s="94"/>
      <c r="L13" s="139"/>
      <c r="M13" s="139"/>
    </row>
    <row r="14" spans="1:24" x14ac:dyDescent="0.3">
      <c r="J14" s="230"/>
      <c r="K14" s="94"/>
      <c r="L14" s="139"/>
      <c r="M14" s="139"/>
    </row>
    <row r="15" spans="1:24" ht="15" thickBot="1" x14ac:dyDescent="0.35">
      <c r="J15" s="230"/>
      <c r="K15" s="94"/>
      <c r="L15" s="139"/>
      <c r="M15" s="139"/>
    </row>
    <row r="16" spans="1:24" ht="15" thickBot="1" x14ac:dyDescent="0.35">
      <c r="A16" s="143" t="s">
        <v>153</v>
      </c>
      <c r="B16" s="85">
        <v>0</v>
      </c>
      <c r="C16" s="85">
        <v>15</v>
      </c>
      <c r="D16" s="85">
        <v>30</v>
      </c>
      <c r="E16" s="85">
        <v>60</v>
      </c>
      <c r="F16" s="86">
        <v>120</v>
      </c>
      <c r="G16" s="120" t="s">
        <v>299</v>
      </c>
      <c r="J16" s="150"/>
      <c r="K16" s="94"/>
      <c r="L16" s="94"/>
      <c r="M16" s="139"/>
      <c r="N16" s="139"/>
      <c r="O16" s="139"/>
      <c r="P16" s="138"/>
    </row>
    <row r="17" spans="1:16" x14ac:dyDescent="0.3">
      <c r="A17" s="253" t="s">
        <v>350</v>
      </c>
      <c r="B17" s="173">
        <v>0</v>
      </c>
      <c r="C17" s="87">
        <v>0</v>
      </c>
      <c r="D17" s="87">
        <v>0</v>
      </c>
      <c r="E17" s="87">
        <v>1</v>
      </c>
      <c r="F17" s="88"/>
      <c r="G17" s="108"/>
      <c r="J17" s="203"/>
      <c r="K17" s="94"/>
      <c r="L17" s="94"/>
      <c r="M17" s="139"/>
      <c r="N17" s="139"/>
      <c r="O17" s="139"/>
      <c r="P17" s="138"/>
    </row>
    <row r="18" spans="1:16" x14ac:dyDescent="0.3">
      <c r="A18" s="254" t="s">
        <v>351</v>
      </c>
      <c r="B18" s="152">
        <v>0</v>
      </c>
      <c r="C18" s="89">
        <v>0</v>
      </c>
      <c r="D18" s="89">
        <v>1</v>
      </c>
      <c r="E18" s="89"/>
      <c r="F18" s="90"/>
      <c r="G18" s="108"/>
      <c r="J18" s="203"/>
      <c r="K18" s="94"/>
      <c r="L18" s="94"/>
      <c r="M18" s="139"/>
      <c r="N18" s="139"/>
      <c r="O18" s="139"/>
      <c r="P18" s="138"/>
    </row>
    <row r="19" spans="1:16" x14ac:dyDescent="0.3">
      <c r="A19" s="254" t="s">
        <v>352</v>
      </c>
      <c r="B19" s="152">
        <v>0</v>
      </c>
      <c r="C19" s="89">
        <v>1</v>
      </c>
      <c r="D19" s="89"/>
      <c r="E19" s="89"/>
      <c r="F19" s="90"/>
      <c r="G19" s="108"/>
      <c r="J19" s="203"/>
      <c r="K19" s="94"/>
      <c r="L19" s="94"/>
      <c r="M19" s="139"/>
      <c r="N19" s="139"/>
      <c r="O19" s="139"/>
      <c r="P19" s="138"/>
    </row>
    <row r="20" spans="1:16" x14ac:dyDescent="0.3">
      <c r="A20" s="254" t="s">
        <v>353</v>
      </c>
      <c r="B20" s="152">
        <v>0</v>
      </c>
      <c r="C20" s="89">
        <v>0</v>
      </c>
      <c r="D20" s="89">
        <v>0</v>
      </c>
      <c r="E20" s="89">
        <v>0</v>
      </c>
      <c r="F20" s="90">
        <v>1</v>
      </c>
      <c r="G20" s="108"/>
      <c r="J20" s="230"/>
      <c r="K20" s="94"/>
      <c r="L20" s="94"/>
      <c r="M20" s="139"/>
      <c r="N20" s="139"/>
      <c r="O20" s="139"/>
      <c r="P20" s="138"/>
    </row>
    <row r="21" spans="1:16" x14ac:dyDescent="0.3">
      <c r="A21" s="254" t="s">
        <v>354</v>
      </c>
      <c r="B21" s="152">
        <v>0</v>
      </c>
      <c r="C21" s="146">
        <v>0</v>
      </c>
      <c r="D21" s="89">
        <v>0</v>
      </c>
      <c r="E21" s="89">
        <v>0</v>
      </c>
      <c r="F21" s="90">
        <v>1</v>
      </c>
      <c r="G21" s="108"/>
      <c r="J21" s="230"/>
      <c r="K21" s="94"/>
      <c r="L21" s="94"/>
      <c r="M21" s="138"/>
      <c r="N21" s="138"/>
      <c r="O21" s="138"/>
      <c r="P21" s="138"/>
    </row>
    <row r="22" spans="1:16" x14ac:dyDescent="0.3">
      <c r="A22" s="254" t="s">
        <v>355</v>
      </c>
      <c r="B22" s="152">
        <v>0</v>
      </c>
      <c r="C22" s="89">
        <v>1</v>
      </c>
      <c r="D22" s="89"/>
      <c r="E22" s="89"/>
      <c r="F22" s="90"/>
      <c r="G22" s="108"/>
      <c r="J22" s="203"/>
      <c r="K22" s="94"/>
      <c r="L22" s="94"/>
      <c r="M22" s="139"/>
      <c r="N22" s="139"/>
      <c r="O22" s="139"/>
      <c r="P22" s="138"/>
    </row>
    <row r="23" spans="1:16" x14ac:dyDescent="0.3">
      <c r="A23" s="254" t="s">
        <v>356</v>
      </c>
      <c r="B23" s="152">
        <v>0</v>
      </c>
      <c r="C23" s="89">
        <v>1</v>
      </c>
      <c r="D23" s="89"/>
      <c r="E23" s="89"/>
      <c r="F23" s="90"/>
      <c r="G23" s="108"/>
      <c r="J23" s="203"/>
      <c r="K23" s="94"/>
      <c r="L23" s="94"/>
      <c r="M23" s="139"/>
      <c r="N23" s="139"/>
      <c r="O23" s="139"/>
      <c r="P23" s="138"/>
    </row>
    <row r="24" spans="1:16" x14ac:dyDescent="0.3">
      <c r="A24" s="254" t="s">
        <v>357</v>
      </c>
      <c r="B24" s="152">
        <v>0</v>
      </c>
      <c r="C24" s="89">
        <v>0</v>
      </c>
      <c r="D24" s="89">
        <v>0</v>
      </c>
      <c r="E24" s="89">
        <v>0</v>
      </c>
      <c r="F24" s="90">
        <v>1</v>
      </c>
      <c r="G24" s="108"/>
      <c r="J24" s="230"/>
      <c r="K24" s="94"/>
      <c r="L24" s="94"/>
      <c r="M24" s="139"/>
      <c r="N24" s="139"/>
      <c r="O24" s="139"/>
      <c r="P24" s="138"/>
    </row>
    <row r="25" spans="1:16" x14ac:dyDescent="0.3">
      <c r="A25" s="254" t="s">
        <v>358</v>
      </c>
      <c r="B25" s="152">
        <v>0</v>
      </c>
      <c r="C25" s="89">
        <v>1</v>
      </c>
      <c r="D25" s="89"/>
      <c r="E25" s="89"/>
      <c r="F25" s="90"/>
      <c r="G25" s="108"/>
      <c r="J25" s="230"/>
      <c r="K25" s="94"/>
      <c r="L25" s="94"/>
      <c r="M25" s="139"/>
      <c r="N25" s="139"/>
      <c r="O25" s="139"/>
      <c r="P25" s="138"/>
    </row>
    <row r="26" spans="1:16" x14ac:dyDescent="0.3">
      <c r="A26" s="254" t="s">
        <v>359</v>
      </c>
      <c r="B26" s="152">
        <v>0</v>
      </c>
      <c r="C26" s="89">
        <v>0</v>
      </c>
      <c r="D26" s="89">
        <v>1</v>
      </c>
      <c r="E26" s="89"/>
      <c r="F26" s="90"/>
      <c r="G26" s="108"/>
      <c r="J26" s="230"/>
      <c r="K26" s="94"/>
      <c r="L26" s="94"/>
      <c r="M26" s="139"/>
      <c r="N26" s="139"/>
      <c r="O26" s="139"/>
      <c r="P26" s="138"/>
    </row>
    <row r="27" spans="1:16" x14ac:dyDescent="0.3">
      <c r="A27" s="254" t="s">
        <v>360</v>
      </c>
      <c r="B27" s="152">
        <v>0</v>
      </c>
      <c r="C27" s="89">
        <v>0</v>
      </c>
      <c r="D27" s="89">
        <v>1</v>
      </c>
      <c r="E27" s="89"/>
      <c r="F27" s="90"/>
      <c r="G27" s="108"/>
      <c r="J27" s="203"/>
      <c r="K27" s="94"/>
      <c r="L27" s="94"/>
      <c r="M27" s="139"/>
      <c r="N27" s="139"/>
      <c r="O27" s="139"/>
      <c r="P27" s="138"/>
    </row>
    <row r="28" spans="1:16" x14ac:dyDescent="0.3">
      <c r="A28" s="255" t="s">
        <v>361</v>
      </c>
      <c r="B28" s="152">
        <v>0</v>
      </c>
      <c r="C28" s="89">
        <v>1</v>
      </c>
      <c r="D28" s="89"/>
      <c r="E28" s="89"/>
      <c r="F28" s="90"/>
      <c r="G28" s="108"/>
      <c r="J28" s="203"/>
      <c r="K28" s="94"/>
      <c r="L28" s="94"/>
      <c r="M28" s="139"/>
      <c r="N28" s="139"/>
      <c r="O28" s="139"/>
      <c r="P28" s="138"/>
    </row>
    <row r="29" spans="1:16" x14ac:dyDescent="0.3">
      <c r="A29" s="254" t="s">
        <v>379</v>
      </c>
      <c r="B29" s="152">
        <v>0</v>
      </c>
      <c r="C29" s="89">
        <v>0</v>
      </c>
      <c r="D29" s="89">
        <v>1</v>
      </c>
      <c r="E29" s="89"/>
      <c r="F29" s="90"/>
      <c r="G29" s="108"/>
      <c r="J29" s="203"/>
      <c r="K29" s="94"/>
      <c r="L29" s="94"/>
      <c r="M29" s="139"/>
      <c r="N29" s="139"/>
      <c r="O29" s="139"/>
      <c r="P29" s="138"/>
    </row>
    <row r="30" spans="1:16" x14ac:dyDescent="0.3">
      <c r="A30" s="254" t="s">
        <v>380</v>
      </c>
      <c r="B30" s="152">
        <v>0</v>
      </c>
      <c r="C30" s="89">
        <v>1</v>
      </c>
      <c r="D30" s="89"/>
      <c r="E30" s="89"/>
      <c r="F30" s="90"/>
      <c r="G30" s="108"/>
      <c r="J30" s="230"/>
      <c r="K30" s="94"/>
      <c r="L30" s="94"/>
      <c r="M30" s="139"/>
      <c r="N30" s="139"/>
      <c r="O30" s="139"/>
      <c r="P30" s="138"/>
    </row>
    <row r="31" spans="1:16" x14ac:dyDescent="0.3">
      <c r="A31" s="254" t="s">
        <v>381</v>
      </c>
      <c r="B31" s="152">
        <v>0</v>
      </c>
      <c r="C31" s="89">
        <v>1</v>
      </c>
      <c r="D31" s="89"/>
      <c r="E31" s="89"/>
      <c r="F31" s="90"/>
      <c r="G31" s="108"/>
      <c r="J31" s="230"/>
      <c r="K31" s="94"/>
      <c r="L31" s="94"/>
      <c r="M31" s="139"/>
      <c r="N31" s="139"/>
      <c r="O31" s="139"/>
      <c r="P31" s="138"/>
    </row>
    <row r="32" spans="1:16" x14ac:dyDescent="0.3">
      <c r="A32" s="254" t="s">
        <v>423</v>
      </c>
      <c r="B32" s="152">
        <v>0</v>
      </c>
      <c r="C32" s="89">
        <v>1</v>
      </c>
      <c r="D32" s="89"/>
      <c r="E32" s="89"/>
      <c r="F32" s="90"/>
      <c r="G32" s="108"/>
      <c r="J32" s="230"/>
      <c r="K32" s="94"/>
      <c r="L32" s="94"/>
      <c r="M32" s="139"/>
      <c r="N32" s="139"/>
      <c r="O32" s="139"/>
      <c r="P32" s="138"/>
    </row>
    <row r="33" spans="1:16" x14ac:dyDescent="0.3">
      <c r="A33" s="254" t="s">
        <v>362</v>
      </c>
      <c r="B33" s="152">
        <v>0</v>
      </c>
      <c r="C33" s="89">
        <v>0</v>
      </c>
      <c r="D33" s="89">
        <v>1</v>
      </c>
      <c r="E33" s="89"/>
      <c r="F33" s="90"/>
      <c r="G33" s="108"/>
      <c r="J33" s="203"/>
      <c r="K33" s="94"/>
      <c r="L33" s="94"/>
      <c r="M33" s="139"/>
      <c r="N33" s="139"/>
      <c r="O33" s="139"/>
      <c r="P33" s="138"/>
    </row>
    <row r="34" spans="1:16" x14ac:dyDescent="0.3">
      <c r="A34" s="254" t="s">
        <v>363</v>
      </c>
      <c r="B34" s="152">
        <v>0</v>
      </c>
      <c r="C34" s="89">
        <v>0</v>
      </c>
      <c r="D34" s="89">
        <v>0</v>
      </c>
      <c r="E34" s="89">
        <v>0</v>
      </c>
      <c r="F34" s="90">
        <v>1</v>
      </c>
      <c r="G34" s="108"/>
      <c r="J34" s="203"/>
      <c r="K34" s="94"/>
      <c r="L34" s="94"/>
      <c r="M34" s="139"/>
      <c r="N34" s="139"/>
      <c r="O34" s="139"/>
      <c r="P34" s="138"/>
    </row>
    <row r="35" spans="1:16" x14ac:dyDescent="0.3">
      <c r="A35" s="254" t="s">
        <v>368</v>
      </c>
      <c r="B35" s="152">
        <v>0</v>
      </c>
      <c r="C35" s="89">
        <v>0</v>
      </c>
      <c r="D35" s="89">
        <v>0</v>
      </c>
      <c r="E35" s="89">
        <v>0</v>
      </c>
      <c r="F35" s="90">
        <v>1</v>
      </c>
      <c r="G35" s="108"/>
      <c r="J35" s="236"/>
      <c r="K35" s="94"/>
      <c r="L35" s="94"/>
      <c r="M35" s="139"/>
      <c r="N35" s="139"/>
      <c r="O35" s="139"/>
      <c r="P35" s="138"/>
    </row>
    <row r="36" spans="1:16" x14ac:dyDescent="0.3">
      <c r="A36" s="254" t="s">
        <v>369</v>
      </c>
      <c r="B36" s="152">
        <v>0</v>
      </c>
      <c r="C36" s="89">
        <v>0</v>
      </c>
      <c r="D36" s="89">
        <v>0</v>
      </c>
      <c r="E36" s="89">
        <v>0</v>
      </c>
      <c r="F36" s="90">
        <v>1</v>
      </c>
      <c r="G36" s="108"/>
      <c r="J36" s="230"/>
      <c r="K36" s="94"/>
      <c r="L36" s="94"/>
      <c r="M36" s="139"/>
      <c r="N36" s="139"/>
      <c r="O36" s="139"/>
      <c r="P36" s="138"/>
    </row>
    <row r="37" spans="1:16" x14ac:dyDescent="0.3">
      <c r="A37" s="254" t="s">
        <v>374</v>
      </c>
      <c r="B37" s="152">
        <v>0</v>
      </c>
      <c r="C37" s="89">
        <v>0</v>
      </c>
      <c r="D37" s="89">
        <v>0</v>
      </c>
      <c r="E37" s="89">
        <v>0</v>
      </c>
      <c r="F37" s="90">
        <v>0</v>
      </c>
      <c r="G37" s="108"/>
      <c r="J37" s="230"/>
      <c r="K37" s="94"/>
      <c r="L37" s="94"/>
      <c r="M37" s="139"/>
      <c r="N37" s="139"/>
      <c r="O37" s="139"/>
      <c r="P37" s="138"/>
    </row>
    <row r="38" spans="1:16" ht="15" thickBot="1" x14ac:dyDescent="0.35">
      <c r="A38" s="256" t="s">
        <v>375</v>
      </c>
      <c r="B38" s="152">
        <v>0</v>
      </c>
      <c r="C38" s="89">
        <v>0</v>
      </c>
      <c r="D38" s="89">
        <v>0</v>
      </c>
      <c r="E38" s="89">
        <v>1</v>
      </c>
      <c r="F38" s="90"/>
      <c r="G38" s="108"/>
      <c r="J38" s="203"/>
      <c r="K38" s="94"/>
      <c r="L38" s="94"/>
      <c r="M38" s="139"/>
      <c r="N38" s="139"/>
      <c r="O38" s="139"/>
      <c r="P38" s="138"/>
    </row>
    <row r="39" spans="1:16" ht="15" thickBot="1" x14ac:dyDescent="0.35">
      <c r="A39" s="169" t="s">
        <v>388</v>
      </c>
      <c r="B39" s="165"/>
      <c r="C39" s="165"/>
      <c r="D39" s="165"/>
      <c r="E39" s="165"/>
      <c r="F39" s="111">
        <f>COUNTA(A17:A38)</f>
        <v>22</v>
      </c>
      <c r="G39" s="108"/>
      <c r="J39" s="203"/>
      <c r="K39" s="94"/>
      <c r="L39" s="94"/>
      <c r="M39" s="139"/>
      <c r="N39" s="139"/>
      <c r="O39" s="139"/>
      <c r="P39" s="138"/>
    </row>
    <row r="40" spans="1:16" ht="15" thickBot="1" x14ac:dyDescent="0.35">
      <c r="A40" s="95" t="s">
        <v>298</v>
      </c>
      <c r="B40" s="100">
        <v>0</v>
      </c>
      <c r="C40" s="100">
        <f>SUM(C17:C38)</f>
        <v>8</v>
      </c>
      <c r="D40" s="100">
        <f>SUM(D17:D38)+C40</f>
        <v>13</v>
      </c>
      <c r="E40" s="100">
        <f>SUM(E17:E38)+D40</f>
        <v>15</v>
      </c>
      <c r="F40" s="100">
        <f>SUM(F17:F38)+E40</f>
        <v>21</v>
      </c>
      <c r="G40" s="200">
        <f>F40/F39</f>
        <v>0.95454545454545459</v>
      </c>
      <c r="J40" s="230"/>
      <c r="K40" s="94"/>
      <c r="L40" s="94"/>
      <c r="M40" s="139"/>
      <c r="N40" s="139"/>
      <c r="O40" s="139"/>
      <c r="P40" s="140"/>
    </row>
    <row r="41" spans="1:16" x14ac:dyDescent="0.3">
      <c r="B41" s="94"/>
      <c r="C41" s="139"/>
      <c r="D41" s="139"/>
      <c r="E41" s="139"/>
      <c r="F41" s="139"/>
      <c r="G41" s="138"/>
      <c r="J41" s="230"/>
      <c r="K41" s="94"/>
      <c r="L41" s="94"/>
      <c r="M41" s="139"/>
      <c r="N41" s="139"/>
      <c r="O41" s="139"/>
      <c r="P41" s="138"/>
    </row>
    <row r="42" spans="1:16" x14ac:dyDescent="0.3">
      <c r="B42" s="94"/>
      <c r="C42" s="139"/>
      <c r="D42" s="139"/>
      <c r="E42" s="139"/>
      <c r="F42" s="139"/>
      <c r="G42" s="138"/>
      <c r="J42" s="230"/>
      <c r="K42" s="94"/>
      <c r="L42" s="94"/>
      <c r="M42" s="139"/>
      <c r="N42" s="139"/>
      <c r="O42" s="139"/>
      <c r="P42" s="138"/>
    </row>
    <row r="43" spans="1:16" x14ac:dyDescent="0.3">
      <c r="B43" s="94"/>
      <c r="C43" s="139"/>
      <c r="D43" s="139"/>
      <c r="E43" s="139"/>
      <c r="F43" s="139"/>
      <c r="G43" s="138"/>
      <c r="J43" s="203"/>
      <c r="K43" s="94"/>
      <c r="L43" s="94"/>
      <c r="M43" s="139"/>
      <c r="N43" s="139"/>
      <c r="O43" s="139"/>
      <c r="P43" s="138"/>
    </row>
    <row r="44" spans="1:16" x14ac:dyDescent="0.3">
      <c r="B44" s="150"/>
      <c r="C44" s="138"/>
      <c r="D44" s="138"/>
      <c r="E44" s="138"/>
      <c r="F44" s="138"/>
      <c r="G44" s="138"/>
      <c r="J44" s="230"/>
      <c r="K44" s="94"/>
      <c r="L44" s="94"/>
      <c r="M44" s="139"/>
      <c r="N44" s="139"/>
      <c r="O44" s="139"/>
      <c r="P44" s="138"/>
    </row>
    <row r="45" spans="1:16" x14ac:dyDescent="0.3">
      <c r="B45" s="150"/>
      <c r="C45" s="138"/>
      <c r="D45" s="138"/>
      <c r="E45" s="138"/>
      <c r="F45" s="138"/>
      <c r="G45" s="138"/>
      <c r="J45" s="203"/>
      <c r="K45" s="94"/>
      <c r="L45" s="94"/>
      <c r="M45" s="139"/>
      <c r="N45" s="139"/>
      <c r="O45" s="139"/>
      <c r="P45" s="138"/>
    </row>
    <row r="46" spans="1:16" x14ac:dyDescent="0.3">
      <c r="B46" s="94"/>
      <c r="C46" s="94"/>
      <c r="D46" s="139"/>
      <c r="E46" s="139"/>
      <c r="F46" s="139"/>
      <c r="G46" s="138"/>
      <c r="J46" s="230"/>
      <c r="K46" s="94"/>
      <c r="L46" s="94"/>
      <c r="M46" s="139"/>
      <c r="N46" s="139"/>
      <c r="O46" s="139"/>
      <c r="P46" s="138"/>
    </row>
    <row r="47" spans="1:16" x14ac:dyDescent="0.3">
      <c r="B47" s="94"/>
      <c r="C47" s="94"/>
      <c r="D47" s="139"/>
      <c r="E47" s="139"/>
      <c r="F47" s="139"/>
      <c r="G47" s="138"/>
      <c r="J47" s="203"/>
      <c r="K47" s="94"/>
      <c r="L47" s="94"/>
      <c r="M47" s="139"/>
      <c r="N47" s="139"/>
      <c r="O47" s="139"/>
      <c r="P47" s="138"/>
    </row>
    <row r="48" spans="1:16" x14ac:dyDescent="0.3">
      <c r="B48" s="94"/>
      <c r="C48" s="94"/>
      <c r="D48" s="139"/>
      <c r="E48" s="139"/>
      <c r="F48" s="139"/>
      <c r="G48" s="138"/>
      <c r="J48" s="230"/>
      <c r="K48" s="94"/>
      <c r="L48" s="94"/>
      <c r="M48" s="139"/>
      <c r="N48" s="139"/>
      <c r="O48" s="139"/>
      <c r="P48" s="138"/>
    </row>
    <row r="49" spans="1:21" x14ac:dyDescent="0.3">
      <c r="B49" s="138"/>
      <c r="C49" s="138"/>
      <c r="D49" s="138"/>
      <c r="E49" s="138"/>
      <c r="F49" s="138"/>
      <c r="G49" s="138"/>
      <c r="J49" s="150"/>
      <c r="K49" s="150"/>
      <c r="L49" s="150"/>
      <c r="M49" s="138"/>
      <c r="N49" s="138"/>
      <c r="P49" s="138"/>
    </row>
    <row r="50" spans="1:21" x14ac:dyDescent="0.3">
      <c r="J50" s="230"/>
      <c r="K50" s="94"/>
      <c r="L50" s="139"/>
    </row>
    <row r="51" spans="1:21" x14ac:dyDescent="0.3">
      <c r="A51" s="230"/>
      <c r="B51" s="94"/>
      <c r="C51" s="94"/>
      <c r="D51" s="94"/>
      <c r="E51" s="94"/>
      <c r="F51" s="94"/>
      <c r="G51" s="150"/>
      <c r="J51" s="230"/>
      <c r="K51" s="94"/>
      <c r="L51" s="139"/>
    </row>
    <row r="52" spans="1:21" x14ac:dyDescent="0.3">
      <c r="A52" s="150"/>
      <c r="B52" s="150"/>
      <c r="C52" s="150"/>
      <c r="D52" s="150"/>
      <c r="E52" s="150"/>
      <c r="F52" s="150"/>
      <c r="G52" s="150"/>
      <c r="J52" s="150"/>
      <c r="K52" s="150"/>
      <c r="L52" s="138"/>
      <c r="T52" s="150"/>
      <c r="U52" s="150"/>
    </row>
  </sheetData>
  <conditionalFormatting sqref="C17:F38">
    <cfRule type="containsBlanks" dxfId="1" priority="1">
      <formula>LEN(TRIM(C17))=0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60B3-294E-4DD0-98F5-2B1A14036E0E}">
  <dimension ref="A1:W51"/>
  <sheetViews>
    <sheetView tabSelected="1" topLeftCell="D1" workbookViewId="0">
      <selection activeCell="T13" sqref="T13"/>
    </sheetView>
  </sheetViews>
  <sheetFormatPr defaultRowHeight="14.4" x14ac:dyDescent="0.3"/>
  <cols>
    <col min="7" max="7" width="8.88671875" customWidth="1"/>
  </cols>
  <sheetData>
    <row r="1" spans="1:23" x14ac:dyDescent="0.3">
      <c r="A1" s="82" t="s">
        <v>155</v>
      </c>
      <c r="B1" s="31">
        <v>44284</v>
      </c>
      <c r="D1" s="174"/>
      <c r="E1" s="174"/>
      <c r="G1" s="125"/>
    </row>
    <row r="2" spans="1:23" ht="15" thickBot="1" x14ac:dyDescent="0.35">
      <c r="A2" s="97" t="s">
        <v>313</v>
      </c>
      <c r="B2" s="199" t="s">
        <v>449</v>
      </c>
      <c r="D2" s="175"/>
      <c r="E2" s="81">
        <v>44277</v>
      </c>
      <c r="I2" s="81">
        <v>44278</v>
      </c>
      <c r="M2" s="81">
        <v>44279</v>
      </c>
      <c r="Q2" s="81">
        <v>44280</v>
      </c>
      <c r="U2" s="81">
        <v>44281</v>
      </c>
    </row>
    <row r="3" spans="1:23" x14ac:dyDescent="0.3">
      <c r="A3" s="82" t="s">
        <v>431</v>
      </c>
      <c r="B3" s="257" t="s">
        <v>385</v>
      </c>
      <c r="C3" s="228" t="s">
        <v>386</v>
      </c>
      <c r="D3" s="203"/>
      <c r="E3" s="162" t="s">
        <v>444</v>
      </c>
      <c r="F3" s="164">
        <v>6</v>
      </c>
      <c r="G3" s="166" t="s">
        <v>391</v>
      </c>
      <c r="I3" s="162" t="s">
        <v>444</v>
      </c>
      <c r="J3" s="164">
        <v>11</v>
      </c>
      <c r="K3" s="166" t="s">
        <v>391</v>
      </c>
      <c r="M3" s="162" t="s">
        <v>444</v>
      </c>
      <c r="N3" s="161">
        <v>6</v>
      </c>
      <c r="O3" s="106" t="s">
        <v>391</v>
      </c>
      <c r="Q3" s="162" t="s">
        <v>444</v>
      </c>
      <c r="R3" s="164">
        <f>'Females 4th Results'!U3</f>
        <v>41</v>
      </c>
      <c r="S3" s="166" t="s">
        <v>391</v>
      </c>
      <c r="U3" s="162" t="s">
        <v>444</v>
      </c>
      <c r="V3" s="164">
        <f>F67</f>
        <v>0</v>
      </c>
      <c r="W3" s="166" t="s">
        <v>391</v>
      </c>
    </row>
    <row r="4" spans="1:23" x14ac:dyDescent="0.3">
      <c r="A4" s="83" t="s">
        <v>316</v>
      </c>
      <c r="B4" s="217">
        <v>0.38194444444444442</v>
      </c>
      <c r="C4" s="217">
        <v>0.4236111111111111</v>
      </c>
      <c r="D4" s="224"/>
      <c r="E4" s="109" t="s">
        <v>390</v>
      </c>
      <c r="F4" s="138">
        <v>5</v>
      </c>
      <c r="G4" s="108" t="s">
        <v>391</v>
      </c>
      <c r="I4" s="109" t="s">
        <v>390</v>
      </c>
      <c r="J4" s="138">
        <v>10</v>
      </c>
      <c r="K4" s="108" t="s">
        <v>391</v>
      </c>
      <c r="M4" s="170" t="s">
        <v>390</v>
      </c>
      <c r="N4" s="138">
        <v>10</v>
      </c>
      <c r="O4" s="108" t="s">
        <v>391</v>
      </c>
      <c r="Q4" s="109" t="s">
        <v>390</v>
      </c>
      <c r="R4" s="138">
        <f>'Females 4th Results'!U4</f>
        <v>5</v>
      </c>
      <c r="S4" s="108" t="s">
        <v>391</v>
      </c>
      <c r="T4" s="172"/>
      <c r="U4" s="109" t="s">
        <v>390</v>
      </c>
      <c r="V4" s="138">
        <f>K47</f>
        <v>0</v>
      </c>
      <c r="W4" s="108" t="s">
        <v>391</v>
      </c>
    </row>
    <row r="5" spans="1:23" ht="15" thickBot="1" x14ac:dyDescent="0.35">
      <c r="A5" s="83" t="s">
        <v>312</v>
      </c>
      <c r="B5" s="219" t="s">
        <v>332</v>
      </c>
      <c r="C5" s="219" t="s">
        <v>332</v>
      </c>
      <c r="D5" s="225"/>
      <c r="E5" s="110" t="s">
        <v>394</v>
      </c>
      <c r="F5" s="165">
        <v>5</v>
      </c>
      <c r="G5" s="111" t="s">
        <v>391</v>
      </c>
      <c r="I5" s="110" t="s">
        <v>394</v>
      </c>
      <c r="J5" s="165">
        <v>9</v>
      </c>
      <c r="K5" s="111" t="s">
        <v>391</v>
      </c>
      <c r="M5" s="110" t="s">
        <v>8</v>
      </c>
      <c r="N5" s="165">
        <v>9</v>
      </c>
      <c r="O5" s="111" t="s">
        <v>391</v>
      </c>
      <c r="Q5" s="110" t="s">
        <v>394</v>
      </c>
      <c r="R5" s="165">
        <f>'Females 4th Results'!U5</f>
        <v>7</v>
      </c>
      <c r="S5" s="111" t="s">
        <v>391</v>
      </c>
      <c r="T5" s="171"/>
      <c r="U5" s="109" t="s">
        <v>394</v>
      </c>
      <c r="V5" s="138">
        <f>V67</f>
        <v>0</v>
      </c>
      <c r="W5" s="108" t="s">
        <v>391</v>
      </c>
    </row>
    <row r="6" spans="1:23" ht="15" thickBot="1" x14ac:dyDescent="0.35">
      <c r="A6" s="83" t="s">
        <v>315</v>
      </c>
      <c r="B6" s="220" t="s">
        <v>457</v>
      </c>
      <c r="C6" s="220" t="s">
        <v>460</v>
      </c>
      <c r="D6" s="226"/>
      <c r="U6" s="239" t="s">
        <v>443</v>
      </c>
      <c r="V6" s="165">
        <f>'Females 5th Results'!V6</f>
        <v>41</v>
      </c>
      <c r="W6" s="111" t="s">
        <v>391</v>
      </c>
    </row>
    <row r="7" spans="1:23" ht="15" thickBot="1" x14ac:dyDescent="0.35">
      <c r="A7" s="84" t="s">
        <v>314</v>
      </c>
      <c r="B7" s="222" t="s">
        <v>458</v>
      </c>
      <c r="C7" s="222" t="s">
        <v>459</v>
      </c>
      <c r="D7" s="227"/>
    </row>
    <row r="8" spans="1:23" ht="15" thickBot="1" x14ac:dyDescent="0.35">
      <c r="E8" s="81">
        <v>44282</v>
      </c>
      <c r="I8" s="81">
        <v>44283</v>
      </c>
      <c r="M8" s="81">
        <v>44284</v>
      </c>
      <c r="Q8" s="206" t="s">
        <v>395</v>
      </c>
      <c r="S8">
        <f>SUM(R9:R12)</f>
        <v>252</v>
      </c>
    </row>
    <row r="9" spans="1:23" x14ac:dyDescent="0.3">
      <c r="A9" s="150"/>
      <c r="B9" s="203"/>
      <c r="D9" s="122"/>
      <c r="E9" s="162" t="s">
        <v>444</v>
      </c>
      <c r="F9" s="164">
        <v>0</v>
      </c>
      <c r="G9" s="166" t="s">
        <v>391</v>
      </c>
      <c r="I9" s="162" t="s">
        <v>444</v>
      </c>
      <c r="J9" s="164">
        <v>0</v>
      </c>
      <c r="K9" s="166" t="s">
        <v>391</v>
      </c>
      <c r="M9" s="162" t="s">
        <v>444</v>
      </c>
      <c r="N9" s="164">
        <v>0</v>
      </c>
      <c r="O9" s="166" t="s">
        <v>391</v>
      </c>
      <c r="Q9" s="162" t="s">
        <v>444</v>
      </c>
      <c r="R9" s="164">
        <f>SUM(F3,J3,N3,R3, V3)</f>
        <v>64</v>
      </c>
      <c r="S9" s="166" t="s">
        <v>391</v>
      </c>
    </row>
    <row r="10" spans="1:23" x14ac:dyDescent="0.3">
      <c r="A10" s="150"/>
      <c r="B10" s="259"/>
      <c r="E10" s="109" t="s">
        <v>390</v>
      </c>
      <c r="F10" s="138">
        <v>0</v>
      </c>
      <c r="G10" s="108" t="s">
        <v>391</v>
      </c>
      <c r="I10" s="109" t="s">
        <v>390</v>
      </c>
      <c r="J10" s="138">
        <v>0</v>
      </c>
      <c r="K10" s="108" t="s">
        <v>391</v>
      </c>
      <c r="M10" s="109" t="s">
        <v>390</v>
      </c>
      <c r="N10" s="138">
        <v>0</v>
      </c>
      <c r="O10" s="108" t="s">
        <v>391</v>
      </c>
      <c r="Q10" s="109" t="s">
        <v>390</v>
      </c>
      <c r="R10" s="238">
        <f>SUM(F4,J4,N4,R4, V4)</f>
        <v>30</v>
      </c>
      <c r="S10" s="108" t="s">
        <v>391</v>
      </c>
    </row>
    <row r="11" spans="1:23" x14ac:dyDescent="0.3">
      <c r="A11" s="150"/>
      <c r="B11" s="260"/>
      <c r="E11" s="109" t="s">
        <v>394</v>
      </c>
      <c r="F11" s="138">
        <v>0</v>
      </c>
      <c r="G11" s="108" t="s">
        <v>391</v>
      </c>
      <c r="I11" s="109" t="s">
        <v>394</v>
      </c>
      <c r="J11" s="138">
        <v>0</v>
      </c>
      <c r="K11" s="108" t="s">
        <v>391</v>
      </c>
      <c r="M11" s="109" t="s">
        <v>394</v>
      </c>
      <c r="N11" s="138">
        <v>0</v>
      </c>
      <c r="O11" s="108" t="s">
        <v>391</v>
      </c>
      <c r="Q11" s="109" t="s">
        <v>394</v>
      </c>
      <c r="R11" s="238">
        <f>SUM(F5,J5,N5,R5, V5)</f>
        <v>30</v>
      </c>
      <c r="S11" s="108" t="s">
        <v>391</v>
      </c>
    </row>
    <row r="12" spans="1:23" ht="15" thickBot="1" x14ac:dyDescent="0.35">
      <c r="A12" s="150"/>
      <c r="B12" s="201"/>
      <c r="E12" s="239" t="s">
        <v>443</v>
      </c>
      <c r="F12" s="165">
        <f>'Females 6th Results'!N12</f>
        <v>32</v>
      </c>
      <c r="G12" s="111" t="s">
        <v>391</v>
      </c>
      <c r="I12" s="239" t="s">
        <v>443</v>
      </c>
      <c r="J12" s="165">
        <f>'Females 7th Results'!F39</f>
        <v>22</v>
      </c>
      <c r="K12" s="111" t="s">
        <v>391</v>
      </c>
      <c r="M12" s="239" t="s">
        <v>443</v>
      </c>
      <c r="N12" s="165">
        <f>F50</f>
        <v>33</v>
      </c>
      <c r="O12" s="111" t="s">
        <v>391</v>
      </c>
      <c r="Q12" s="239" t="s">
        <v>443</v>
      </c>
      <c r="R12" s="241">
        <f>SUM(F6,J6,N6,R6, V6, F12, J12, N12)</f>
        <v>128</v>
      </c>
      <c r="S12" s="111" t="s">
        <v>391</v>
      </c>
    </row>
    <row r="13" spans="1:23" x14ac:dyDescent="0.3">
      <c r="A13" s="150"/>
      <c r="B13" s="261"/>
      <c r="J13" s="203"/>
      <c r="K13" s="94"/>
      <c r="L13" s="139"/>
      <c r="M13" s="139"/>
    </row>
    <row r="14" spans="1:23" x14ac:dyDescent="0.3">
      <c r="J14" s="230"/>
      <c r="K14" s="94"/>
      <c r="L14" s="139"/>
      <c r="M14" s="139"/>
    </row>
    <row r="15" spans="1:23" ht="15" thickBot="1" x14ac:dyDescent="0.35">
      <c r="J15" s="230"/>
      <c r="K15" s="94"/>
      <c r="L15" s="139"/>
      <c r="M15" s="139"/>
    </row>
    <row r="16" spans="1:23" ht="15" thickBot="1" x14ac:dyDescent="0.35">
      <c r="A16" s="143" t="s">
        <v>153</v>
      </c>
      <c r="B16" s="85">
        <v>0</v>
      </c>
      <c r="C16" s="85">
        <v>15</v>
      </c>
      <c r="D16" s="85">
        <v>30</v>
      </c>
      <c r="E16" s="85">
        <v>60</v>
      </c>
      <c r="F16" s="86">
        <v>120</v>
      </c>
      <c r="G16" s="120" t="s">
        <v>299</v>
      </c>
      <c r="J16" s="150"/>
      <c r="K16" s="94"/>
      <c r="L16" s="94"/>
      <c r="M16" s="139"/>
      <c r="N16" s="139"/>
      <c r="O16" s="139"/>
      <c r="P16" s="138"/>
    </row>
    <row r="17" spans="1:16" x14ac:dyDescent="0.3">
      <c r="A17" s="253" t="s">
        <v>350</v>
      </c>
      <c r="B17" s="173">
        <v>0</v>
      </c>
      <c r="C17" s="87">
        <v>1</v>
      </c>
      <c r="D17" s="87"/>
      <c r="E17" s="87"/>
      <c r="F17" s="88"/>
      <c r="G17" s="108"/>
      <c r="J17" s="203"/>
      <c r="K17" s="94"/>
      <c r="L17" s="94"/>
      <c r="M17" s="139"/>
      <c r="N17" s="139"/>
      <c r="O17" s="139"/>
      <c r="P17" s="138"/>
    </row>
    <row r="18" spans="1:16" x14ac:dyDescent="0.3">
      <c r="A18" s="254" t="s">
        <v>351</v>
      </c>
      <c r="B18" s="152">
        <v>0</v>
      </c>
      <c r="C18" s="89">
        <v>1</v>
      </c>
      <c r="D18" s="89"/>
      <c r="E18" s="89"/>
      <c r="F18" s="90"/>
      <c r="G18" s="108"/>
      <c r="J18" s="203"/>
      <c r="K18" s="94"/>
      <c r="L18" s="94"/>
      <c r="M18" s="139"/>
      <c r="N18" s="139"/>
      <c r="O18" s="139"/>
      <c r="P18" s="138"/>
    </row>
    <row r="19" spans="1:16" x14ac:dyDescent="0.3">
      <c r="A19" s="254" t="s">
        <v>353</v>
      </c>
      <c r="B19" s="152">
        <v>0</v>
      </c>
      <c r="C19" s="89">
        <v>0</v>
      </c>
      <c r="D19" s="89">
        <v>0</v>
      </c>
      <c r="E19" s="89">
        <v>0</v>
      </c>
      <c r="F19" s="90">
        <v>1</v>
      </c>
      <c r="G19" s="108"/>
      <c r="J19" s="203"/>
      <c r="K19" s="94"/>
      <c r="L19" s="94"/>
      <c r="M19" s="139"/>
      <c r="N19" s="139"/>
      <c r="O19" s="139"/>
      <c r="P19" s="138"/>
    </row>
    <row r="20" spans="1:16" x14ac:dyDescent="0.3">
      <c r="A20" s="254" t="s">
        <v>354</v>
      </c>
      <c r="B20" s="152">
        <v>0</v>
      </c>
      <c r="C20" s="89">
        <v>1</v>
      </c>
      <c r="D20" s="89"/>
      <c r="E20" s="89"/>
      <c r="F20" s="90"/>
      <c r="G20" s="108"/>
      <c r="J20" s="230"/>
      <c r="K20" s="94"/>
      <c r="L20" s="94"/>
      <c r="M20" s="139"/>
      <c r="N20" s="139"/>
      <c r="O20" s="139"/>
      <c r="P20" s="138"/>
    </row>
    <row r="21" spans="1:16" x14ac:dyDescent="0.3">
      <c r="A21" s="254" t="s">
        <v>355</v>
      </c>
      <c r="B21" s="152">
        <v>0</v>
      </c>
      <c r="C21" s="146">
        <v>0</v>
      </c>
      <c r="D21" s="89">
        <v>0</v>
      </c>
      <c r="E21" s="89">
        <v>0</v>
      </c>
      <c r="F21" s="90">
        <v>1</v>
      </c>
      <c r="G21" s="108"/>
      <c r="J21" s="230"/>
      <c r="K21" s="94"/>
      <c r="L21" s="94"/>
      <c r="M21" s="138"/>
      <c r="N21" s="138"/>
      <c r="O21" s="138"/>
      <c r="P21" s="138"/>
    </row>
    <row r="22" spans="1:16" x14ac:dyDescent="0.3">
      <c r="A22" s="254" t="s">
        <v>402</v>
      </c>
      <c r="B22" s="152">
        <v>0</v>
      </c>
      <c r="C22" s="89">
        <v>0</v>
      </c>
      <c r="D22" s="89">
        <v>0</v>
      </c>
      <c r="E22" s="89">
        <v>0</v>
      </c>
      <c r="F22" s="90">
        <v>1</v>
      </c>
      <c r="G22" s="108"/>
      <c r="J22" s="203"/>
      <c r="K22" s="94"/>
      <c r="L22" s="94"/>
      <c r="M22" s="139"/>
      <c r="N22" s="139"/>
      <c r="O22" s="139"/>
      <c r="P22" s="138"/>
    </row>
    <row r="23" spans="1:16" x14ac:dyDescent="0.3">
      <c r="A23" s="254" t="s">
        <v>403</v>
      </c>
      <c r="B23" s="152">
        <v>0</v>
      </c>
      <c r="C23" s="89">
        <v>0</v>
      </c>
      <c r="D23" s="89">
        <v>0</v>
      </c>
      <c r="E23" s="89">
        <v>1</v>
      </c>
      <c r="F23" s="90"/>
      <c r="G23" s="108"/>
      <c r="J23" s="203"/>
      <c r="K23" s="94"/>
      <c r="L23" s="94"/>
      <c r="M23" s="139"/>
      <c r="N23" s="139"/>
      <c r="O23" s="139"/>
      <c r="P23" s="138"/>
    </row>
    <row r="24" spans="1:16" x14ac:dyDescent="0.3">
      <c r="A24" s="254" t="s">
        <v>356</v>
      </c>
      <c r="B24" s="152">
        <v>0</v>
      </c>
      <c r="C24" s="89">
        <v>1</v>
      </c>
      <c r="D24" s="89"/>
      <c r="E24" s="89"/>
      <c r="F24" s="90"/>
      <c r="G24" s="108"/>
      <c r="J24" s="230"/>
      <c r="K24" s="94"/>
      <c r="L24" s="94"/>
      <c r="M24" s="139"/>
      <c r="N24" s="139"/>
      <c r="O24" s="139"/>
      <c r="P24" s="138"/>
    </row>
    <row r="25" spans="1:16" x14ac:dyDescent="0.3">
      <c r="A25" s="254" t="s">
        <v>357</v>
      </c>
      <c r="B25" s="152">
        <v>0</v>
      </c>
      <c r="C25" s="89">
        <v>0</v>
      </c>
      <c r="D25" s="89">
        <v>1</v>
      </c>
      <c r="E25" s="89"/>
      <c r="F25" s="90"/>
      <c r="G25" s="108"/>
      <c r="J25" s="230"/>
      <c r="K25" s="94"/>
      <c r="L25" s="94"/>
      <c r="M25" s="139"/>
      <c r="N25" s="139"/>
      <c r="O25" s="139"/>
      <c r="P25" s="138"/>
    </row>
    <row r="26" spans="1:16" x14ac:dyDescent="0.3">
      <c r="A26" s="254" t="s">
        <v>358</v>
      </c>
      <c r="B26" s="152">
        <v>0</v>
      </c>
      <c r="C26" s="89">
        <v>1</v>
      </c>
      <c r="D26" s="89"/>
      <c r="E26" s="89"/>
      <c r="F26" s="90"/>
      <c r="G26" s="108"/>
      <c r="J26" s="230"/>
      <c r="K26" s="94"/>
      <c r="L26" s="94"/>
      <c r="M26" s="139"/>
      <c r="N26" s="139"/>
      <c r="O26" s="139"/>
      <c r="P26" s="138"/>
    </row>
    <row r="27" spans="1:16" x14ac:dyDescent="0.3">
      <c r="A27" s="254" t="s">
        <v>413</v>
      </c>
      <c r="B27" s="152">
        <v>0</v>
      </c>
      <c r="C27" s="89">
        <v>1</v>
      </c>
      <c r="D27" s="89"/>
      <c r="E27" s="89"/>
      <c r="F27" s="90"/>
      <c r="G27" s="108"/>
      <c r="J27" s="203"/>
      <c r="K27" s="94"/>
      <c r="L27" s="94"/>
      <c r="M27" s="139"/>
      <c r="N27" s="139"/>
      <c r="O27" s="139"/>
      <c r="P27" s="138"/>
    </row>
    <row r="28" spans="1:16" x14ac:dyDescent="0.3">
      <c r="A28" s="254" t="s">
        <v>359</v>
      </c>
      <c r="B28" s="152">
        <v>0</v>
      </c>
      <c r="C28" s="89">
        <v>1</v>
      </c>
      <c r="D28" s="89"/>
      <c r="E28" s="89"/>
      <c r="F28" s="90"/>
      <c r="G28" s="108"/>
      <c r="J28" s="203"/>
      <c r="K28" s="94"/>
      <c r="L28" s="94"/>
      <c r="M28" s="139"/>
      <c r="N28" s="139"/>
      <c r="O28" s="139"/>
      <c r="P28" s="138"/>
    </row>
    <row r="29" spans="1:16" x14ac:dyDescent="0.3">
      <c r="A29" s="254" t="s">
        <v>360</v>
      </c>
      <c r="B29" s="152">
        <v>0</v>
      </c>
      <c r="C29" s="89">
        <v>1</v>
      </c>
      <c r="D29" s="89"/>
      <c r="E29" s="89"/>
      <c r="F29" s="90"/>
      <c r="G29" s="108"/>
      <c r="J29" s="203"/>
      <c r="K29" s="94"/>
      <c r="L29" s="94"/>
      <c r="M29" s="139"/>
      <c r="N29" s="139"/>
      <c r="O29" s="139"/>
      <c r="P29" s="138"/>
    </row>
    <row r="30" spans="1:16" x14ac:dyDescent="0.3">
      <c r="A30" s="255" t="s">
        <v>361</v>
      </c>
      <c r="B30" s="152">
        <v>0</v>
      </c>
      <c r="C30" s="89">
        <v>1</v>
      </c>
      <c r="D30" s="89"/>
      <c r="E30" s="89"/>
      <c r="F30" s="90"/>
      <c r="G30" s="108"/>
      <c r="J30" s="230"/>
      <c r="K30" s="94"/>
      <c r="L30" s="94"/>
      <c r="M30" s="139"/>
      <c r="N30" s="139"/>
      <c r="O30" s="139"/>
      <c r="P30" s="138"/>
    </row>
    <row r="31" spans="1:16" x14ac:dyDescent="0.3">
      <c r="A31" s="254" t="s">
        <v>418</v>
      </c>
      <c r="B31" s="152">
        <v>0</v>
      </c>
      <c r="C31" s="89">
        <v>1</v>
      </c>
      <c r="D31" s="89"/>
      <c r="E31" s="89"/>
      <c r="F31" s="90"/>
      <c r="G31" s="108"/>
      <c r="J31" s="230"/>
      <c r="K31" s="94"/>
      <c r="L31" s="94"/>
      <c r="M31" s="139"/>
      <c r="N31" s="139"/>
      <c r="O31" s="139"/>
      <c r="P31" s="138"/>
    </row>
    <row r="32" spans="1:16" x14ac:dyDescent="0.3">
      <c r="A32" s="254" t="s">
        <v>379</v>
      </c>
      <c r="B32" s="152">
        <v>0</v>
      </c>
      <c r="C32" s="89">
        <v>1</v>
      </c>
      <c r="D32" s="89"/>
      <c r="E32" s="89"/>
      <c r="F32" s="90"/>
      <c r="G32" s="108"/>
      <c r="J32" s="230"/>
      <c r="K32" s="94"/>
      <c r="L32" s="94"/>
      <c r="M32" s="139"/>
      <c r="N32" s="139"/>
      <c r="O32" s="139"/>
      <c r="P32" s="138"/>
    </row>
    <row r="33" spans="1:16" x14ac:dyDescent="0.3">
      <c r="A33" s="254" t="s">
        <v>380</v>
      </c>
      <c r="B33" s="152">
        <v>0</v>
      </c>
      <c r="C33" s="89">
        <v>1</v>
      </c>
      <c r="D33" s="89"/>
      <c r="E33" s="89"/>
      <c r="F33" s="90"/>
      <c r="G33" s="108"/>
      <c r="J33" s="203"/>
      <c r="K33" s="94"/>
      <c r="L33" s="94"/>
      <c r="M33" s="139"/>
      <c r="N33" s="139"/>
      <c r="O33" s="139"/>
      <c r="P33" s="138"/>
    </row>
    <row r="34" spans="1:16" x14ac:dyDescent="0.3">
      <c r="A34" s="254" t="s">
        <v>381</v>
      </c>
      <c r="B34" s="152">
        <v>0</v>
      </c>
      <c r="C34" s="89">
        <v>0</v>
      </c>
      <c r="D34" s="89">
        <v>0</v>
      </c>
      <c r="E34" s="89">
        <v>1</v>
      </c>
      <c r="F34" s="90"/>
      <c r="G34" s="108"/>
      <c r="J34" s="203"/>
      <c r="K34" s="94"/>
      <c r="L34" s="94"/>
      <c r="M34" s="139"/>
      <c r="N34" s="139"/>
      <c r="O34" s="139"/>
      <c r="P34" s="138"/>
    </row>
    <row r="35" spans="1:16" x14ac:dyDescent="0.3">
      <c r="A35" s="254" t="s">
        <v>423</v>
      </c>
      <c r="B35" s="152">
        <v>0</v>
      </c>
      <c r="C35" s="89">
        <v>1</v>
      </c>
      <c r="D35" s="89"/>
      <c r="E35" s="89"/>
      <c r="F35" s="90"/>
      <c r="G35" s="108"/>
      <c r="J35" s="236"/>
      <c r="K35" s="94"/>
      <c r="L35" s="94"/>
      <c r="M35" s="139"/>
      <c r="N35" s="139"/>
      <c r="O35" s="139"/>
      <c r="P35" s="138"/>
    </row>
    <row r="36" spans="1:16" x14ac:dyDescent="0.3">
      <c r="A36" s="254" t="s">
        <v>362</v>
      </c>
      <c r="B36" s="152">
        <v>0</v>
      </c>
      <c r="C36" s="89">
        <v>0</v>
      </c>
      <c r="D36" s="89">
        <v>0</v>
      </c>
      <c r="E36" s="89">
        <v>0</v>
      </c>
      <c r="F36" s="90">
        <v>0</v>
      </c>
      <c r="G36" s="108"/>
      <c r="J36" s="230"/>
      <c r="K36" s="94"/>
      <c r="L36" s="94"/>
      <c r="M36" s="139"/>
      <c r="N36" s="139"/>
      <c r="O36" s="139"/>
      <c r="P36" s="138"/>
    </row>
    <row r="37" spans="1:16" x14ac:dyDescent="0.3">
      <c r="A37" s="254" t="s">
        <v>363</v>
      </c>
      <c r="B37" s="152">
        <v>0</v>
      </c>
      <c r="C37" s="89">
        <v>0</v>
      </c>
      <c r="D37" s="89">
        <v>0</v>
      </c>
      <c r="E37" s="89">
        <v>0</v>
      </c>
      <c r="F37" s="90">
        <v>1</v>
      </c>
      <c r="G37" s="108"/>
      <c r="J37" s="230"/>
      <c r="K37" s="94"/>
      <c r="L37" s="94"/>
      <c r="M37" s="139"/>
      <c r="N37" s="139"/>
      <c r="O37" s="139"/>
      <c r="P37" s="138"/>
    </row>
    <row r="38" spans="1:16" x14ac:dyDescent="0.3">
      <c r="A38" s="254" t="s">
        <v>364</v>
      </c>
      <c r="B38" s="152">
        <v>0</v>
      </c>
      <c r="C38" s="89">
        <v>1</v>
      </c>
      <c r="D38" s="89"/>
      <c r="E38" s="89"/>
      <c r="F38" s="90"/>
      <c r="G38" s="108"/>
      <c r="J38" s="203"/>
      <c r="K38" s="94"/>
      <c r="L38" s="94"/>
      <c r="M38" s="139"/>
      <c r="N38" s="139"/>
      <c r="O38" s="139"/>
      <c r="P38" s="138"/>
    </row>
    <row r="39" spans="1:16" x14ac:dyDescent="0.3">
      <c r="A39" s="254" t="s">
        <v>365</v>
      </c>
      <c r="B39" s="152">
        <v>0</v>
      </c>
      <c r="C39" s="89">
        <v>0</v>
      </c>
      <c r="D39" s="89">
        <v>0</v>
      </c>
      <c r="E39" s="89">
        <v>0</v>
      </c>
      <c r="F39" s="90">
        <v>1</v>
      </c>
      <c r="G39" s="108"/>
      <c r="J39" s="203"/>
      <c r="K39" s="94"/>
      <c r="L39" s="94"/>
      <c r="M39" s="139"/>
      <c r="N39" s="139"/>
      <c r="O39" s="139"/>
      <c r="P39" s="138"/>
    </row>
    <row r="40" spans="1:16" x14ac:dyDescent="0.3">
      <c r="A40" s="254" t="s">
        <v>368</v>
      </c>
      <c r="B40" s="152">
        <v>0</v>
      </c>
      <c r="C40" s="89">
        <v>0</v>
      </c>
      <c r="D40" s="89">
        <v>0</v>
      </c>
      <c r="E40" s="89">
        <v>1</v>
      </c>
      <c r="F40" s="90"/>
      <c r="G40" s="108"/>
      <c r="J40" s="230"/>
      <c r="K40" s="94"/>
      <c r="L40" s="94"/>
      <c r="M40" s="139"/>
      <c r="N40" s="139"/>
      <c r="O40" s="139"/>
      <c r="P40" s="140"/>
    </row>
    <row r="41" spans="1:16" x14ac:dyDescent="0.3">
      <c r="A41" s="254" t="s">
        <v>369</v>
      </c>
      <c r="B41" s="152">
        <v>0</v>
      </c>
      <c r="C41" s="89">
        <v>0</v>
      </c>
      <c r="D41" s="89">
        <v>1</v>
      </c>
      <c r="E41" s="89"/>
      <c r="F41" s="90"/>
      <c r="G41" s="108"/>
      <c r="J41" s="230"/>
      <c r="K41" s="94"/>
      <c r="L41" s="94"/>
      <c r="M41" s="139"/>
      <c r="N41" s="139"/>
      <c r="O41" s="139"/>
      <c r="P41" s="138"/>
    </row>
    <row r="42" spans="1:16" x14ac:dyDescent="0.3">
      <c r="A42" s="254" t="s">
        <v>370</v>
      </c>
      <c r="B42" s="152">
        <v>0</v>
      </c>
      <c r="C42" s="89">
        <v>0</v>
      </c>
      <c r="D42" s="89">
        <v>0</v>
      </c>
      <c r="E42" s="89">
        <v>1</v>
      </c>
      <c r="F42" s="90"/>
      <c r="G42" s="108"/>
    </row>
    <row r="43" spans="1:16" x14ac:dyDescent="0.3">
      <c r="A43" s="254" t="s">
        <v>371</v>
      </c>
      <c r="B43" s="152">
        <v>0</v>
      </c>
      <c r="C43" s="89">
        <v>1</v>
      </c>
      <c r="D43" s="89"/>
      <c r="E43" s="89"/>
      <c r="F43" s="90"/>
      <c r="G43" s="108"/>
    </row>
    <row r="44" spans="1:16" x14ac:dyDescent="0.3">
      <c r="A44" s="254" t="s">
        <v>372</v>
      </c>
      <c r="B44" s="152">
        <v>0</v>
      </c>
      <c r="C44" s="89">
        <v>1</v>
      </c>
      <c r="D44" s="89"/>
      <c r="E44" s="89"/>
      <c r="F44" s="90"/>
      <c r="G44" s="108"/>
    </row>
    <row r="45" spans="1:16" x14ac:dyDescent="0.3">
      <c r="A45" s="254" t="s">
        <v>373</v>
      </c>
      <c r="B45" s="152">
        <v>0</v>
      </c>
      <c r="C45" s="89">
        <v>0</v>
      </c>
      <c r="D45" s="89">
        <v>0</v>
      </c>
      <c r="E45" s="89">
        <v>0</v>
      </c>
      <c r="F45" s="90">
        <v>1</v>
      </c>
      <c r="G45" s="108"/>
    </row>
    <row r="46" spans="1:16" x14ac:dyDescent="0.3">
      <c r="A46" s="254" t="s">
        <v>462</v>
      </c>
      <c r="B46" s="152">
        <v>0</v>
      </c>
      <c r="C46" s="89">
        <v>0</v>
      </c>
      <c r="D46" s="89">
        <v>0</v>
      </c>
      <c r="E46" s="89">
        <v>0</v>
      </c>
      <c r="F46" s="90">
        <v>1</v>
      </c>
      <c r="G46" s="108"/>
    </row>
    <row r="47" spans="1:16" x14ac:dyDescent="0.3">
      <c r="A47" s="254" t="s">
        <v>463</v>
      </c>
      <c r="B47" s="152">
        <v>0</v>
      </c>
      <c r="C47" s="89">
        <v>1</v>
      </c>
      <c r="D47" s="89"/>
      <c r="E47" s="89"/>
      <c r="F47" s="90"/>
      <c r="G47" s="108"/>
    </row>
    <row r="48" spans="1:16" x14ac:dyDescent="0.3">
      <c r="A48" s="254" t="s">
        <v>374</v>
      </c>
      <c r="B48" s="152">
        <v>0</v>
      </c>
      <c r="C48" s="89">
        <v>0</v>
      </c>
      <c r="D48" s="89">
        <v>1</v>
      </c>
      <c r="E48" s="89"/>
      <c r="F48" s="90"/>
      <c r="G48" s="108"/>
    </row>
    <row r="49" spans="1:7" ht="15" thickBot="1" x14ac:dyDescent="0.35">
      <c r="A49" s="256" t="s">
        <v>375</v>
      </c>
      <c r="B49" s="152">
        <v>0</v>
      </c>
      <c r="C49" s="89">
        <v>1</v>
      </c>
      <c r="D49" s="89"/>
      <c r="E49" s="89"/>
      <c r="F49" s="90"/>
      <c r="G49" s="108"/>
    </row>
    <row r="50" spans="1:7" ht="15" thickBot="1" x14ac:dyDescent="0.35">
      <c r="A50" s="169" t="s">
        <v>388</v>
      </c>
      <c r="B50" s="165"/>
      <c r="C50" s="165"/>
      <c r="D50" s="165"/>
      <c r="E50" s="165"/>
      <c r="F50" s="111">
        <f>COUNTA(A17:A49)</f>
        <v>33</v>
      </c>
      <c r="G50" s="108"/>
    </row>
    <row r="51" spans="1:7" ht="15" thickBot="1" x14ac:dyDescent="0.35">
      <c r="A51" s="95" t="s">
        <v>298</v>
      </c>
      <c r="B51" s="100">
        <v>0</v>
      </c>
      <c r="C51" s="100">
        <f>SUM(C17:C49)</f>
        <v>18</v>
      </c>
      <c r="D51" s="100">
        <f>SUM(D17:D49)+C51</f>
        <v>21</v>
      </c>
      <c r="E51" s="100">
        <f>SUM(E17:E49)+D51</f>
        <v>25</v>
      </c>
      <c r="F51" s="100">
        <f>SUM(F17:F49)+E51</f>
        <v>32</v>
      </c>
      <c r="G51" s="200">
        <f>F51/F50</f>
        <v>0.96969696969696972</v>
      </c>
    </row>
  </sheetData>
  <phoneticPr fontId="1" type="noConversion"/>
  <conditionalFormatting sqref="C17:F49">
    <cfRule type="containsBlanks" dxfId="0" priority="1">
      <formula>LEN(TRIM(C17))=0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1C18-479D-4C11-BFA6-95142173333E}">
  <dimension ref="A1:D3"/>
  <sheetViews>
    <sheetView workbookViewId="0">
      <selection activeCell="E29" sqref="E29"/>
    </sheetView>
  </sheetViews>
  <sheetFormatPr defaultRowHeight="14.4" x14ac:dyDescent="0.3"/>
  <sheetData>
    <row r="1" spans="1:4" x14ac:dyDescent="0.3">
      <c r="B1" t="s">
        <v>10</v>
      </c>
      <c r="C1" t="s">
        <v>9</v>
      </c>
      <c r="D1" t="s">
        <v>8</v>
      </c>
    </row>
    <row r="2" spans="1:4" x14ac:dyDescent="0.3">
      <c r="A2" t="s">
        <v>332</v>
      </c>
      <c r="B2">
        <v>64</v>
      </c>
      <c r="C2">
        <v>30</v>
      </c>
      <c r="D2">
        <v>30</v>
      </c>
    </row>
    <row r="3" spans="1:4" x14ac:dyDescent="0.3">
      <c r="A3" t="s">
        <v>14</v>
      </c>
      <c r="B3" s="273">
        <v>11</v>
      </c>
      <c r="C3" s="273">
        <v>11</v>
      </c>
      <c r="D3" s="273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6DCF-CEBF-40FA-8D33-599521FB723B}">
  <dimension ref="A1:C8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450</v>
      </c>
    </row>
    <row r="2" spans="1:3" x14ac:dyDescent="0.3">
      <c r="A2" t="s">
        <v>451</v>
      </c>
      <c r="C2" t="s">
        <v>464</v>
      </c>
    </row>
    <row r="3" spans="1:3" x14ac:dyDescent="0.3">
      <c r="A3" t="s">
        <v>452</v>
      </c>
    </row>
    <row r="4" spans="1:3" x14ac:dyDescent="0.3">
      <c r="A4" t="s">
        <v>453</v>
      </c>
    </row>
    <row r="5" spans="1:3" x14ac:dyDescent="0.3">
      <c r="A5" t="s">
        <v>454</v>
      </c>
    </row>
    <row r="6" spans="1:3" x14ac:dyDescent="0.3">
      <c r="A6" s="258" t="s">
        <v>455</v>
      </c>
    </row>
    <row r="7" spans="1:3" x14ac:dyDescent="0.3">
      <c r="A7" t="s">
        <v>456</v>
      </c>
    </row>
    <row r="8" spans="1:3" x14ac:dyDescent="0.3">
      <c r="A8" t="s">
        <v>461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9C6B-B5F6-4CC4-BD4B-0007089F65AA}">
  <dimension ref="A1:S27"/>
  <sheetViews>
    <sheetView zoomScale="103" workbookViewId="0">
      <selection activeCell="B16" sqref="B16"/>
    </sheetView>
  </sheetViews>
  <sheetFormatPr defaultColWidth="11.5546875" defaultRowHeight="14.4" x14ac:dyDescent="0.3"/>
  <cols>
    <col min="1" max="9" width="11.21875" customWidth="1"/>
  </cols>
  <sheetData>
    <row r="1" spans="1:19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</row>
    <row r="2" spans="1:19" x14ac:dyDescent="0.3">
      <c r="A2" s="1" t="s">
        <v>10</v>
      </c>
      <c r="B2" s="2" t="s">
        <v>21</v>
      </c>
      <c r="C2" s="2" t="s">
        <v>33</v>
      </c>
      <c r="D2" s="2" t="s">
        <v>45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</row>
    <row r="3" spans="1:19" x14ac:dyDescent="0.3">
      <c r="A3" s="1" t="s">
        <v>10</v>
      </c>
      <c r="B3" s="2" t="s">
        <v>22</v>
      </c>
      <c r="C3" s="2" t="s">
        <v>34</v>
      </c>
      <c r="D3" s="2" t="s">
        <v>46</v>
      </c>
      <c r="E3" s="2" t="s">
        <v>54</v>
      </c>
      <c r="F3" s="2" t="s">
        <v>55</v>
      </c>
      <c r="G3" s="2" t="s">
        <v>56</v>
      </c>
      <c r="H3" s="2" t="s">
        <v>57</v>
      </c>
      <c r="I3" s="2" t="s">
        <v>58</v>
      </c>
    </row>
    <row r="4" spans="1:19" x14ac:dyDescent="0.3">
      <c r="A4" s="1" t="s">
        <v>10</v>
      </c>
      <c r="B4" s="2" t="s">
        <v>23</v>
      </c>
      <c r="C4" s="2" t="s">
        <v>35</v>
      </c>
      <c r="D4" s="2" t="s">
        <v>47</v>
      </c>
      <c r="E4" s="2" t="s">
        <v>59</v>
      </c>
      <c r="F4" s="2" t="s">
        <v>60</v>
      </c>
      <c r="G4" s="2" t="s">
        <v>61</v>
      </c>
      <c r="H4" s="2" t="s">
        <v>62</v>
      </c>
      <c r="I4" s="2" t="s">
        <v>63</v>
      </c>
    </row>
    <row r="5" spans="1:19" x14ac:dyDescent="0.3">
      <c r="A5" s="1" t="s">
        <v>10</v>
      </c>
      <c r="B5" s="2" t="s">
        <v>24</v>
      </c>
      <c r="C5" s="2" t="s">
        <v>36</v>
      </c>
      <c r="D5" s="2" t="s">
        <v>48</v>
      </c>
      <c r="E5" s="2" t="s">
        <v>64</v>
      </c>
      <c r="F5" s="2" t="s">
        <v>65</v>
      </c>
      <c r="G5" s="2" t="s">
        <v>66</v>
      </c>
      <c r="H5" s="2" t="s">
        <v>67</v>
      </c>
      <c r="I5" s="2" t="s">
        <v>68</v>
      </c>
    </row>
    <row r="6" spans="1:19" x14ac:dyDescent="0.3">
      <c r="A6" s="1" t="s">
        <v>9</v>
      </c>
      <c r="B6" s="3" t="s">
        <v>25</v>
      </c>
      <c r="C6" s="3" t="s">
        <v>37</v>
      </c>
      <c r="D6" s="3" t="s">
        <v>69</v>
      </c>
      <c r="E6" s="3" t="s">
        <v>70</v>
      </c>
      <c r="F6" s="3" t="s">
        <v>71</v>
      </c>
      <c r="G6" s="3" t="s">
        <v>72</v>
      </c>
      <c r="H6" s="3" t="s">
        <v>73</v>
      </c>
      <c r="I6" s="3" t="s">
        <v>74</v>
      </c>
    </row>
    <row r="7" spans="1:19" x14ac:dyDescent="0.3">
      <c r="A7" s="1" t="s">
        <v>9</v>
      </c>
      <c r="B7" s="3" t="s">
        <v>26</v>
      </c>
      <c r="C7" s="3" t="s">
        <v>38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80</v>
      </c>
    </row>
    <row r="8" spans="1:19" x14ac:dyDescent="0.3">
      <c r="A8" s="1" t="s">
        <v>9</v>
      </c>
      <c r="B8" s="3" t="s">
        <v>27</v>
      </c>
      <c r="C8" s="3" t="s">
        <v>39</v>
      </c>
      <c r="D8" s="3" t="s">
        <v>81</v>
      </c>
      <c r="E8" s="3" t="s">
        <v>82</v>
      </c>
      <c r="F8" s="3" t="s">
        <v>83</v>
      </c>
      <c r="G8" s="3" t="s">
        <v>84</v>
      </c>
      <c r="H8" s="3" t="s">
        <v>85</v>
      </c>
      <c r="I8" s="3" t="s">
        <v>86</v>
      </c>
    </row>
    <row r="9" spans="1:19" x14ac:dyDescent="0.3">
      <c r="A9" s="1" t="s">
        <v>9</v>
      </c>
      <c r="B9" s="3" t="s">
        <v>28</v>
      </c>
      <c r="C9" s="3" t="s">
        <v>40</v>
      </c>
      <c r="D9" s="3" t="s">
        <v>87</v>
      </c>
      <c r="E9" s="3" t="s">
        <v>88</v>
      </c>
      <c r="F9" s="3" t="s">
        <v>89</v>
      </c>
      <c r="G9" s="3" t="s">
        <v>90</v>
      </c>
      <c r="H9" s="3" t="s">
        <v>91</v>
      </c>
      <c r="I9" s="3" t="s">
        <v>92</v>
      </c>
    </row>
    <row r="10" spans="1:19" x14ac:dyDescent="0.3">
      <c r="A10" s="1" t="s">
        <v>8</v>
      </c>
      <c r="B10" s="3" t="s">
        <v>29</v>
      </c>
      <c r="C10" s="3" t="s">
        <v>41</v>
      </c>
      <c r="D10" s="3" t="s">
        <v>93</v>
      </c>
      <c r="E10" s="3" t="s">
        <v>94</v>
      </c>
      <c r="F10" s="3" t="s">
        <v>95</v>
      </c>
      <c r="G10" s="3" t="s">
        <v>96</v>
      </c>
      <c r="H10" s="3" t="s">
        <v>97</v>
      </c>
      <c r="I10" s="3" t="s">
        <v>98</v>
      </c>
    </row>
    <row r="11" spans="1:19" x14ac:dyDescent="0.3">
      <c r="A11" s="1" t="s">
        <v>8</v>
      </c>
      <c r="B11" s="3" t="s">
        <v>30</v>
      </c>
      <c r="C11" s="3" t="s">
        <v>42</v>
      </c>
      <c r="D11" s="3" t="s">
        <v>99</v>
      </c>
      <c r="E11" s="3" t="s">
        <v>100</v>
      </c>
      <c r="F11" s="3" t="s">
        <v>101</v>
      </c>
      <c r="G11" s="3" t="s">
        <v>102</v>
      </c>
      <c r="H11" s="3" t="s">
        <v>103</v>
      </c>
      <c r="I11" s="3" t="s">
        <v>104</v>
      </c>
    </row>
    <row r="12" spans="1:19" x14ac:dyDescent="0.3">
      <c r="A12" s="1" t="s">
        <v>8</v>
      </c>
      <c r="B12" s="3" t="s">
        <v>31</v>
      </c>
      <c r="C12" s="3" t="s">
        <v>43</v>
      </c>
      <c r="D12" s="3" t="s">
        <v>105</v>
      </c>
      <c r="E12" s="3" t="s">
        <v>106</v>
      </c>
      <c r="F12" s="3" t="s">
        <v>107</v>
      </c>
      <c r="G12" s="3" t="s">
        <v>108</v>
      </c>
      <c r="H12" s="3" t="s">
        <v>109</v>
      </c>
      <c r="I12" s="3" t="s">
        <v>110</v>
      </c>
    </row>
    <row r="13" spans="1:19" x14ac:dyDescent="0.3">
      <c r="A13" s="1" t="s">
        <v>8</v>
      </c>
      <c r="B13" s="3" t="s">
        <v>32</v>
      </c>
      <c r="C13" s="3" t="s">
        <v>44</v>
      </c>
      <c r="D13" s="3" t="s">
        <v>111</v>
      </c>
      <c r="E13" s="3" t="s">
        <v>112</v>
      </c>
      <c r="F13" s="3" t="s">
        <v>113</v>
      </c>
      <c r="G13" s="3" t="s">
        <v>114</v>
      </c>
      <c r="H13" s="3" t="s">
        <v>115</v>
      </c>
      <c r="I13" s="3" t="s">
        <v>116</v>
      </c>
    </row>
    <row r="15" spans="1:19" x14ac:dyDescent="0.3">
      <c r="A15" s="1" t="s">
        <v>0</v>
      </c>
      <c r="B15" s="1" t="s">
        <v>2</v>
      </c>
      <c r="C15" s="1" t="s">
        <v>1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12</v>
      </c>
      <c r="K15" s="1" t="s">
        <v>0</v>
      </c>
      <c r="L15" s="1" t="s">
        <v>2</v>
      </c>
      <c r="M15" s="1" t="s">
        <v>1</v>
      </c>
      <c r="N15" s="1" t="s">
        <v>3</v>
      </c>
      <c r="O15" s="1" t="s">
        <v>4</v>
      </c>
      <c r="P15" s="1" t="s">
        <v>5</v>
      </c>
      <c r="Q15" s="1" t="s">
        <v>6</v>
      </c>
      <c r="R15" s="1" t="s">
        <v>7</v>
      </c>
      <c r="S15" s="1" t="s">
        <v>12</v>
      </c>
    </row>
    <row r="16" spans="1:19" x14ac:dyDescent="0.3">
      <c r="A16" s="1" t="s">
        <v>10</v>
      </c>
      <c r="B16" s="2" t="s">
        <v>148</v>
      </c>
      <c r="C16" s="2" t="s">
        <v>128</v>
      </c>
      <c r="D16" s="2" t="s">
        <v>149</v>
      </c>
      <c r="E16" s="2"/>
      <c r="F16" s="2"/>
      <c r="G16" s="2"/>
      <c r="H16" s="2"/>
      <c r="I16" s="2"/>
      <c r="K16" s="1" t="s">
        <v>10</v>
      </c>
      <c r="L16" s="2" t="str">
        <f>SUBSTITUTE(B16,"F","M")</f>
        <v>BC _f1</v>
      </c>
      <c r="M16" s="2" t="str">
        <f>SUBSTITUTE(C16,"F1BF","M1BF")</f>
        <v>M1BF</v>
      </c>
      <c r="N16" s="2" t="s">
        <v>141</v>
      </c>
      <c r="O16" s="2"/>
      <c r="P16" s="2"/>
      <c r="Q16" s="2"/>
      <c r="R16" s="2"/>
      <c r="S16" s="2"/>
    </row>
    <row r="17" spans="1:19" x14ac:dyDescent="0.3">
      <c r="A17" s="1" t="s">
        <v>10</v>
      </c>
      <c r="B17" s="2" t="s">
        <v>117</v>
      </c>
      <c r="C17" s="2" t="s">
        <v>129</v>
      </c>
      <c r="D17" s="2" t="s">
        <v>142</v>
      </c>
      <c r="E17" s="2"/>
      <c r="F17" s="2"/>
      <c r="G17" s="2"/>
      <c r="H17" s="2"/>
      <c r="I17" s="2"/>
      <c r="K17" s="1" t="s">
        <v>10</v>
      </c>
      <c r="L17" s="2" t="str">
        <f>SUBSTITUTE(B17,"F","M")</f>
        <v>M2BC</v>
      </c>
      <c r="M17" s="2" t="str">
        <f>SUBSTITUTE(C17,"F","M")</f>
        <v>M2BM</v>
      </c>
      <c r="N17" s="2" t="s">
        <v>142</v>
      </c>
      <c r="O17" s="2"/>
      <c r="P17" s="2"/>
      <c r="Q17" s="2"/>
      <c r="R17" s="2"/>
      <c r="S17" s="2"/>
    </row>
    <row r="18" spans="1:19" x14ac:dyDescent="0.3">
      <c r="A18" s="1" t="s">
        <v>10</v>
      </c>
      <c r="B18" s="2" t="s">
        <v>118</v>
      </c>
      <c r="C18" s="2" t="s">
        <v>130</v>
      </c>
      <c r="D18" s="2" t="s">
        <v>143</v>
      </c>
      <c r="E18" s="2"/>
      <c r="F18" s="2"/>
      <c r="G18" s="2"/>
      <c r="H18" s="2"/>
      <c r="I18" s="2"/>
      <c r="K18" s="1" t="s">
        <v>10</v>
      </c>
      <c r="L18" s="2" t="str">
        <f t="shared" ref="L18:M27" si="0">SUBSTITUTE(B18,"F","M")</f>
        <v>M3BC</v>
      </c>
      <c r="M18" s="2" t="str">
        <f t="shared" si="0"/>
        <v>M3BM</v>
      </c>
      <c r="N18" s="2" t="s">
        <v>143</v>
      </c>
      <c r="O18" s="2"/>
      <c r="P18" s="2"/>
      <c r="Q18" s="2"/>
      <c r="R18" s="2"/>
      <c r="S18" s="2"/>
    </row>
    <row r="19" spans="1:19" x14ac:dyDescent="0.3">
      <c r="A19" s="1" t="s">
        <v>10</v>
      </c>
      <c r="B19" s="2" t="s">
        <v>119</v>
      </c>
      <c r="C19" s="2" t="s">
        <v>131</v>
      </c>
      <c r="D19" s="2" t="s">
        <v>144</v>
      </c>
      <c r="E19" s="2"/>
      <c r="F19" s="2"/>
      <c r="G19" s="2"/>
      <c r="H19" s="2"/>
      <c r="I19" s="2"/>
      <c r="K19" s="1" t="s">
        <v>10</v>
      </c>
      <c r="L19" s="2" t="str">
        <f t="shared" si="0"/>
        <v>M4BC</v>
      </c>
      <c r="M19" s="2" t="str">
        <f t="shared" si="0"/>
        <v>M4BM</v>
      </c>
      <c r="N19" s="2" t="s">
        <v>144</v>
      </c>
      <c r="O19" s="2"/>
      <c r="P19" s="2"/>
      <c r="Q19" s="2"/>
      <c r="R19" s="2"/>
      <c r="S19" s="2"/>
    </row>
    <row r="20" spans="1:19" x14ac:dyDescent="0.3">
      <c r="A20" s="1" t="s">
        <v>9</v>
      </c>
      <c r="B20" s="3" t="s">
        <v>120</v>
      </c>
      <c r="C20" s="3" t="s">
        <v>132</v>
      </c>
      <c r="D20" s="3" t="s">
        <v>140</v>
      </c>
      <c r="E20" s="3"/>
      <c r="F20" s="3"/>
      <c r="G20" s="3"/>
      <c r="H20" s="3"/>
      <c r="I20" s="3"/>
      <c r="K20" s="1" t="s">
        <v>9</v>
      </c>
      <c r="L20" s="2" t="str">
        <f t="shared" si="0"/>
        <v>M1EC</v>
      </c>
      <c r="M20" s="2" t="str">
        <f t="shared" si="0"/>
        <v>M1EM</v>
      </c>
      <c r="N20" s="3" t="s">
        <v>140</v>
      </c>
      <c r="O20" s="3"/>
      <c r="P20" s="3"/>
      <c r="Q20" s="3"/>
      <c r="R20" s="3"/>
      <c r="S20" s="3"/>
    </row>
    <row r="21" spans="1:19" x14ac:dyDescent="0.3">
      <c r="A21" s="1" t="s">
        <v>9</v>
      </c>
      <c r="B21" s="3" t="s">
        <v>121</v>
      </c>
      <c r="C21" s="3" t="s">
        <v>133</v>
      </c>
      <c r="D21" s="3" t="s">
        <v>145</v>
      </c>
      <c r="E21" s="3"/>
      <c r="F21" s="3"/>
      <c r="G21" s="3"/>
      <c r="H21" s="3"/>
      <c r="I21" s="3"/>
      <c r="K21" s="1" t="s">
        <v>9</v>
      </c>
      <c r="L21" s="2" t="str">
        <f t="shared" si="0"/>
        <v>M2EC</v>
      </c>
      <c r="M21" s="2" t="str">
        <f t="shared" si="0"/>
        <v>M2EM</v>
      </c>
      <c r="N21" s="3" t="s">
        <v>145</v>
      </c>
      <c r="O21" s="3"/>
      <c r="P21" s="3"/>
      <c r="Q21" s="3"/>
      <c r="R21" s="3"/>
      <c r="S21" s="3"/>
    </row>
    <row r="22" spans="1:19" x14ac:dyDescent="0.3">
      <c r="A22" s="1" t="s">
        <v>9</v>
      </c>
      <c r="B22" s="3" t="s">
        <v>122</v>
      </c>
      <c r="C22" s="3" t="s">
        <v>134</v>
      </c>
      <c r="D22" s="3" t="s">
        <v>146</v>
      </c>
      <c r="E22" s="3"/>
      <c r="F22" s="3"/>
      <c r="G22" s="3"/>
      <c r="H22" s="3"/>
      <c r="I22" s="3"/>
      <c r="K22" s="1" t="s">
        <v>9</v>
      </c>
      <c r="L22" s="2" t="str">
        <f t="shared" si="0"/>
        <v>M3EC</v>
      </c>
      <c r="M22" s="2" t="str">
        <f t="shared" si="0"/>
        <v>M3EM</v>
      </c>
      <c r="N22" s="3" t="s">
        <v>146</v>
      </c>
      <c r="O22" s="3"/>
      <c r="P22" s="3"/>
      <c r="Q22" s="3"/>
      <c r="R22" s="3"/>
      <c r="S22" s="3"/>
    </row>
    <row r="23" spans="1:19" x14ac:dyDescent="0.3">
      <c r="A23" s="1" t="s">
        <v>9</v>
      </c>
      <c r="B23" s="3" t="s">
        <v>123</v>
      </c>
      <c r="C23" s="3" t="s">
        <v>135</v>
      </c>
      <c r="D23" s="3" t="s">
        <v>147</v>
      </c>
      <c r="E23" s="3"/>
      <c r="F23" s="3"/>
      <c r="G23" s="3"/>
      <c r="H23" s="3"/>
      <c r="I23" s="3"/>
      <c r="K23" s="1" t="s">
        <v>9</v>
      </c>
      <c r="L23" s="2" t="str">
        <f t="shared" si="0"/>
        <v>M4EC</v>
      </c>
      <c r="M23" s="2" t="str">
        <f t="shared" si="0"/>
        <v>M4EM</v>
      </c>
      <c r="N23" s="3" t="s">
        <v>147</v>
      </c>
      <c r="O23" s="3"/>
      <c r="P23" s="3"/>
      <c r="Q23" s="3"/>
      <c r="R23" s="3"/>
      <c r="S23" s="3"/>
    </row>
    <row r="24" spans="1:19" x14ac:dyDescent="0.3">
      <c r="A24" s="1" t="s">
        <v>8</v>
      </c>
      <c r="B24" s="3" t="s">
        <v>124</v>
      </c>
      <c r="C24" s="3" t="s">
        <v>136</v>
      </c>
      <c r="D24" s="3"/>
      <c r="E24" s="3"/>
      <c r="F24" s="3"/>
      <c r="G24" s="3"/>
      <c r="H24" s="3"/>
      <c r="I24" s="3"/>
      <c r="K24" s="1" t="s">
        <v>8</v>
      </c>
      <c r="L24" s="2" t="str">
        <f t="shared" si="0"/>
        <v>M1OC</v>
      </c>
      <c r="M24" s="2" t="str">
        <f t="shared" si="0"/>
        <v>M1OM</v>
      </c>
      <c r="N24" s="3"/>
      <c r="O24" s="3"/>
      <c r="P24" s="3"/>
      <c r="Q24" s="3"/>
      <c r="R24" s="3"/>
      <c r="S24" s="3"/>
    </row>
    <row r="25" spans="1:19" x14ac:dyDescent="0.3">
      <c r="A25" s="1" t="s">
        <v>8</v>
      </c>
      <c r="B25" s="3" t="s">
        <v>125</v>
      </c>
      <c r="C25" s="3" t="s">
        <v>137</v>
      </c>
      <c r="D25" s="3"/>
      <c r="E25" s="3"/>
      <c r="F25" s="3"/>
      <c r="G25" s="3"/>
      <c r="H25" s="3"/>
      <c r="I25" s="3"/>
      <c r="K25" s="1" t="s">
        <v>8</v>
      </c>
      <c r="L25" s="2" t="str">
        <f t="shared" si="0"/>
        <v>M2OC</v>
      </c>
      <c r="M25" s="2" t="str">
        <f t="shared" si="0"/>
        <v>M2OM</v>
      </c>
      <c r="N25" s="3"/>
      <c r="O25" s="3"/>
      <c r="P25" s="3"/>
      <c r="Q25" s="3"/>
      <c r="R25" s="3"/>
      <c r="S25" s="3"/>
    </row>
    <row r="26" spans="1:19" x14ac:dyDescent="0.3">
      <c r="A26" s="1" t="s">
        <v>8</v>
      </c>
      <c r="B26" s="3" t="s">
        <v>126</v>
      </c>
      <c r="C26" s="3" t="s">
        <v>138</v>
      </c>
      <c r="D26" s="3"/>
      <c r="E26" s="3"/>
      <c r="F26" s="3"/>
      <c r="G26" s="3"/>
      <c r="H26" s="3"/>
      <c r="I26" s="3"/>
      <c r="K26" s="1" t="s">
        <v>8</v>
      </c>
      <c r="L26" s="2" t="str">
        <f t="shared" si="0"/>
        <v>M3OC</v>
      </c>
      <c r="M26" s="2" t="str">
        <f t="shared" si="0"/>
        <v>M3OM</v>
      </c>
      <c r="N26" s="3"/>
      <c r="O26" s="3"/>
      <c r="P26" s="3"/>
      <c r="Q26" s="3"/>
      <c r="R26" s="3"/>
      <c r="S26" s="3"/>
    </row>
    <row r="27" spans="1:19" x14ac:dyDescent="0.3">
      <c r="A27" s="1" t="s">
        <v>8</v>
      </c>
      <c r="B27" s="3" t="s">
        <v>127</v>
      </c>
      <c r="C27" s="3" t="s">
        <v>139</v>
      </c>
      <c r="D27" s="3"/>
      <c r="E27" s="3"/>
      <c r="F27" s="3"/>
      <c r="G27" s="3"/>
      <c r="H27" s="3"/>
      <c r="I27" s="3"/>
      <c r="K27" s="1" t="s">
        <v>8</v>
      </c>
      <c r="L27" s="2" t="str">
        <f t="shared" si="0"/>
        <v>M4OC</v>
      </c>
      <c r="M27" s="2" t="str">
        <f t="shared" si="0"/>
        <v>M4OM</v>
      </c>
      <c r="N27" s="3"/>
      <c r="O27" s="3"/>
      <c r="P27" s="3"/>
      <c r="Q27" s="3"/>
      <c r="R27" s="3"/>
      <c r="S27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72D0-0169-4A05-A70C-CA04DF85F825}">
  <dimension ref="A1:K97"/>
  <sheetViews>
    <sheetView workbookViewId="0">
      <selection activeCell="B2" sqref="B2"/>
    </sheetView>
  </sheetViews>
  <sheetFormatPr defaultColWidth="11.5546875" defaultRowHeight="14.4" x14ac:dyDescent="0.3"/>
  <cols>
    <col min="1" max="1" width="3.5546875" style="4" customWidth="1"/>
    <col min="3" max="3" width="8.33203125" customWidth="1"/>
    <col min="4" max="4" width="12" customWidth="1"/>
    <col min="5" max="5" width="12.5546875" customWidth="1"/>
    <col min="6" max="6" width="16.21875" customWidth="1"/>
    <col min="7" max="9" width="12.5546875" customWidth="1"/>
    <col min="10" max="10" width="16.109375" style="5" customWidth="1"/>
    <col min="11" max="11" width="8.33203125" customWidth="1"/>
  </cols>
  <sheetData>
    <row r="1" spans="1:11" ht="15" thickBot="1" x14ac:dyDescent="0.35">
      <c r="A1" s="21" t="s">
        <v>150</v>
      </c>
      <c r="B1" s="22" t="s">
        <v>151</v>
      </c>
      <c r="C1" s="22" t="s">
        <v>156</v>
      </c>
      <c r="D1" s="22" t="s">
        <v>157</v>
      </c>
      <c r="E1" s="22" t="s">
        <v>160</v>
      </c>
      <c r="F1" s="22" t="s">
        <v>152</v>
      </c>
      <c r="G1" s="22" t="s">
        <v>153</v>
      </c>
      <c r="H1" s="22" t="s">
        <v>164</v>
      </c>
      <c r="I1" s="22" t="s">
        <v>161</v>
      </c>
      <c r="J1" s="22" t="s">
        <v>154</v>
      </c>
      <c r="K1" s="23" t="s">
        <v>155</v>
      </c>
    </row>
    <row r="2" spans="1:11" x14ac:dyDescent="0.3">
      <c r="A2" s="9">
        <v>1</v>
      </c>
      <c r="B2" s="29" t="str">
        <f>'ID_Osmia (create)'!C2&amp;"-"&amp;'ID_Osmia (create)'!D2&amp;'ID_Osmia (create)'!E2&amp;"_f"&amp;A2</f>
        <v>B-C_f1</v>
      </c>
      <c r="C2" s="10" t="str">
        <f>LEFT(F2, 1)</f>
        <v>B</v>
      </c>
      <c r="D2" s="10" t="str">
        <f>LEFT(G2,1)</f>
        <v>C</v>
      </c>
      <c r="E2" s="10"/>
      <c r="F2" s="29" t="s">
        <v>10</v>
      </c>
      <c r="G2" s="10" t="s">
        <v>2</v>
      </c>
      <c r="H2" s="10" t="str">
        <f>G2&amp;E2</f>
        <v>Control</v>
      </c>
      <c r="I2" s="10">
        <v>15</v>
      </c>
      <c r="J2" s="30">
        <v>1.0416666666666666E-2</v>
      </c>
      <c r="K2" s="31">
        <v>44274</v>
      </c>
    </row>
    <row r="3" spans="1:11" x14ac:dyDescent="0.3">
      <c r="A3" s="12">
        <v>2</v>
      </c>
      <c r="B3" s="2" t="str">
        <f>'ID_Osmia (create)'!C3&amp;"-"&amp;'ID_Osmia (create)'!D3&amp;'ID_Osmia (create)'!E3&amp;"_f"&amp;A3</f>
        <v>B-C_f2</v>
      </c>
      <c r="C3" s="1" t="str">
        <f t="shared" ref="C3:C66" si="0">LEFT(F3, 1)</f>
        <v>B</v>
      </c>
      <c r="D3" s="1" t="str">
        <f t="shared" ref="D3:D66" si="1">LEFT(G3,1)</f>
        <v>C</v>
      </c>
      <c r="E3" s="1"/>
      <c r="F3" s="2" t="s">
        <v>10</v>
      </c>
      <c r="G3" s="1" t="s">
        <v>2</v>
      </c>
      <c r="H3" s="1" t="str">
        <f t="shared" ref="H3:H66" si="2">G3&amp;E3</f>
        <v>Control</v>
      </c>
      <c r="I3" s="1">
        <v>30</v>
      </c>
      <c r="J3" s="7">
        <v>15</v>
      </c>
      <c r="K3" s="13"/>
    </row>
    <row r="4" spans="1:11" x14ac:dyDescent="0.3">
      <c r="A4" s="12">
        <v>3</v>
      </c>
      <c r="B4" s="2" t="str">
        <f>'ID_Osmia (create)'!C4&amp;"-"&amp;'ID_Osmia (create)'!D4&amp;'ID_Osmia (create)'!E4&amp;"_f"&amp;A4</f>
        <v>B-C_f3</v>
      </c>
      <c r="C4" s="1" t="str">
        <f t="shared" si="0"/>
        <v>B</v>
      </c>
      <c r="D4" s="1" t="str">
        <f t="shared" si="1"/>
        <v>C</v>
      </c>
      <c r="E4" s="1"/>
      <c r="F4" s="2" t="s">
        <v>10</v>
      </c>
      <c r="G4" s="1" t="s">
        <v>2</v>
      </c>
      <c r="H4" s="1" t="str">
        <f t="shared" si="2"/>
        <v>Control</v>
      </c>
      <c r="I4" s="1">
        <v>60</v>
      </c>
      <c r="J4" s="7" t="str">
        <f>"00:"&amp;I4</f>
        <v>00:60</v>
      </c>
      <c r="K4" s="13"/>
    </row>
    <row r="5" spans="1:11" ht="15" thickBot="1" x14ac:dyDescent="0.35">
      <c r="A5" s="14">
        <v>4</v>
      </c>
      <c r="B5" s="15" t="str">
        <f>'ID_Osmia (create)'!C5&amp;"-"&amp;'ID_Osmia (create)'!D5&amp;'ID_Osmia (create)'!E5&amp;"_f"&amp;A5</f>
        <v>B-C_f4</v>
      </c>
      <c r="C5" s="16" t="str">
        <f t="shared" si="0"/>
        <v>B</v>
      </c>
      <c r="D5" s="16" t="str">
        <f t="shared" si="1"/>
        <v>C</v>
      </c>
      <c r="E5" s="16"/>
      <c r="F5" s="15" t="s">
        <v>10</v>
      </c>
      <c r="G5" s="16" t="s">
        <v>2</v>
      </c>
      <c r="H5" s="16" t="str">
        <f t="shared" si="2"/>
        <v>Control</v>
      </c>
      <c r="I5" s="16">
        <v>120</v>
      </c>
      <c r="J5" s="19" t="str">
        <f>"00:"&amp;I5</f>
        <v>00:120</v>
      </c>
      <c r="K5" s="20"/>
    </row>
    <row r="6" spans="1:11" x14ac:dyDescent="0.3">
      <c r="A6" s="9">
        <v>1</v>
      </c>
      <c r="B6" s="29" t="str">
        <f>'ID_Osmia (create)'!C6&amp;"-"&amp;'ID_Osmia (create)'!D6&amp;'ID_Osmia (create)'!E6&amp;"_f"&amp;A6</f>
        <v>B-F_f1</v>
      </c>
      <c r="C6" s="10" t="str">
        <f t="shared" si="0"/>
        <v>B</v>
      </c>
      <c r="D6" s="10" t="str">
        <f t="shared" si="1"/>
        <v>F</v>
      </c>
      <c r="E6" s="10"/>
      <c r="F6" s="29" t="s">
        <v>10</v>
      </c>
      <c r="G6" s="10" t="s">
        <v>1</v>
      </c>
      <c r="H6" s="10" t="str">
        <f t="shared" si="2"/>
        <v>Fungicid</v>
      </c>
      <c r="I6" s="10"/>
      <c r="J6" s="30">
        <v>1.0416666666666666E-2</v>
      </c>
      <c r="K6" s="11"/>
    </row>
    <row r="7" spans="1:11" x14ac:dyDescent="0.3">
      <c r="A7" s="12">
        <v>2</v>
      </c>
      <c r="B7" s="2" t="str">
        <f>'ID_Osmia (create)'!C7&amp;"-"&amp;'ID_Osmia (create)'!D7&amp;'ID_Osmia (create)'!E7&amp;"_f"&amp;A7</f>
        <v>B-F_f2</v>
      </c>
      <c r="C7" s="1" t="str">
        <f t="shared" si="0"/>
        <v>B</v>
      </c>
      <c r="D7" s="1" t="str">
        <f t="shared" si="1"/>
        <v>F</v>
      </c>
      <c r="E7" s="1"/>
      <c r="F7" s="2" t="s">
        <v>10</v>
      </c>
      <c r="G7" s="1" t="s">
        <v>1</v>
      </c>
      <c r="H7" s="1" t="str">
        <f t="shared" si="2"/>
        <v>Fungicid</v>
      </c>
      <c r="I7" s="1"/>
      <c r="J7" s="7">
        <v>4.1666666666666664E-2</v>
      </c>
      <c r="K7" s="13"/>
    </row>
    <row r="8" spans="1:11" x14ac:dyDescent="0.3">
      <c r="A8" s="12">
        <v>3</v>
      </c>
      <c r="B8" s="2" t="str">
        <f>'ID_Osmia (create)'!C8&amp;"-"&amp;'ID_Osmia (create)'!D8&amp;'ID_Osmia (create)'!E8&amp;"_f"&amp;A8</f>
        <v>B-F_f3</v>
      </c>
      <c r="C8" s="1" t="str">
        <f t="shared" si="0"/>
        <v>B</v>
      </c>
      <c r="D8" s="1" t="str">
        <f t="shared" si="1"/>
        <v>F</v>
      </c>
      <c r="E8" s="1"/>
      <c r="F8" s="2" t="s">
        <v>10</v>
      </c>
      <c r="G8" s="1" t="s">
        <v>1</v>
      </c>
      <c r="H8" s="1" t="str">
        <f t="shared" si="2"/>
        <v>Fungicid</v>
      </c>
      <c r="I8" s="1"/>
      <c r="J8" s="7"/>
      <c r="K8" s="13"/>
    </row>
    <row r="9" spans="1:11" ht="15" thickBot="1" x14ac:dyDescent="0.35">
      <c r="A9" s="14">
        <v>4</v>
      </c>
      <c r="B9" s="15" t="str">
        <f>'ID_Osmia (create)'!C9&amp;"-"&amp;'ID_Osmia (create)'!D9&amp;'ID_Osmia (create)'!E9&amp;"_f"&amp;A9</f>
        <v>B-F_f4</v>
      </c>
      <c r="C9" s="16" t="str">
        <f t="shared" si="0"/>
        <v>B</v>
      </c>
      <c r="D9" s="16" t="str">
        <f t="shared" si="1"/>
        <v>F</v>
      </c>
      <c r="E9" s="16"/>
      <c r="F9" s="15" t="s">
        <v>10</v>
      </c>
      <c r="G9" s="16" t="s">
        <v>1</v>
      </c>
      <c r="H9" s="16" t="str">
        <f t="shared" si="2"/>
        <v>Fungicid</v>
      </c>
      <c r="I9" s="16"/>
      <c r="J9" s="19"/>
      <c r="K9" s="20"/>
    </row>
    <row r="10" spans="1:11" x14ac:dyDescent="0.3">
      <c r="A10" s="9">
        <v>1</v>
      </c>
      <c r="B10" s="29" t="str">
        <f>'ID_Osmia (create)'!C10&amp;"-"&amp;'ID_Osmia (create)'!D10&amp;'ID_Osmia (create)'!E10&amp;"_f"&amp;A10</f>
        <v>B-Ace2_f1</v>
      </c>
      <c r="C10" s="10" t="str">
        <f t="shared" si="0"/>
        <v>B</v>
      </c>
      <c r="D10" s="10" t="str">
        <f>MID(G10,1,3)</f>
        <v>Ace</v>
      </c>
      <c r="E10" s="10">
        <v>2</v>
      </c>
      <c r="F10" s="29" t="s">
        <v>10</v>
      </c>
      <c r="G10" s="33" t="s">
        <v>162</v>
      </c>
      <c r="H10" s="33" t="str">
        <f t="shared" si="2"/>
        <v>Acetaprimid 2</v>
      </c>
      <c r="I10" s="33"/>
      <c r="J10" s="30"/>
      <c r="K10" s="11"/>
    </row>
    <row r="11" spans="1:11" x14ac:dyDescent="0.3">
      <c r="A11" s="12">
        <v>2</v>
      </c>
      <c r="B11" s="2" t="str">
        <f>'ID_Osmia (create)'!C11&amp;"-"&amp;'ID_Osmia (create)'!D11&amp;'ID_Osmia (create)'!E11&amp;"_f"&amp;A11</f>
        <v>B-Ace2_f2</v>
      </c>
      <c r="C11" s="1" t="str">
        <f t="shared" si="0"/>
        <v>B</v>
      </c>
      <c r="D11" s="1" t="str">
        <f t="shared" ref="D11:D33" si="3">MID(G11,1,3)</f>
        <v>Ace</v>
      </c>
      <c r="E11" s="1">
        <v>2</v>
      </c>
      <c r="F11" s="2" t="s">
        <v>10</v>
      </c>
      <c r="G11" s="8" t="s">
        <v>162</v>
      </c>
      <c r="H11" s="8" t="str">
        <f t="shared" si="2"/>
        <v>Acetaprimid 2</v>
      </c>
      <c r="I11" s="8"/>
      <c r="J11" s="7"/>
      <c r="K11" s="13"/>
    </row>
    <row r="12" spans="1:11" x14ac:dyDescent="0.3">
      <c r="A12" s="12">
        <v>3</v>
      </c>
      <c r="B12" s="2" t="str">
        <f>'ID_Osmia (create)'!C12&amp;"-"&amp;'ID_Osmia (create)'!D12&amp;'ID_Osmia (create)'!E12&amp;"_f"&amp;A12</f>
        <v>B-Ace2_f3</v>
      </c>
      <c r="C12" s="1" t="str">
        <f t="shared" si="0"/>
        <v>B</v>
      </c>
      <c r="D12" s="1" t="str">
        <f t="shared" si="3"/>
        <v>Ace</v>
      </c>
      <c r="E12" s="1">
        <v>2</v>
      </c>
      <c r="F12" s="2" t="s">
        <v>10</v>
      </c>
      <c r="G12" s="8" t="s">
        <v>162</v>
      </c>
      <c r="H12" s="8" t="str">
        <f t="shared" si="2"/>
        <v>Acetaprimid 2</v>
      </c>
      <c r="I12" s="8"/>
      <c r="J12" s="7"/>
      <c r="K12" s="13"/>
    </row>
    <row r="13" spans="1:11" ht="15" thickBot="1" x14ac:dyDescent="0.35">
      <c r="A13" s="14">
        <v>4</v>
      </c>
      <c r="B13" s="15" t="str">
        <f>'ID_Osmia (create)'!C13&amp;"-"&amp;'ID_Osmia (create)'!D13&amp;'ID_Osmia (create)'!E13&amp;"_f"&amp;A13</f>
        <v>B-Ace2_f4</v>
      </c>
      <c r="C13" s="16" t="str">
        <f t="shared" si="0"/>
        <v>B</v>
      </c>
      <c r="D13" s="16" t="str">
        <f t="shared" si="3"/>
        <v>Ace</v>
      </c>
      <c r="E13" s="16">
        <v>2</v>
      </c>
      <c r="F13" s="15" t="s">
        <v>10</v>
      </c>
      <c r="G13" s="18" t="s">
        <v>162</v>
      </c>
      <c r="H13" s="18" t="str">
        <f t="shared" si="2"/>
        <v>Acetaprimid 2</v>
      </c>
      <c r="I13" s="18"/>
      <c r="J13" s="19"/>
      <c r="K13" s="20"/>
    </row>
    <row r="14" spans="1:11" x14ac:dyDescent="0.3">
      <c r="A14" s="9">
        <v>1</v>
      </c>
      <c r="B14" s="29" t="str">
        <f>'ID_Osmia (create)'!C14&amp;"-"&amp;'ID_Osmia (create)'!D14&amp;'ID_Osmia (create)'!E14&amp;"_f"&amp;A14</f>
        <v>B-Ace3_f1</v>
      </c>
      <c r="C14" s="10" t="str">
        <f t="shared" si="0"/>
        <v>B</v>
      </c>
      <c r="D14" s="10" t="str">
        <f t="shared" si="3"/>
        <v>Ace</v>
      </c>
      <c r="E14" s="10">
        <v>3</v>
      </c>
      <c r="F14" s="29" t="s">
        <v>10</v>
      </c>
      <c r="G14" s="33" t="s">
        <v>162</v>
      </c>
      <c r="H14" s="33" t="str">
        <f t="shared" si="2"/>
        <v>Acetaprimid 3</v>
      </c>
      <c r="I14" s="33"/>
      <c r="J14" s="30"/>
      <c r="K14" s="11"/>
    </row>
    <row r="15" spans="1:11" x14ac:dyDescent="0.3">
      <c r="A15" s="12">
        <v>2</v>
      </c>
      <c r="B15" s="2" t="str">
        <f>'ID_Osmia (create)'!C15&amp;"-"&amp;'ID_Osmia (create)'!D15&amp;'ID_Osmia (create)'!E15&amp;"_f"&amp;A15</f>
        <v>B-Ace3_f2</v>
      </c>
      <c r="C15" s="1" t="str">
        <f t="shared" si="0"/>
        <v>B</v>
      </c>
      <c r="D15" s="1" t="str">
        <f t="shared" si="3"/>
        <v>Ace</v>
      </c>
      <c r="E15" s="1">
        <v>3</v>
      </c>
      <c r="F15" s="2" t="s">
        <v>10</v>
      </c>
      <c r="G15" s="8" t="s">
        <v>162</v>
      </c>
      <c r="H15" s="8" t="str">
        <f t="shared" si="2"/>
        <v>Acetaprimid 3</v>
      </c>
      <c r="I15" s="8"/>
      <c r="J15" s="7"/>
      <c r="K15" s="13"/>
    </row>
    <row r="16" spans="1:11" x14ac:dyDescent="0.3">
      <c r="A16" s="12">
        <v>3</v>
      </c>
      <c r="B16" s="2" t="str">
        <f>'ID_Osmia (create)'!C16&amp;"-"&amp;'ID_Osmia (create)'!D16&amp;'ID_Osmia (create)'!E16&amp;"_f"&amp;A16</f>
        <v>B-Ace3_f3</v>
      </c>
      <c r="C16" s="1" t="str">
        <f t="shared" si="0"/>
        <v>B</v>
      </c>
      <c r="D16" s="1" t="str">
        <f t="shared" si="3"/>
        <v>Ace</v>
      </c>
      <c r="E16" s="1">
        <v>3</v>
      </c>
      <c r="F16" s="2" t="s">
        <v>10</v>
      </c>
      <c r="G16" s="8" t="s">
        <v>162</v>
      </c>
      <c r="H16" s="8" t="str">
        <f t="shared" si="2"/>
        <v>Acetaprimid 3</v>
      </c>
      <c r="I16" s="8"/>
      <c r="J16" s="7"/>
      <c r="K16" s="13"/>
    </row>
    <row r="17" spans="1:11" ht="15" thickBot="1" x14ac:dyDescent="0.35">
      <c r="A17" s="14">
        <v>4</v>
      </c>
      <c r="B17" s="15" t="str">
        <f>'ID_Osmia (create)'!C17&amp;"-"&amp;'ID_Osmia (create)'!D17&amp;'ID_Osmia (create)'!E17&amp;"_f"&amp;A17</f>
        <v>B-Ace3_f4</v>
      </c>
      <c r="C17" s="16" t="str">
        <f t="shared" si="0"/>
        <v>B</v>
      </c>
      <c r="D17" s="16" t="str">
        <f t="shared" si="3"/>
        <v>Ace</v>
      </c>
      <c r="E17" s="16">
        <v>3</v>
      </c>
      <c r="F17" s="15" t="s">
        <v>10</v>
      </c>
      <c r="G17" s="18" t="s">
        <v>162</v>
      </c>
      <c r="H17" s="18" t="str">
        <f t="shared" si="2"/>
        <v>Acetaprimid 3</v>
      </c>
      <c r="I17" s="18"/>
      <c r="J17" s="19"/>
      <c r="K17" s="20"/>
    </row>
    <row r="18" spans="1:11" x14ac:dyDescent="0.3">
      <c r="A18" s="9">
        <v>1</v>
      </c>
      <c r="B18" s="29" t="str">
        <f>'ID_Osmia (create)'!C18&amp;"-"&amp;'ID_Osmia (create)'!D18&amp;'ID_Osmia (create)'!E18&amp;"_f"&amp;A18</f>
        <v>B-Ace4_f1</v>
      </c>
      <c r="C18" s="10" t="str">
        <f t="shared" si="0"/>
        <v>B</v>
      </c>
      <c r="D18" s="10" t="str">
        <f t="shared" si="3"/>
        <v>Ace</v>
      </c>
      <c r="E18" s="10">
        <v>4</v>
      </c>
      <c r="F18" s="29" t="s">
        <v>10</v>
      </c>
      <c r="G18" s="33" t="s">
        <v>162</v>
      </c>
      <c r="H18" s="33" t="str">
        <f t="shared" si="2"/>
        <v>Acetaprimid 4</v>
      </c>
      <c r="I18" s="33"/>
      <c r="J18" s="30"/>
      <c r="K18" s="11"/>
    </row>
    <row r="19" spans="1:11" x14ac:dyDescent="0.3">
      <c r="A19" s="12">
        <v>2</v>
      </c>
      <c r="B19" s="2" t="str">
        <f>'ID_Osmia (create)'!C19&amp;"-"&amp;'ID_Osmia (create)'!D19&amp;'ID_Osmia (create)'!E19&amp;"_f"&amp;A19</f>
        <v>B-Ace4_f2</v>
      </c>
      <c r="C19" s="1" t="str">
        <f t="shared" si="0"/>
        <v>B</v>
      </c>
      <c r="D19" s="1" t="str">
        <f t="shared" si="3"/>
        <v>Ace</v>
      </c>
      <c r="E19" s="1">
        <v>4</v>
      </c>
      <c r="F19" s="2" t="s">
        <v>10</v>
      </c>
      <c r="G19" s="8" t="s">
        <v>162</v>
      </c>
      <c r="H19" s="8" t="str">
        <f t="shared" si="2"/>
        <v>Acetaprimid 4</v>
      </c>
      <c r="I19" s="8"/>
      <c r="J19" s="7"/>
      <c r="K19" s="13"/>
    </row>
    <row r="20" spans="1:11" x14ac:dyDescent="0.3">
      <c r="A20" s="12">
        <v>3</v>
      </c>
      <c r="B20" s="2" t="str">
        <f>'ID_Osmia (create)'!C20&amp;"-"&amp;'ID_Osmia (create)'!D20&amp;'ID_Osmia (create)'!E20&amp;"_f"&amp;A20</f>
        <v>B-Ace4_f3</v>
      </c>
      <c r="C20" s="1" t="str">
        <f t="shared" si="0"/>
        <v>B</v>
      </c>
      <c r="D20" s="1" t="str">
        <f t="shared" si="3"/>
        <v>Ace</v>
      </c>
      <c r="E20" s="1">
        <v>4</v>
      </c>
      <c r="F20" s="2" t="s">
        <v>10</v>
      </c>
      <c r="G20" s="8" t="s">
        <v>162</v>
      </c>
      <c r="H20" s="8" t="str">
        <f t="shared" si="2"/>
        <v>Acetaprimid 4</v>
      </c>
      <c r="I20" s="8"/>
      <c r="J20" s="7"/>
      <c r="K20" s="13"/>
    </row>
    <row r="21" spans="1:11" ht="15" thickBot="1" x14ac:dyDescent="0.35">
      <c r="A21" s="14">
        <v>4</v>
      </c>
      <c r="B21" s="15" t="str">
        <f>'ID_Osmia (create)'!C21&amp;"-"&amp;'ID_Osmia (create)'!D21&amp;'ID_Osmia (create)'!E21&amp;"_f"&amp;A21</f>
        <v>B-Ace4_f4</v>
      </c>
      <c r="C21" s="16" t="str">
        <f t="shared" si="0"/>
        <v>B</v>
      </c>
      <c r="D21" s="16" t="str">
        <f t="shared" si="3"/>
        <v>Ace</v>
      </c>
      <c r="E21" s="16">
        <v>4</v>
      </c>
      <c r="F21" s="15" t="s">
        <v>10</v>
      </c>
      <c r="G21" s="18" t="s">
        <v>162</v>
      </c>
      <c r="H21" s="18" t="str">
        <f t="shared" si="2"/>
        <v>Acetaprimid 4</v>
      </c>
      <c r="I21" s="18"/>
      <c r="J21" s="19"/>
      <c r="K21" s="20"/>
    </row>
    <row r="22" spans="1:11" x14ac:dyDescent="0.3">
      <c r="A22" s="9">
        <v>1</v>
      </c>
      <c r="B22" s="29" t="str">
        <f>'ID_Osmia (create)'!C22&amp;"-"&amp;'ID_Osmia (create)'!D22&amp;'ID_Osmia (create)'!E22&amp;"_f"&amp;A22</f>
        <v>B-Mix2_f1</v>
      </c>
      <c r="C22" s="10" t="str">
        <f t="shared" si="0"/>
        <v>B</v>
      </c>
      <c r="D22" s="10" t="str">
        <f t="shared" si="3"/>
        <v>Mix</v>
      </c>
      <c r="E22" s="10">
        <v>2</v>
      </c>
      <c r="F22" s="29" t="s">
        <v>10</v>
      </c>
      <c r="G22" s="33" t="s">
        <v>163</v>
      </c>
      <c r="H22" s="33" t="str">
        <f t="shared" si="2"/>
        <v>Mix 2</v>
      </c>
      <c r="I22" s="33"/>
      <c r="J22" s="30"/>
      <c r="K22" s="11"/>
    </row>
    <row r="23" spans="1:11" x14ac:dyDescent="0.3">
      <c r="A23" s="12">
        <v>2</v>
      </c>
      <c r="B23" s="2" t="str">
        <f>'ID_Osmia (create)'!C23&amp;"-"&amp;'ID_Osmia (create)'!D23&amp;'ID_Osmia (create)'!E23&amp;"_f"&amp;A23</f>
        <v>B-Mix2_f2</v>
      </c>
      <c r="C23" s="1" t="str">
        <f t="shared" si="0"/>
        <v>B</v>
      </c>
      <c r="D23" s="1" t="str">
        <f t="shared" si="3"/>
        <v>Mix</v>
      </c>
      <c r="E23" s="1">
        <v>2</v>
      </c>
      <c r="F23" s="2" t="s">
        <v>10</v>
      </c>
      <c r="G23" s="8" t="s">
        <v>163</v>
      </c>
      <c r="H23" s="8" t="str">
        <f t="shared" si="2"/>
        <v>Mix 2</v>
      </c>
      <c r="I23" s="8"/>
      <c r="J23" s="7"/>
      <c r="K23" s="13"/>
    </row>
    <row r="24" spans="1:11" x14ac:dyDescent="0.3">
      <c r="A24" s="12">
        <v>3</v>
      </c>
      <c r="B24" s="2" t="str">
        <f>'ID_Osmia (create)'!C24&amp;"-"&amp;'ID_Osmia (create)'!D24&amp;'ID_Osmia (create)'!E24&amp;"_f"&amp;A24</f>
        <v>B-Mix2_f3</v>
      </c>
      <c r="C24" s="1" t="str">
        <f t="shared" si="0"/>
        <v>B</v>
      </c>
      <c r="D24" s="1" t="str">
        <f t="shared" si="3"/>
        <v>Mix</v>
      </c>
      <c r="E24" s="1">
        <v>2</v>
      </c>
      <c r="F24" s="2" t="s">
        <v>10</v>
      </c>
      <c r="G24" s="8" t="s">
        <v>163</v>
      </c>
      <c r="H24" s="8" t="str">
        <f t="shared" si="2"/>
        <v>Mix 2</v>
      </c>
      <c r="I24" s="8"/>
      <c r="J24" s="7"/>
      <c r="K24" s="13"/>
    </row>
    <row r="25" spans="1:11" ht="15" thickBot="1" x14ac:dyDescent="0.35">
      <c r="A25" s="14">
        <v>4</v>
      </c>
      <c r="B25" s="15" t="str">
        <f>'ID_Osmia (create)'!C25&amp;"-"&amp;'ID_Osmia (create)'!D25&amp;'ID_Osmia (create)'!E25&amp;"_f"&amp;A25</f>
        <v>B-Mix2_f4</v>
      </c>
      <c r="C25" s="16" t="str">
        <f t="shared" si="0"/>
        <v>B</v>
      </c>
      <c r="D25" s="16" t="str">
        <f t="shared" si="3"/>
        <v>Mix</v>
      </c>
      <c r="E25" s="16">
        <v>2</v>
      </c>
      <c r="F25" s="15" t="s">
        <v>10</v>
      </c>
      <c r="G25" s="18" t="s">
        <v>163</v>
      </c>
      <c r="H25" s="18" t="str">
        <f t="shared" si="2"/>
        <v>Mix 2</v>
      </c>
      <c r="I25" s="18"/>
      <c r="J25" s="19"/>
      <c r="K25" s="20"/>
    </row>
    <row r="26" spans="1:11" x14ac:dyDescent="0.3">
      <c r="A26" s="9">
        <v>1</v>
      </c>
      <c r="B26" s="29" t="str">
        <f>'ID_Osmia (create)'!C26&amp;"-"&amp;'ID_Osmia (create)'!D26&amp;'ID_Osmia (create)'!E26&amp;"_f"&amp;A26</f>
        <v>B-Mix3_f1</v>
      </c>
      <c r="C26" s="10" t="str">
        <f t="shared" si="0"/>
        <v>B</v>
      </c>
      <c r="D26" s="10" t="str">
        <f t="shared" si="3"/>
        <v>Mix</v>
      </c>
      <c r="E26" s="10">
        <v>3</v>
      </c>
      <c r="F26" s="29" t="s">
        <v>10</v>
      </c>
      <c r="G26" s="33" t="s">
        <v>163</v>
      </c>
      <c r="H26" s="33" t="str">
        <f t="shared" si="2"/>
        <v>Mix 3</v>
      </c>
      <c r="I26" s="33"/>
      <c r="J26" s="30"/>
      <c r="K26" s="11"/>
    </row>
    <row r="27" spans="1:11" x14ac:dyDescent="0.3">
      <c r="A27" s="12">
        <v>2</v>
      </c>
      <c r="B27" s="2" t="str">
        <f>'ID_Osmia (create)'!C27&amp;"-"&amp;'ID_Osmia (create)'!D27&amp;'ID_Osmia (create)'!E27&amp;"_f"&amp;A27</f>
        <v>B-Mix3_f2</v>
      </c>
      <c r="C27" s="1" t="str">
        <f t="shared" si="0"/>
        <v>B</v>
      </c>
      <c r="D27" s="1" t="str">
        <f t="shared" si="3"/>
        <v>Mix</v>
      </c>
      <c r="E27" s="1">
        <v>3</v>
      </c>
      <c r="F27" s="2" t="s">
        <v>10</v>
      </c>
      <c r="G27" s="8" t="s">
        <v>163</v>
      </c>
      <c r="H27" s="8" t="str">
        <f t="shared" si="2"/>
        <v>Mix 3</v>
      </c>
      <c r="I27" s="8"/>
      <c r="J27" s="7"/>
      <c r="K27" s="13"/>
    </row>
    <row r="28" spans="1:11" x14ac:dyDescent="0.3">
      <c r="A28" s="12">
        <v>3</v>
      </c>
      <c r="B28" s="2" t="str">
        <f>'ID_Osmia (create)'!C28&amp;"-"&amp;'ID_Osmia (create)'!D28&amp;'ID_Osmia (create)'!E28&amp;"_f"&amp;A28</f>
        <v>B-Mix3_f3</v>
      </c>
      <c r="C28" s="1" t="str">
        <f t="shared" si="0"/>
        <v>B</v>
      </c>
      <c r="D28" s="1" t="str">
        <f t="shared" si="3"/>
        <v>Mix</v>
      </c>
      <c r="E28" s="1">
        <v>3</v>
      </c>
      <c r="F28" s="2" t="s">
        <v>10</v>
      </c>
      <c r="G28" s="8" t="s">
        <v>163</v>
      </c>
      <c r="H28" s="8" t="str">
        <f t="shared" si="2"/>
        <v>Mix 3</v>
      </c>
      <c r="I28" s="8"/>
      <c r="J28" s="7"/>
      <c r="K28" s="13"/>
    </row>
    <row r="29" spans="1:11" ht="15" thickBot="1" x14ac:dyDescent="0.35">
      <c r="A29" s="14">
        <v>4</v>
      </c>
      <c r="B29" s="15" t="str">
        <f>'ID_Osmia (create)'!C29&amp;"-"&amp;'ID_Osmia (create)'!D29&amp;'ID_Osmia (create)'!E29&amp;"_f"&amp;A29</f>
        <v>B-Mix3_f4</v>
      </c>
      <c r="C29" s="16" t="str">
        <f t="shared" si="0"/>
        <v>B</v>
      </c>
      <c r="D29" s="16" t="str">
        <f t="shared" si="3"/>
        <v>Mix</v>
      </c>
      <c r="E29" s="16">
        <v>3</v>
      </c>
      <c r="F29" s="15" t="s">
        <v>10</v>
      </c>
      <c r="G29" s="18" t="s">
        <v>163</v>
      </c>
      <c r="H29" s="18" t="str">
        <f t="shared" si="2"/>
        <v>Mix 3</v>
      </c>
      <c r="I29" s="18"/>
      <c r="J29" s="19"/>
      <c r="K29" s="20"/>
    </row>
    <row r="30" spans="1:11" x14ac:dyDescent="0.3">
      <c r="A30" s="9">
        <v>1</v>
      </c>
      <c r="B30" s="29" t="str">
        <f>'ID_Osmia (create)'!C30&amp;"-"&amp;'ID_Osmia (create)'!D30&amp;'ID_Osmia (create)'!E30&amp;"_f"&amp;A30</f>
        <v>B-Mix4_f1</v>
      </c>
      <c r="C30" s="10" t="str">
        <f t="shared" si="0"/>
        <v>B</v>
      </c>
      <c r="D30" s="10" t="str">
        <f t="shared" si="3"/>
        <v>Mix</v>
      </c>
      <c r="E30" s="10">
        <v>4</v>
      </c>
      <c r="F30" s="29" t="s">
        <v>10</v>
      </c>
      <c r="G30" s="33" t="s">
        <v>163</v>
      </c>
      <c r="H30" s="33" t="str">
        <f t="shared" si="2"/>
        <v>Mix 4</v>
      </c>
      <c r="I30" s="33"/>
      <c r="J30" s="30"/>
      <c r="K30" s="11"/>
    </row>
    <row r="31" spans="1:11" x14ac:dyDescent="0.3">
      <c r="A31" s="12">
        <v>2</v>
      </c>
      <c r="B31" s="2" t="str">
        <f>'ID_Osmia (create)'!C31&amp;"-"&amp;'ID_Osmia (create)'!D31&amp;'ID_Osmia (create)'!E31&amp;"_f"&amp;A31</f>
        <v>B-Mix4_f2</v>
      </c>
      <c r="C31" s="1" t="str">
        <f t="shared" si="0"/>
        <v>B</v>
      </c>
      <c r="D31" s="1" t="str">
        <f t="shared" si="3"/>
        <v>Mix</v>
      </c>
      <c r="E31" s="1">
        <v>4</v>
      </c>
      <c r="F31" s="2" t="s">
        <v>10</v>
      </c>
      <c r="G31" s="8" t="s">
        <v>163</v>
      </c>
      <c r="H31" s="8" t="str">
        <f t="shared" si="2"/>
        <v>Mix 4</v>
      </c>
      <c r="I31" s="8"/>
      <c r="J31" s="7"/>
      <c r="K31" s="13"/>
    </row>
    <row r="32" spans="1:11" x14ac:dyDescent="0.3">
      <c r="A32" s="12">
        <v>3</v>
      </c>
      <c r="B32" s="2" t="str">
        <f>'ID_Osmia (create)'!C32&amp;"-"&amp;'ID_Osmia (create)'!D32&amp;'ID_Osmia (create)'!E32&amp;"_f"&amp;A32</f>
        <v>B-Mix4_f3</v>
      </c>
      <c r="C32" s="1" t="str">
        <f t="shared" si="0"/>
        <v>B</v>
      </c>
      <c r="D32" s="1" t="str">
        <f t="shared" si="3"/>
        <v>Mix</v>
      </c>
      <c r="E32" s="1">
        <v>4</v>
      </c>
      <c r="F32" s="2" t="s">
        <v>10</v>
      </c>
      <c r="G32" s="8" t="s">
        <v>163</v>
      </c>
      <c r="H32" s="8" t="str">
        <f t="shared" si="2"/>
        <v>Mix 4</v>
      </c>
      <c r="I32" s="8"/>
      <c r="J32" s="7"/>
      <c r="K32" s="13"/>
    </row>
    <row r="33" spans="1:11" ht="15" thickBot="1" x14ac:dyDescent="0.35">
      <c r="A33" s="14">
        <v>4</v>
      </c>
      <c r="B33" s="15" t="str">
        <f>'ID_Osmia (create)'!C33&amp;"-"&amp;'ID_Osmia (create)'!D33&amp;'ID_Osmia (create)'!E33&amp;"_f"&amp;A33</f>
        <v>B-Mix4_f4</v>
      </c>
      <c r="C33" s="16" t="str">
        <f t="shared" si="0"/>
        <v>B</v>
      </c>
      <c r="D33" s="16" t="str">
        <f t="shared" si="3"/>
        <v>Mix</v>
      </c>
      <c r="E33" s="16">
        <v>4</v>
      </c>
      <c r="F33" s="15" t="s">
        <v>10</v>
      </c>
      <c r="G33" s="18" t="s">
        <v>163</v>
      </c>
      <c r="H33" s="18" t="str">
        <f t="shared" si="2"/>
        <v>Mix 4</v>
      </c>
      <c r="I33" s="18"/>
      <c r="J33" s="19"/>
      <c r="K33" s="20"/>
    </row>
    <row r="34" spans="1:11" x14ac:dyDescent="0.3">
      <c r="A34" s="9">
        <v>1</v>
      </c>
      <c r="B34" s="29" t="str">
        <f>'ID_Osmia (create)'!C34&amp;"-"&amp;'ID_Osmia (create)'!D34&amp;'ID_Osmia (create)'!E34&amp;"_f"&amp;A34</f>
        <v>E-C_f1</v>
      </c>
      <c r="C34" s="10" t="str">
        <f t="shared" si="0"/>
        <v>E</v>
      </c>
      <c r="D34" s="10" t="str">
        <f t="shared" si="1"/>
        <v>C</v>
      </c>
      <c r="E34" s="10"/>
      <c r="F34" s="34" t="s">
        <v>9</v>
      </c>
      <c r="G34" s="10" t="s">
        <v>2</v>
      </c>
      <c r="H34" s="10" t="str">
        <f t="shared" si="2"/>
        <v>Control</v>
      </c>
      <c r="I34" s="10"/>
      <c r="J34" s="30"/>
      <c r="K34" s="11"/>
    </row>
    <row r="35" spans="1:11" x14ac:dyDescent="0.3">
      <c r="A35" s="12">
        <v>2</v>
      </c>
      <c r="B35" s="2" t="str">
        <f>'ID_Osmia (create)'!C35&amp;"-"&amp;'ID_Osmia (create)'!D35&amp;'ID_Osmia (create)'!E35&amp;"_f"&amp;A35</f>
        <v>E-C_f2</v>
      </c>
      <c r="C35" s="1" t="str">
        <f t="shared" si="0"/>
        <v>E</v>
      </c>
      <c r="D35" s="1" t="str">
        <f t="shared" si="1"/>
        <v>C</v>
      </c>
      <c r="E35" s="1"/>
      <c r="F35" s="3" t="s">
        <v>9</v>
      </c>
      <c r="G35" s="1" t="s">
        <v>2</v>
      </c>
      <c r="H35" s="1" t="str">
        <f t="shared" si="2"/>
        <v>Control</v>
      </c>
      <c r="I35" s="1"/>
      <c r="J35" s="7"/>
      <c r="K35" s="13"/>
    </row>
    <row r="36" spans="1:11" x14ac:dyDescent="0.3">
      <c r="A36" s="12">
        <v>3</v>
      </c>
      <c r="B36" s="2" t="str">
        <f>'ID_Osmia (create)'!C36&amp;"-"&amp;'ID_Osmia (create)'!D36&amp;'ID_Osmia (create)'!E36&amp;"_f"&amp;A36</f>
        <v>E-C_f3</v>
      </c>
      <c r="C36" s="1" t="str">
        <f t="shared" si="0"/>
        <v>E</v>
      </c>
      <c r="D36" s="1" t="str">
        <f t="shared" si="1"/>
        <v>C</v>
      </c>
      <c r="E36" s="1"/>
      <c r="F36" s="3" t="s">
        <v>9</v>
      </c>
      <c r="G36" s="1" t="s">
        <v>2</v>
      </c>
      <c r="H36" s="1" t="str">
        <f t="shared" si="2"/>
        <v>Control</v>
      </c>
      <c r="I36" s="1"/>
      <c r="J36" s="7"/>
      <c r="K36" s="13"/>
    </row>
    <row r="37" spans="1:11" ht="15" thickBot="1" x14ac:dyDescent="0.35">
      <c r="A37" s="14">
        <v>4</v>
      </c>
      <c r="B37" s="15" t="str">
        <f>'ID_Osmia (create)'!C37&amp;"-"&amp;'ID_Osmia (create)'!D37&amp;'ID_Osmia (create)'!E37&amp;"_f"&amp;A37</f>
        <v>E-C_f4</v>
      </c>
      <c r="C37" s="16" t="str">
        <f t="shared" si="0"/>
        <v>E</v>
      </c>
      <c r="D37" s="16" t="str">
        <f t="shared" si="1"/>
        <v>C</v>
      </c>
      <c r="E37" s="16"/>
      <c r="F37" s="17" t="s">
        <v>9</v>
      </c>
      <c r="G37" s="16" t="s">
        <v>2</v>
      </c>
      <c r="H37" s="16" t="str">
        <f t="shared" si="2"/>
        <v>Control</v>
      </c>
      <c r="I37" s="16"/>
      <c r="J37" s="19"/>
      <c r="K37" s="20"/>
    </row>
    <row r="38" spans="1:11" x14ac:dyDescent="0.3">
      <c r="A38" s="41">
        <v>1</v>
      </c>
      <c r="B38" s="42" t="str">
        <f>'ID_Osmia (create)'!C38&amp;"-"&amp;'ID_Osmia (create)'!D38&amp;'ID_Osmia (create)'!E38&amp;"_f"&amp;A38</f>
        <v>E-F_f1</v>
      </c>
      <c r="C38" s="43" t="str">
        <f t="shared" si="0"/>
        <v>E</v>
      </c>
      <c r="D38" s="43" t="str">
        <f t="shared" si="1"/>
        <v>F</v>
      </c>
      <c r="E38" s="43"/>
      <c r="F38" s="44" t="s">
        <v>9</v>
      </c>
      <c r="G38" s="43" t="s">
        <v>1</v>
      </c>
      <c r="H38" s="43" t="str">
        <f t="shared" si="2"/>
        <v>Fungicid</v>
      </c>
      <c r="I38" s="43"/>
      <c r="J38" s="45"/>
      <c r="K38" s="46"/>
    </row>
    <row r="39" spans="1:11" x14ac:dyDescent="0.3">
      <c r="A39" s="35">
        <v>2</v>
      </c>
      <c r="B39" s="36" t="str">
        <f>'ID_Osmia (create)'!C39&amp;"-"&amp;'ID_Osmia (create)'!D39&amp;'ID_Osmia (create)'!E39&amp;"_f"&amp;A39</f>
        <v>E-F_f2</v>
      </c>
      <c r="C39" s="37" t="str">
        <f t="shared" si="0"/>
        <v>E</v>
      </c>
      <c r="D39" s="37" t="str">
        <f t="shared" si="1"/>
        <v>F</v>
      </c>
      <c r="E39" s="37"/>
      <c r="F39" s="38" t="s">
        <v>9</v>
      </c>
      <c r="G39" s="37" t="s">
        <v>1</v>
      </c>
      <c r="H39" s="37" t="str">
        <f t="shared" si="2"/>
        <v>Fungicid</v>
      </c>
      <c r="I39" s="37"/>
      <c r="J39" s="39"/>
      <c r="K39" s="40"/>
    </row>
    <row r="40" spans="1:11" x14ac:dyDescent="0.3">
      <c r="A40" s="35">
        <v>3</v>
      </c>
      <c r="B40" s="36" t="str">
        <f>'ID_Osmia (create)'!C40&amp;"-"&amp;'ID_Osmia (create)'!D40&amp;'ID_Osmia (create)'!E40&amp;"_f"&amp;A40</f>
        <v>E-F_f3</v>
      </c>
      <c r="C40" s="37" t="str">
        <f t="shared" si="0"/>
        <v>E</v>
      </c>
      <c r="D40" s="37" t="str">
        <f t="shared" si="1"/>
        <v>F</v>
      </c>
      <c r="E40" s="37"/>
      <c r="F40" s="38" t="s">
        <v>9</v>
      </c>
      <c r="G40" s="37" t="s">
        <v>1</v>
      </c>
      <c r="H40" s="37" t="str">
        <f t="shared" si="2"/>
        <v>Fungicid</v>
      </c>
      <c r="I40" s="37"/>
      <c r="J40" s="39"/>
      <c r="K40" s="40"/>
    </row>
    <row r="41" spans="1:11" ht="15" thickBot="1" x14ac:dyDescent="0.35">
      <c r="A41" s="47">
        <v>4</v>
      </c>
      <c r="B41" s="48" t="str">
        <f>'ID_Osmia (create)'!C41&amp;"-"&amp;'ID_Osmia (create)'!D41&amp;'ID_Osmia (create)'!E41&amp;"_f"&amp;A41</f>
        <v>E-F_f4</v>
      </c>
      <c r="C41" s="49" t="str">
        <f t="shared" si="0"/>
        <v>E</v>
      </c>
      <c r="D41" s="49" t="str">
        <f t="shared" si="1"/>
        <v>F</v>
      </c>
      <c r="E41" s="49"/>
      <c r="F41" s="50" t="s">
        <v>9</v>
      </c>
      <c r="G41" s="49" t="s">
        <v>1</v>
      </c>
      <c r="H41" s="49" t="str">
        <f t="shared" si="2"/>
        <v>Fungicid</v>
      </c>
      <c r="I41" s="49"/>
      <c r="J41" s="51"/>
      <c r="K41" s="52"/>
    </row>
    <row r="42" spans="1:11" x14ac:dyDescent="0.3">
      <c r="A42" s="9">
        <v>1</v>
      </c>
      <c r="B42" s="29" t="str">
        <f>'ID_Osmia (create)'!C42&amp;"-"&amp;'ID_Osmia (create)'!D42&amp;'ID_Osmia (create)'!E42&amp;"_f"&amp;A42</f>
        <v>E-Ace2_f1</v>
      </c>
      <c r="C42" s="10" t="str">
        <f t="shared" si="0"/>
        <v>E</v>
      </c>
      <c r="D42" s="10" t="str">
        <f>MID(G42,1,3)</f>
        <v>Ace</v>
      </c>
      <c r="E42" s="10">
        <v>2</v>
      </c>
      <c r="F42" s="34" t="s">
        <v>9</v>
      </c>
      <c r="G42" s="33" t="s">
        <v>162</v>
      </c>
      <c r="H42" s="33" t="str">
        <f t="shared" si="2"/>
        <v>Acetaprimid 2</v>
      </c>
      <c r="I42" s="33"/>
      <c r="J42" s="30"/>
      <c r="K42" s="11"/>
    </row>
    <row r="43" spans="1:11" x14ac:dyDescent="0.3">
      <c r="A43" s="12">
        <v>2</v>
      </c>
      <c r="B43" s="2" t="str">
        <f>'ID_Osmia (create)'!C43&amp;"-"&amp;'ID_Osmia (create)'!D43&amp;'ID_Osmia (create)'!E43&amp;"_f"&amp;A43</f>
        <v>E-Ace2_f2</v>
      </c>
      <c r="C43" s="1" t="str">
        <f t="shared" si="0"/>
        <v>E</v>
      </c>
      <c r="D43" s="1" t="str">
        <f t="shared" ref="D43:D65" si="4">MID(G43,1,3)</f>
        <v>Ace</v>
      </c>
      <c r="E43" s="1">
        <v>2</v>
      </c>
      <c r="F43" s="3" t="s">
        <v>9</v>
      </c>
      <c r="G43" s="8" t="s">
        <v>162</v>
      </c>
      <c r="H43" s="8" t="str">
        <f t="shared" si="2"/>
        <v>Acetaprimid 2</v>
      </c>
      <c r="I43" s="8"/>
      <c r="J43" s="7"/>
      <c r="K43" s="13"/>
    </row>
    <row r="44" spans="1:11" x14ac:dyDescent="0.3">
      <c r="A44" s="12">
        <v>3</v>
      </c>
      <c r="B44" s="2" t="str">
        <f>'ID_Osmia (create)'!C44&amp;"-"&amp;'ID_Osmia (create)'!D44&amp;'ID_Osmia (create)'!E44&amp;"_f"&amp;A44</f>
        <v>E-Ace2_f3</v>
      </c>
      <c r="C44" s="1" t="str">
        <f t="shared" si="0"/>
        <v>E</v>
      </c>
      <c r="D44" s="1" t="str">
        <f t="shared" si="4"/>
        <v>Ace</v>
      </c>
      <c r="E44" s="1">
        <v>2</v>
      </c>
      <c r="F44" s="3" t="s">
        <v>9</v>
      </c>
      <c r="G44" s="8" t="s">
        <v>162</v>
      </c>
      <c r="H44" s="8" t="str">
        <f t="shared" si="2"/>
        <v>Acetaprimid 2</v>
      </c>
      <c r="I44" s="8"/>
      <c r="J44" s="7"/>
      <c r="K44" s="13"/>
    </row>
    <row r="45" spans="1:11" ht="15" thickBot="1" x14ac:dyDescent="0.35">
      <c r="A45" s="14">
        <v>4</v>
      </c>
      <c r="B45" s="15" t="str">
        <f>'ID_Osmia (create)'!C45&amp;"-"&amp;'ID_Osmia (create)'!D45&amp;'ID_Osmia (create)'!E45&amp;"_f"&amp;A45</f>
        <v>E-Ace2_f4</v>
      </c>
      <c r="C45" s="16" t="str">
        <f t="shared" si="0"/>
        <v>E</v>
      </c>
      <c r="D45" s="16" t="str">
        <f t="shared" si="4"/>
        <v>Ace</v>
      </c>
      <c r="E45" s="16">
        <v>2</v>
      </c>
      <c r="F45" s="17" t="s">
        <v>9</v>
      </c>
      <c r="G45" s="18" t="s">
        <v>162</v>
      </c>
      <c r="H45" s="18" t="str">
        <f t="shared" si="2"/>
        <v>Acetaprimid 2</v>
      </c>
      <c r="I45" s="18"/>
      <c r="J45" s="19"/>
      <c r="K45" s="20"/>
    </row>
    <row r="46" spans="1:11" x14ac:dyDescent="0.3">
      <c r="A46" s="9">
        <v>1</v>
      </c>
      <c r="B46" s="29" t="str">
        <f>'ID_Osmia (create)'!C46&amp;"-"&amp;'ID_Osmia (create)'!D46&amp;'ID_Osmia (create)'!E46&amp;"_f"&amp;A46</f>
        <v>E-Ace3_f1</v>
      </c>
      <c r="C46" s="10" t="str">
        <f t="shared" si="0"/>
        <v>E</v>
      </c>
      <c r="D46" s="10" t="str">
        <f t="shared" si="4"/>
        <v>Ace</v>
      </c>
      <c r="E46" s="10">
        <v>3</v>
      </c>
      <c r="F46" s="34" t="s">
        <v>9</v>
      </c>
      <c r="G46" s="33" t="s">
        <v>162</v>
      </c>
      <c r="H46" s="33" t="str">
        <f t="shared" si="2"/>
        <v>Acetaprimid 3</v>
      </c>
      <c r="I46" s="33"/>
      <c r="J46" s="30"/>
      <c r="K46" s="11"/>
    </row>
    <row r="47" spans="1:11" x14ac:dyDescent="0.3">
      <c r="A47" s="12">
        <v>2</v>
      </c>
      <c r="B47" s="2" t="str">
        <f>'ID_Osmia (create)'!C47&amp;"-"&amp;'ID_Osmia (create)'!D47&amp;'ID_Osmia (create)'!E47&amp;"_f"&amp;A47</f>
        <v>E-Ace3_f2</v>
      </c>
      <c r="C47" s="1" t="str">
        <f t="shared" si="0"/>
        <v>E</v>
      </c>
      <c r="D47" s="1" t="str">
        <f t="shared" si="4"/>
        <v>Ace</v>
      </c>
      <c r="E47" s="1">
        <v>3</v>
      </c>
      <c r="F47" s="3" t="s">
        <v>9</v>
      </c>
      <c r="G47" s="8" t="s">
        <v>162</v>
      </c>
      <c r="H47" s="8" t="str">
        <f t="shared" si="2"/>
        <v>Acetaprimid 3</v>
      </c>
      <c r="I47" s="8"/>
      <c r="J47" s="7"/>
      <c r="K47" s="13"/>
    </row>
    <row r="48" spans="1:11" x14ac:dyDescent="0.3">
      <c r="A48" s="12">
        <v>3</v>
      </c>
      <c r="B48" s="2" t="str">
        <f>'ID_Osmia (create)'!C48&amp;"-"&amp;'ID_Osmia (create)'!D48&amp;'ID_Osmia (create)'!E48&amp;"_f"&amp;A48</f>
        <v>E-Ace3_f3</v>
      </c>
      <c r="C48" s="1" t="str">
        <f t="shared" si="0"/>
        <v>E</v>
      </c>
      <c r="D48" s="1" t="str">
        <f t="shared" si="4"/>
        <v>Ace</v>
      </c>
      <c r="E48" s="1">
        <v>3</v>
      </c>
      <c r="F48" s="3" t="s">
        <v>9</v>
      </c>
      <c r="G48" s="8" t="s">
        <v>162</v>
      </c>
      <c r="H48" s="8" t="str">
        <f t="shared" si="2"/>
        <v>Acetaprimid 3</v>
      </c>
      <c r="I48" s="8"/>
      <c r="J48" s="7"/>
      <c r="K48" s="13"/>
    </row>
    <row r="49" spans="1:11" ht="15" thickBot="1" x14ac:dyDescent="0.35">
      <c r="A49" s="14">
        <v>4</v>
      </c>
      <c r="B49" s="15" t="str">
        <f>'ID_Osmia (create)'!C49&amp;"-"&amp;'ID_Osmia (create)'!D49&amp;'ID_Osmia (create)'!E49&amp;"_f"&amp;A49</f>
        <v>E-Ace3_f4</v>
      </c>
      <c r="C49" s="16" t="str">
        <f t="shared" si="0"/>
        <v>E</v>
      </c>
      <c r="D49" s="16" t="str">
        <f t="shared" si="4"/>
        <v>Ace</v>
      </c>
      <c r="E49" s="16">
        <v>3</v>
      </c>
      <c r="F49" s="17" t="s">
        <v>9</v>
      </c>
      <c r="G49" s="18" t="s">
        <v>162</v>
      </c>
      <c r="H49" s="18" t="str">
        <f t="shared" si="2"/>
        <v>Acetaprimid 3</v>
      </c>
      <c r="I49" s="18"/>
      <c r="J49" s="19"/>
      <c r="K49" s="20"/>
    </row>
    <row r="50" spans="1:11" x14ac:dyDescent="0.3">
      <c r="A50" s="9">
        <v>1</v>
      </c>
      <c r="B50" s="29" t="str">
        <f>'ID_Osmia (create)'!C50&amp;"-"&amp;'ID_Osmia (create)'!D50&amp;'ID_Osmia (create)'!E50&amp;"_f"&amp;A50</f>
        <v>E-Ace4_f1</v>
      </c>
      <c r="C50" s="10" t="str">
        <f t="shared" si="0"/>
        <v>E</v>
      </c>
      <c r="D50" s="10" t="str">
        <f t="shared" si="4"/>
        <v>Ace</v>
      </c>
      <c r="E50" s="10">
        <v>4</v>
      </c>
      <c r="F50" s="34" t="s">
        <v>9</v>
      </c>
      <c r="G50" s="33" t="s">
        <v>162</v>
      </c>
      <c r="H50" s="33" t="str">
        <f t="shared" si="2"/>
        <v>Acetaprimid 4</v>
      </c>
      <c r="I50" s="33"/>
      <c r="J50" s="30"/>
      <c r="K50" s="11"/>
    </row>
    <row r="51" spans="1:11" x14ac:dyDescent="0.3">
      <c r="A51" s="12">
        <v>2</v>
      </c>
      <c r="B51" s="2" t="str">
        <f>'ID_Osmia (create)'!C51&amp;"-"&amp;'ID_Osmia (create)'!D51&amp;'ID_Osmia (create)'!E51&amp;"_f"&amp;A51</f>
        <v>E-Ace4_f2</v>
      </c>
      <c r="C51" s="1" t="str">
        <f t="shared" si="0"/>
        <v>E</v>
      </c>
      <c r="D51" s="1" t="str">
        <f t="shared" si="4"/>
        <v>Ace</v>
      </c>
      <c r="E51" s="1">
        <v>4</v>
      </c>
      <c r="F51" s="3" t="s">
        <v>9</v>
      </c>
      <c r="G51" s="8" t="s">
        <v>162</v>
      </c>
      <c r="H51" s="8" t="str">
        <f t="shared" si="2"/>
        <v>Acetaprimid 4</v>
      </c>
      <c r="I51" s="8"/>
      <c r="J51" s="7"/>
      <c r="K51" s="13"/>
    </row>
    <row r="52" spans="1:11" x14ac:dyDescent="0.3">
      <c r="A52" s="12">
        <v>3</v>
      </c>
      <c r="B52" s="2" t="str">
        <f>'ID_Osmia (create)'!C52&amp;"-"&amp;'ID_Osmia (create)'!D52&amp;'ID_Osmia (create)'!E52&amp;"_f"&amp;A52</f>
        <v>E-Ace4_f3</v>
      </c>
      <c r="C52" s="1" t="str">
        <f t="shared" si="0"/>
        <v>E</v>
      </c>
      <c r="D52" s="1" t="str">
        <f t="shared" si="4"/>
        <v>Ace</v>
      </c>
      <c r="E52" s="1">
        <v>4</v>
      </c>
      <c r="F52" s="3" t="s">
        <v>9</v>
      </c>
      <c r="G52" s="8" t="s">
        <v>162</v>
      </c>
      <c r="H52" s="8" t="str">
        <f t="shared" si="2"/>
        <v>Acetaprimid 4</v>
      </c>
      <c r="I52" s="8"/>
      <c r="J52" s="7"/>
      <c r="K52" s="13"/>
    </row>
    <row r="53" spans="1:11" ht="15" thickBot="1" x14ac:dyDescent="0.35">
      <c r="A53" s="14">
        <v>4</v>
      </c>
      <c r="B53" s="15" t="str">
        <f>'ID_Osmia (create)'!C53&amp;"-"&amp;'ID_Osmia (create)'!D53&amp;'ID_Osmia (create)'!E53&amp;"_f"&amp;A53</f>
        <v>E-Ace4_f4</v>
      </c>
      <c r="C53" s="16" t="str">
        <f t="shared" si="0"/>
        <v>E</v>
      </c>
      <c r="D53" s="16" t="str">
        <f t="shared" si="4"/>
        <v>Ace</v>
      </c>
      <c r="E53" s="16">
        <v>4</v>
      </c>
      <c r="F53" s="17" t="s">
        <v>9</v>
      </c>
      <c r="G53" s="18" t="s">
        <v>162</v>
      </c>
      <c r="H53" s="18" t="str">
        <f t="shared" si="2"/>
        <v>Acetaprimid 4</v>
      </c>
      <c r="I53" s="18"/>
      <c r="J53" s="19"/>
      <c r="K53" s="20"/>
    </row>
    <row r="54" spans="1:11" x14ac:dyDescent="0.3">
      <c r="A54" s="9">
        <v>1</v>
      </c>
      <c r="B54" s="29" t="str">
        <f>'ID_Osmia (create)'!C54&amp;"-"&amp;'ID_Osmia (create)'!D54&amp;'ID_Osmia (create)'!E54&amp;"_f"&amp;A54</f>
        <v>E-Mix2_f1</v>
      </c>
      <c r="C54" s="10" t="str">
        <f t="shared" si="0"/>
        <v>E</v>
      </c>
      <c r="D54" s="10" t="str">
        <f t="shared" si="4"/>
        <v>Mix</v>
      </c>
      <c r="E54" s="10">
        <v>2</v>
      </c>
      <c r="F54" s="34" t="s">
        <v>9</v>
      </c>
      <c r="G54" s="33" t="s">
        <v>163</v>
      </c>
      <c r="H54" s="33" t="str">
        <f t="shared" si="2"/>
        <v>Mix 2</v>
      </c>
      <c r="I54" s="33"/>
      <c r="J54" s="30"/>
      <c r="K54" s="11"/>
    </row>
    <row r="55" spans="1:11" x14ac:dyDescent="0.3">
      <c r="A55" s="12">
        <v>2</v>
      </c>
      <c r="B55" s="2" t="str">
        <f>'ID_Osmia (create)'!C55&amp;"-"&amp;'ID_Osmia (create)'!D55&amp;'ID_Osmia (create)'!E55&amp;"_f"&amp;A55</f>
        <v>E-Mix2_f2</v>
      </c>
      <c r="C55" s="1" t="str">
        <f t="shared" si="0"/>
        <v>E</v>
      </c>
      <c r="D55" s="1" t="str">
        <f t="shared" si="4"/>
        <v>Mix</v>
      </c>
      <c r="E55" s="1">
        <v>2</v>
      </c>
      <c r="F55" s="3" t="s">
        <v>9</v>
      </c>
      <c r="G55" s="8" t="s">
        <v>163</v>
      </c>
      <c r="H55" s="8" t="str">
        <f t="shared" si="2"/>
        <v>Mix 2</v>
      </c>
      <c r="I55" s="8"/>
      <c r="J55" s="7"/>
      <c r="K55" s="13"/>
    </row>
    <row r="56" spans="1:11" x14ac:dyDescent="0.3">
      <c r="A56" s="12">
        <v>3</v>
      </c>
      <c r="B56" s="2" t="str">
        <f>'ID_Osmia (create)'!C56&amp;"-"&amp;'ID_Osmia (create)'!D56&amp;'ID_Osmia (create)'!E56&amp;"_f"&amp;A56</f>
        <v>E-Mix2_f3</v>
      </c>
      <c r="C56" s="1" t="str">
        <f t="shared" si="0"/>
        <v>E</v>
      </c>
      <c r="D56" s="1" t="str">
        <f t="shared" si="4"/>
        <v>Mix</v>
      </c>
      <c r="E56" s="1">
        <v>2</v>
      </c>
      <c r="F56" s="3" t="s">
        <v>9</v>
      </c>
      <c r="G56" s="8" t="s">
        <v>163</v>
      </c>
      <c r="H56" s="8" t="str">
        <f t="shared" si="2"/>
        <v>Mix 2</v>
      </c>
      <c r="I56" s="8"/>
      <c r="J56" s="7"/>
      <c r="K56" s="13"/>
    </row>
    <row r="57" spans="1:11" ht="15" thickBot="1" x14ac:dyDescent="0.35">
      <c r="A57" s="14">
        <v>4</v>
      </c>
      <c r="B57" s="15" t="str">
        <f>'ID_Osmia (create)'!C57&amp;"-"&amp;'ID_Osmia (create)'!D57&amp;'ID_Osmia (create)'!E57&amp;"_f"&amp;A57</f>
        <v>E-Mix2_f4</v>
      </c>
      <c r="C57" s="16" t="str">
        <f t="shared" si="0"/>
        <v>E</v>
      </c>
      <c r="D57" s="16" t="str">
        <f t="shared" si="4"/>
        <v>Mix</v>
      </c>
      <c r="E57" s="16">
        <v>2</v>
      </c>
      <c r="F57" s="17" t="s">
        <v>9</v>
      </c>
      <c r="G57" s="18" t="s">
        <v>163</v>
      </c>
      <c r="H57" s="18" t="str">
        <f t="shared" si="2"/>
        <v>Mix 2</v>
      </c>
      <c r="I57" s="18"/>
      <c r="J57" s="19"/>
      <c r="K57" s="20"/>
    </row>
    <row r="58" spans="1:11" x14ac:dyDescent="0.3">
      <c r="A58" s="9">
        <v>1</v>
      </c>
      <c r="B58" s="29" t="str">
        <f>'ID_Osmia (create)'!C58&amp;"-"&amp;'ID_Osmia (create)'!D58&amp;'ID_Osmia (create)'!E58&amp;"_f"&amp;A58</f>
        <v>E-Mix3_f1</v>
      </c>
      <c r="C58" s="10" t="str">
        <f t="shared" si="0"/>
        <v>E</v>
      </c>
      <c r="D58" s="10" t="str">
        <f t="shared" si="4"/>
        <v>Mix</v>
      </c>
      <c r="E58" s="10">
        <v>3</v>
      </c>
      <c r="F58" s="34" t="s">
        <v>9</v>
      </c>
      <c r="G58" s="33" t="s">
        <v>163</v>
      </c>
      <c r="H58" s="33" t="str">
        <f t="shared" si="2"/>
        <v>Mix 3</v>
      </c>
      <c r="I58" s="33"/>
      <c r="J58" s="30"/>
      <c r="K58" s="11"/>
    </row>
    <row r="59" spans="1:11" x14ac:dyDescent="0.3">
      <c r="A59" s="12">
        <v>2</v>
      </c>
      <c r="B59" s="2" t="str">
        <f>'ID_Osmia (create)'!C59&amp;"-"&amp;'ID_Osmia (create)'!D59&amp;'ID_Osmia (create)'!E59&amp;"_f"&amp;A59</f>
        <v>E-Mix3_f2</v>
      </c>
      <c r="C59" s="1" t="str">
        <f t="shared" si="0"/>
        <v>E</v>
      </c>
      <c r="D59" s="1" t="str">
        <f t="shared" si="4"/>
        <v>Mix</v>
      </c>
      <c r="E59" s="1">
        <v>3</v>
      </c>
      <c r="F59" s="3" t="s">
        <v>9</v>
      </c>
      <c r="G59" s="8" t="s">
        <v>163</v>
      </c>
      <c r="H59" s="8" t="str">
        <f t="shared" si="2"/>
        <v>Mix 3</v>
      </c>
      <c r="I59" s="8"/>
      <c r="J59" s="7"/>
      <c r="K59" s="13"/>
    </row>
    <row r="60" spans="1:11" x14ac:dyDescent="0.3">
      <c r="A60" s="12">
        <v>3</v>
      </c>
      <c r="B60" s="2" t="str">
        <f>'ID_Osmia (create)'!C60&amp;"-"&amp;'ID_Osmia (create)'!D60&amp;'ID_Osmia (create)'!E60&amp;"_f"&amp;A60</f>
        <v>E-Mix3_f3</v>
      </c>
      <c r="C60" s="1" t="str">
        <f t="shared" si="0"/>
        <v>E</v>
      </c>
      <c r="D60" s="1" t="str">
        <f t="shared" si="4"/>
        <v>Mix</v>
      </c>
      <c r="E60" s="1">
        <v>3</v>
      </c>
      <c r="F60" s="3" t="s">
        <v>9</v>
      </c>
      <c r="G60" s="8" t="s">
        <v>163</v>
      </c>
      <c r="H60" s="8" t="str">
        <f t="shared" si="2"/>
        <v>Mix 3</v>
      </c>
      <c r="I60" s="8"/>
      <c r="J60" s="7"/>
      <c r="K60" s="13"/>
    </row>
    <row r="61" spans="1:11" ht="15" thickBot="1" x14ac:dyDescent="0.35">
      <c r="A61" s="14">
        <v>4</v>
      </c>
      <c r="B61" s="15" t="str">
        <f>'ID_Osmia (create)'!C61&amp;"-"&amp;'ID_Osmia (create)'!D61&amp;'ID_Osmia (create)'!E61&amp;"_f"&amp;A61</f>
        <v>E-Mix3_f4</v>
      </c>
      <c r="C61" s="16" t="str">
        <f t="shared" si="0"/>
        <v>E</v>
      </c>
      <c r="D61" s="16" t="str">
        <f t="shared" si="4"/>
        <v>Mix</v>
      </c>
      <c r="E61" s="16">
        <v>3</v>
      </c>
      <c r="F61" s="17" t="s">
        <v>9</v>
      </c>
      <c r="G61" s="18" t="s">
        <v>163</v>
      </c>
      <c r="H61" s="18" t="str">
        <f t="shared" si="2"/>
        <v>Mix 3</v>
      </c>
      <c r="I61" s="18"/>
      <c r="J61" s="19"/>
      <c r="K61" s="20"/>
    </row>
    <row r="62" spans="1:11" x14ac:dyDescent="0.3">
      <c r="A62" s="9">
        <v>1</v>
      </c>
      <c r="B62" s="29" t="str">
        <f>'ID_Osmia (create)'!C62&amp;"-"&amp;'ID_Osmia (create)'!D62&amp;'ID_Osmia (create)'!E62&amp;"_f"&amp;A62</f>
        <v>E-Mix4_f1</v>
      </c>
      <c r="C62" s="10" t="str">
        <f t="shared" si="0"/>
        <v>E</v>
      </c>
      <c r="D62" s="10" t="str">
        <f t="shared" si="4"/>
        <v>Mix</v>
      </c>
      <c r="E62" s="10">
        <v>4</v>
      </c>
      <c r="F62" s="34" t="s">
        <v>9</v>
      </c>
      <c r="G62" s="33" t="s">
        <v>163</v>
      </c>
      <c r="H62" s="33" t="str">
        <f t="shared" si="2"/>
        <v>Mix 4</v>
      </c>
      <c r="I62" s="33"/>
      <c r="J62" s="30"/>
      <c r="K62" s="11"/>
    </row>
    <row r="63" spans="1:11" x14ac:dyDescent="0.3">
      <c r="A63" s="12">
        <v>2</v>
      </c>
      <c r="B63" s="2" t="str">
        <f>'ID_Osmia (create)'!C63&amp;"-"&amp;'ID_Osmia (create)'!D63&amp;'ID_Osmia (create)'!E63&amp;"_f"&amp;A63</f>
        <v>E-Mix4_f2</v>
      </c>
      <c r="C63" s="1" t="str">
        <f t="shared" si="0"/>
        <v>E</v>
      </c>
      <c r="D63" s="1" t="str">
        <f t="shared" si="4"/>
        <v>Mix</v>
      </c>
      <c r="E63" s="1">
        <v>4</v>
      </c>
      <c r="F63" s="3" t="s">
        <v>9</v>
      </c>
      <c r="G63" s="8" t="s">
        <v>163</v>
      </c>
      <c r="H63" s="8" t="str">
        <f t="shared" si="2"/>
        <v>Mix 4</v>
      </c>
      <c r="I63" s="8"/>
      <c r="J63" s="7"/>
      <c r="K63" s="13"/>
    </row>
    <row r="64" spans="1:11" x14ac:dyDescent="0.3">
      <c r="A64" s="12">
        <v>3</v>
      </c>
      <c r="B64" s="2" t="str">
        <f>'ID_Osmia (create)'!C64&amp;"-"&amp;'ID_Osmia (create)'!D64&amp;'ID_Osmia (create)'!E64&amp;"_f"&amp;A64</f>
        <v>E-Mix4_f3</v>
      </c>
      <c r="C64" s="1" t="str">
        <f t="shared" si="0"/>
        <v>E</v>
      </c>
      <c r="D64" s="1" t="str">
        <f t="shared" si="4"/>
        <v>Mix</v>
      </c>
      <c r="E64" s="1">
        <v>4</v>
      </c>
      <c r="F64" s="3" t="s">
        <v>9</v>
      </c>
      <c r="G64" s="8" t="s">
        <v>163</v>
      </c>
      <c r="H64" s="8" t="str">
        <f t="shared" si="2"/>
        <v>Mix 4</v>
      </c>
      <c r="I64" s="8"/>
      <c r="J64" s="7"/>
      <c r="K64" s="13"/>
    </row>
    <row r="65" spans="1:11" ht="15" thickBot="1" x14ac:dyDescent="0.35">
      <c r="A65" s="14">
        <v>4</v>
      </c>
      <c r="B65" s="15" t="str">
        <f>'ID_Osmia (create)'!C65&amp;"-"&amp;'ID_Osmia (create)'!D65&amp;'ID_Osmia (create)'!E65&amp;"_f"&amp;A65</f>
        <v>E-Mix4_f4</v>
      </c>
      <c r="C65" s="16" t="str">
        <f t="shared" si="0"/>
        <v>E</v>
      </c>
      <c r="D65" s="16" t="str">
        <f t="shared" si="4"/>
        <v>Mix</v>
      </c>
      <c r="E65" s="16">
        <v>4</v>
      </c>
      <c r="F65" s="17" t="s">
        <v>9</v>
      </c>
      <c r="G65" s="18" t="s">
        <v>163</v>
      </c>
      <c r="H65" s="18" t="str">
        <f t="shared" si="2"/>
        <v>Mix 4</v>
      </c>
      <c r="I65" s="18"/>
      <c r="J65" s="19"/>
      <c r="K65" s="20"/>
    </row>
    <row r="66" spans="1:11" x14ac:dyDescent="0.3">
      <c r="A66" s="9">
        <v>1</v>
      </c>
      <c r="B66" s="29" t="str">
        <f>'ID_Osmia (create)'!C66&amp;"-"&amp;'ID_Osmia (create)'!D66&amp;'ID_Osmia (create)'!E66&amp;"_f"&amp;A66</f>
        <v>O-C_f1</v>
      </c>
      <c r="C66" s="10" t="str">
        <f t="shared" si="0"/>
        <v>O</v>
      </c>
      <c r="D66" s="10" t="str">
        <f t="shared" si="1"/>
        <v>C</v>
      </c>
      <c r="E66" s="10"/>
      <c r="F66" s="34" t="s">
        <v>8</v>
      </c>
      <c r="G66" s="10" t="s">
        <v>2</v>
      </c>
      <c r="H66" s="10" t="str">
        <f t="shared" si="2"/>
        <v>Control</v>
      </c>
      <c r="I66" s="10"/>
      <c r="J66" s="30"/>
      <c r="K66" s="11"/>
    </row>
    <row r="67" spans="1:11" x14ac:dyDescent="0.3">
      <c r="A67" s="12">
        <v>2</v>
      </c>
      <c r="B67" s="2" t="str">
        <f>'ID_Osmia (create)'!C67&amp;"-"&amp;'ID_Osmia (create)'!D67&amp;'ID_Osmia (create)'!E67&amp;"_f"&amp;A67</f>
        <v>O-C_f2</v>
      </c>
      <c r="C67" s="1" t="str">
        <f t="shared" ref="C67:C97" si="5">LEFT(F67, 1)</f>
        <v>O</v>
      </c>
      <c r="D67" s="1" t="str">
        <f t="shared" ref="D67:D73" si="6">LEFT(G67,1)</f>
        <v>C</v>
      </c>
      <c r="E67" s="1"/>
      <c r="F67" s="3" t="s">
        <v>8</v>
      </c>
      <c r="G67" s="1" t="s">
        <v>2</v>
      </c>
      <c r="H67" s="1" t="str">
        <f t="shared" ref="H67:H97" si="7">G67&amp;E67</f>
        <v>Control</v>
      </c>
      <c r="I67" s="1"/>
      <c r="J67" s="7"/>
      <c r="K67" s="13"/>
    </row>
    <row r="68" spans="1:11" x14ac:dyDescent="0.3">
      <c r="A68" s="12">
        <v>3</v>
      </c>
      <c r="B68" s="2" t="str">
        <f>'ID_Osmia (create)'!C68&amp;"-"&amp;'ID_Osmia (create)'!D68&amp;'ID_Osmia (create)'!E68&amp;"_f"&amp;A68</f>
        <v>O-C_f3</v>
      </c>
      <c r="C68" s="1" t="str">
        <f t="shared" si="5"/>
        <v>O</v>
      </c>
      <c r="D68" s="1" t="str">
        <f t="shared" si="6"/>
        <v>C</v>
      </c>
      <c r="E68" s="1"/>
      <c r="F68" s="3" t="s">
        <v>8</v>
      </c>
      <c r="G68" s="1" t="s">
        <v>2</v>
      </c>
      <c r="H68" s="1" t="str">
        <f t="shared" si="7"/>
        <v>Control</v>
      </c>
      <c r="I68" s="1"/>
      <c r="J68" s="7"/>
      <c r="K68" s="13"/>
    </row>
    <row r="69" spans="1:11" ht="15" thickBot="1" x14ac:dyDescent="0.35">
      <c r="A69" s="14">
        <v>4</v>
      </c>
      <c r="B69" s="15" t="str">
        <f>'ID_Osmia (create)'!C69&amp;"-"&amp;'ID_Osmia (create)'!D69&amp;'ID_Osmia (create)'!E69&amp;"_f"&amp;A69</f>
        <v>O-C_f4</v>
      </c>
      <c r="C69" s="16" t="str">
        <f t="shared" si="5"/>
        <v>O</v>
      </c>
      <c r="D69" s="16" t="str">
        <f t="shared" si="6"/>
        <v>C</v>
      </c>
      <c r="E69" s="16"/>
      <c r="F69" s="17" t="s">
        <v>8</v>
      </c>
      <c r="G69" s="16" t="s">
        <v>2</v>
      </c>
      <c r="H69" s="16" t="str">
        <f t="shared" si="7"/>
        <v>Control</v>
      </c>
      <c r="I69" s="16"/>
      <c r="J69" s="19"/>
      <c r="K69" s="20"/>
    </row>
    <row r="70" spans="1:11" x14ac:dyDescent="0.3">
      <c r="A70" s="9">
        <v>1</v>
      </c>
      <c r="B70" s="29" t="str">
        <f>'ID_Osmia (create)'!C70&amp;"-"&amp;'ID_Osmia (create)'!D70&amp;'ID_Osmia (create)'!E70&amp;"_f"&amp;A70</f>
        <v>O-F_f1</v>
      </c>
      <c r="C70" s="10" t="str">
        <f t="shared" si="5"/>
        <v>O</v>
      </c>
      <c r="D70" s="10" t="str">
        <f t="shared" si="6"/>
        <v>F</v>
      </c>
      <c r="E70" s="10"/>
      <c r="F70" s="34" t="s">
        <v>8</v>
      </c>
      <c r="G70" s="10" t="s">
        <v>1</v>
      </c>
      <c r="H70" s="10" t="str">
        <f t="shared" si="7"/>
        <v>Fungicid</v>
      </c>
      <c r="I70" s="10"/>
      <c r="J70" s="30"/>
      <c r="K70" s="11"/>
    </row>
    <row r="71" spans="1:11" x14ac:dyDescent="0.3">
      <c r="A71" s="12">
        <v>2</v>
      </c>
      <c r="B71" s="2" t="str">
        <f>'ID_Osmia (create)'!C71&amp;"-"&amp;'ID_Osmia (create)'!D71&amp;'ID_Osmia (create)'!E71&amp;"_f"&amp;A71</f>
        <v>O-F_f2</v>
      </c>
      <c r="C71" s="1" t="str">
        <f t="shared" si="5"/>
        <v>O</v>
      </c>
      <c r="D71" s="1" t="str">
        <f t="shared" si="6"/>
        <v>F</v>
      </c>
      <c r="E71" s="1"/>
      <c r="F71" s="3" t="s">
        <v>8</v>
      </c>
      <c r="G71" s="1" t="s">
        <v>1</v>
      </c>
      <c r="H71" s="1" t="str">
        <f t="shared" si="7"/>
        <v>Fungicid</v>
      </c>
      <c r="I71" s="1"/>
      <c r="J71" s="7"/>
      <c r="K71" s="13"/>
    </row>
    <row r="72" spans="1:11" x14ac:dyDescent="0.3">
      <c r="A72" s="12">
        <v>3</v>
      </c>
      <c r="B72" s="2" t="str">
        <f>'ID_Osmia (create)'!C72&amp;"-"&amp;'ID_Osmia (create)'!D72&amp;'ID_Osmia (create)'!E72&amp;"_f"&amp;A72</f>
        <v>O-F_f3</v>
      </c>
      <c r="C72" s="1" t="str">
        <f t="shared" si="5"/>
        <v>O</v>
      </c>
      <c r="D72" s="1" t="str">
        <f t="shared" si="6"/>
        <v>F</v>
      </c>
      <c r="E72" s="1"/>
      <c r="F72" s="3" t="s">
        <v>8</v>
      </c>
      <c r="G72" s="1" t="s">
        <v>1</v>
      </c>
      <c r="H72" s="1" t="str">
        <f t="shared" si="7"/>
        <v>Fungicid</v>
      </c>
      <c r="I72" s="1"/>
      <c r="J72" s="7"/>
      <c r="K72" s="13"/>
    </row>
    <row r="73" spans="1:11" ht="15" thickBot="1" x14ac:dyDescent="0.35">
      <c r="A73" s="14">
        <v>4</v>
      </c>
      <c r="B73" s="15" t="str">
        <f>'ID_Osmia (create)'!C73&amp;"-"&amp;'ID_Osmia (create)'!D73&amp;'ID_Osmia (create)'!E73&amp;"_f"&amp;A73</f>
        <v>O-F_f4</v>
      </c>
      <c r="C73" s="16" t="str">
        <f t="shared" si="5"/>
        <v>O</v>
      </c>
      <c r="D73" s="16" t="str">
        <f t="shared" si="6"/>
        <v>F</v>
      </c>
      <c r="E73" s="16"/>
      <c r="F73" s="17" t="s">
        <v>8</v>
      </c>
      <c r="G73" s="16" t="s">
        <v>1</v>
      </c>
      <c r="H73" s="16" t="str">
        <f t="shared" si="7"/>
        <v>Fungicid</v>
      </c>
      <c r="I73" s="16"/>
      <c r="J73" s="19"/>
      <c r="K73" s="20"/>
    </row>
    <row r="74" spans="1:11" x14ac:dyDescent="0.3">
      <c r="A74" s="9">
        <v>1</v>
      </c>
      <c r="B74" s="29" t="str">
        <f>'ID_Osmia (create)'!C74&amp;"-"&amp;'ID_Osmia (create)'!D74&amp;'ID_Osmia (create)'!E74&amp;"_f"&amp;A74</f>
        <v>O-Ace2_f1</v>
      </c>
      <c r="C74" s="10" t="str">
        <f t="shared" si="5"/>
        <v>O</v>
      </c>
      <c r="D74" s="10" t="str">
        <f>MID(G74,1,3)</f>
        <v>Ace</v>
      </c>
      <c r="E74" s="10">
        <v>2</v>
      </c>
      <c r="F74" s="34" t="s">
        <v>8</v>
      </c>
      <c r="G74" s="33" t="s">
        <v>162</v>
      </c>
      <c r="H74" s="33" t="str">
        <f t="shared" si="7"/>
        <v>Acetaprimid 2</v>
      </c>
      <c r="I74" s="33"/>
      <c r="J74" s="30"/>
      <c r="K74" s="11"/>
    </row>
    <row r="75" spans="1:11" x14ac:dyDescent="0.3">
      <c r="A75" s="12">
        <v>2</v>
      </c>
      <c r="B75" s="2" t="str">
        <f>'ID_Osmia (create)'!C75&amp;"-"&amp;'ID_Osmia (create)'!D75&amp;'ID_Osmia (create)'!E75&amp;"_f"&amp;A75</f>
        <v>O-Ace2_f2</v>
      </c>
      <c r="C75" s="1" t="str">
        <f t="shared" si="5"/>
        <v>O</v>
      </c>
      <c r="D75" s="1" t="str">
        <f t="shared" ref="D75:D97" si="8">MID(G75,1,3)</f>
        <v>Ace</v>
      </c>
      <c r="E75" s="1">
        <v>2</v>
      </c>
      <c r="F75" s="3" t="s">
        <v>8</v>
      </c>
      <c r="G75" s="8" t="s">
        <v>162</v>
      </c>
      <c r="H75" s="8" t="str">
        <f t="shared" si="7"/>
        <v>Acetaprimid 2</v>
      </c>
      <c r="I75" s="8"/>
      <c r="J75" s="7"/>
      <c r="K75" s="13"/>
    </row>
    <row r="76" spans="1:11" x14ac:dyDescent="0.3">
      <c r="A76" s="12">
        <v>3</v>
      </c>
      <c r="B76" s="2" t="str">
        <f>'ID_Osmia (create)'!C76&amp;"-"&amp;'ID_Osmia (create)'!D76&amp;'ID_Osmia (create)'!E76&amp;"_f"&amp;A76</f>
        <v>O-Ace2_f3</v>
      </c>
      <c r="C76" s="1" t="str">
        <f t="shared" si="5"/>
        <v>O</v>
      </c>
      <c r="D76" s="1" t="str">
        <f t="shared" si="8"/>
        <v>Ace</v>
      </c>
      <c r="E76" s="1">
        <v>2</v>
      </c>
      <c r="F76" s="3" t="s">
        <v>8</v>
      </c>
      <c r="G76" s="8" t="s">
        <v>162</v>
      </c>
      <c r="H76" s="8" t="str">
        <f t="shared" si="7"/>
        <v>Acetaprimid 2</v>
      </c>
      <c r="I76" s="8"/>
      <c r="J76" s="7"/>
      <c r="K76" s="13"/>
    </row>
    <row r="77" spans="1:11" ht="15" thickBot="1" x14ac:dyDescent="0.35">
      <c r="A77" s="14">
        <v>4</v>
      </c>
      <c r="B77" s="15" t="str">
        <f>'ID_Osmia (create)'!C77&amp;"-"&amp;'ID_Osmia (create)'!D77&amp;'ID_Osmia (create)'!E77&amp;"_f"&amp;A77</f>
        <v>O-Ace2_f4</v>
      </c>
      <c r="C77" s="16" t="str">
        <f t="shared" si="5"/>
        <v>O</v>
      </c>
      <c r="D77" s="16" t="str">
        <f t="shared" si="8"/>
        <v>Ace</v>
      </c>
      <c r="E77" s="16">
        <v>2</v>
      </c>
      <c r="F77" s="17" t="s">
        <v>8</v>
      </c>
      <c r="G77" s="18" t="s">
        <v>162</v>
      </c>
      <c r="H77" s="18" t="str">
        <f t="shared" si="7"/>
        <v>Acetaprimid 2</v>
      </c>
      <c r="I77" s="18"/>
      <c r="J77" s="19"/>
      <c r="K77" s="20"/>
    </row>
    <row r="78" spans="1:11" x14ac:dyDescent="0.3">
      <c r="A78" s="9">
        <v>1</v>
      </c>
      <c r="B78" s="29" t="str">
        <f>'ID_Osmia (create)'!C78&amp;"-"&amp;'ID_Osmia (create)'!D78&amp;'ID_Osmia (create)'!E78&amp;"_f"&amp;A78</f>
        <v>O-Ace3_f1</v>
      </c>
      <c r="C78" s="10" t="str">
        <f t="shared" si="5"/>
        <v>O</v>
      </c>
      <c r="D78" s="10" t="str">
        <f t="shared" si="8"/>
        <v>Ace</v>
      </c>
      <c r="E78" s="10">
        <v>3</v>
      </c>
      <c r="F78" s="34" t="s">
        <v>8</v>
      </c>
      <c r="G78" s="33" t="s">
        <v>162</v>
      </c>
      <c r="H78" s="33" t="str">
        <f t="shared" si="7"/>
        <v>Acetaprimid 3</v>
      </c>
      <c r="I78" s="33"/>
      <c r="J78" s="30"/>
      <c r="K78" s="11"/>
    </row>
    <row r="79" spans="1:11" x14ac:dyDescent="0.3">
      <c r="A79" s="12">
        <v>2</v>
      </c>
      <c r="B79" s="2" t="str">
        <f>'ID_Osmia (create)'!C79&amp;"-"&amp;'ID_Osmia (create)'!D79&amp;'ID_Osmia (create)'!E79&amp;"_f"&amp;A79</f>
        <v>O-Ace3_f2</v>
      </c>
      <c r="C79" s="1" t="str">
        <f t="shared" si="5"/>
        <v>O</v>
      </c>
      <c r="D79" s="1" t="str">
        <f t="shared" si="8"/>
        <v>Ace</v>
      </c>
      <c r="E79" s="1">
        <v>3</v>
      </c>
      <c r="F79" s="3" t="s">
        <v>8</v>
      </c>
      <c r="G79" s="8" t="s">
        <v>162</v>
      </c>
      <c r="H79" s="8" t="str">
        <f t="shared" si="7"/>
        <v>Acetaprimid 3</v>
      </c>
      <c r="I79" s="8"/>
      <c r="J79" s="7"/>
      <c r="K79" s="13"/>
    </row>
    <row r="80" spans="1:11" x14ac:dyDescent="0.3">
      <c r="A80" s="12">
        <v>3</v>
      </c>
      <c r="B80" s="2" t="str">
        <f>'ID_Osmia (create)'!C80&amp;"-"&amp;'ID_Osmia (create)'!D80&amp;'ID_Osmia (create)'!E80&amp;"_f"&amp;A80</f>
        <v>O-Ace3_f3</v>
      </c>
      <c r="C80" s="1" t="str">
        <f t="shared" si="5"/>
        <v>O</v>
      </c>
      <c r="D80" s="1" t="str">
        <f t="shared" si="8"/>
        <v>Ace</v>
      </c>
      <c r="E80" s="1">
        <v>3</v>
      </c>
      <c r="F80" s="3" t="s">
        <v>8</v>
      </c>
      <c r="G80" s="8" t="s">
        <v>162</v>
      </c>
      <c r="H80" s="8" t="str">
        <f t="shared" si="7"/>
        <v>Acetaprimid 3</v>
      </c>
      <c r="I80" s="8"/>
      <c r="J80" s="7"/>
      <c r="K80" s="13"/>
    </row>
    <row r="81" spans="1:11" ht="15" thickBot="1" x14ac:dyDescent="0.35">
      <c r="A81" s="14">
        <v>4</v>
      </c>
      <c r="B81" s="15" t="str">
        <f>'ID_Osmia (create)'!C81&amp;"-"&amp;'ID_Osmia (create)'!D81&amp;'ID_Osmia (create)'!E81&amp;"_f"&amp;A81</f>
        <v>O-Ace3_f4</v>
      </c>
      <c r="C81" s="16" t="str">
        <f t="shared" si="5"/>
        <v>O</v>
      </c>
      <c r="D81" s="16" t="str">
        <f t="shared" si="8"/>
        <v>Ace</v>
      </c>
      <c r="E81" s="16">
        <v>3</v>
      </c>
      <c r="F81" s="17" t="s">
        <v>8</v>
      </c>
      <c r="G81" s="18" t="s">
        <v>162</v>
      </c>
      <c r="H81" s="18" t="str">
        <f t="shared" si="7"/>
        <v>Acetaprimid 3</v>
      </c>
      <c r="I81" s="18"/>
      <c r="J81" s="19"/>
      <c r="K81" s="20"/>
    </row>
    <row r="82" spans="1:11" x14ac:dyDescent="0.3">
      <c r="A82" s="9">
        <v>1</v>
      </c>
      <c r="B82" s="29" t="str">
        <f>'ID_Osmia (create)'!C82&amp;"-"&amp;'ID_Osmia (create)'!D82&amp;'ID_Osmia (create)'!E82&amp;"_f"&amp;A82</f>
        <v>O-Ace4_f1</v>
      </c>
      <c r="C82" s="10" t="str">
        <f t="shared" si="5"/>
        <v>O</v>
      </c>
      <c r="D82" s="10" t="str">
        <f t="shared" si="8"/>
        <v>Ace</v>
      </c>
      <c r="E82" s="10">
        <v>4</v>
      </c>
      <c r="F82" s="34" t="s">
        <v>8</v>
      </c>
      <c r="G82" s="33" t="s">
        <v>162</v>
      </c>
      <c r="H82" s="33" t="str">
        <f t="shared" si="7"/>
        <v>Acetaprimid 4</v>
      </c>
      <c r="I82" s="33"/>
      <c r="J82" s="30"/>
      <c r="K82" s="11"/>
    </row>
    <row r="83" spans="1:11" x14ac:dyDescent="0.3">
      <c r="A83" s="12">
        <v>2</v>
      </c>
      <c r="B83" s="2" t="str">
        <f>'ID_Osmia (create)'!C83&amp;"-"&amp;'ID_Osmia (create)'!D83&amp;'ID_Osmia (create)'!E83&amp;"_f"&amp;A83</f>
        <v>O-Ace4_f2</v>
      </c>
      <c r="C83" s="1" t="str">
        <f t="shared" si="5"/>
        <v>O</v>
      </c>
      <c r="D83" s="1" t="str">
        <f t="shared" si="8"/>
        <v>Ace</v>
      </c>
      <c r="E83" s="1">
        <v>4</v>
      </c>
      <c r="F83" s="3" t="s">
        <v>8</v>
      </c>
      <c r="G83" s="8" t="s">
        <v>162</v>
      </c>
      <c r="H83" s="8" t="str">
        <f t="shared" si="7"/>
        <v>Acetaprimid 4</v>
      </c>
      <c r="I83" s="8"/>
      <c r="J83" s="7"/>
      <c r="K83" s="13"/>
    </row>
    <row r="84" spans="1:11" x14ac:dyDescent="0.3">
      <c r="A84" s="12">
        <v>3</v>
      </c>
      <c r="B84" s="2" t="str">
        <f>'ID_Osmia (create)'!C84&amp;"-"&amp;'ID_Osmia (create)'!D84&amp;'ID_Osmia (create)'!E84&amp;"_f"&amp;A84</f>
        <v>O-Ace4_f3</v>
      </c>
      <c r="C84" s="1" t="str">
        <f t="shared" si="5"/>
        <v>O</v>
      </c>
      <c r="D84" s="1" t="str">
        <f t="shared" si="8"/>
        <v>Ace</v>
      </c>
      <c r="E84" s="1">
        <v>4</v>
      </c>
      <c r="F84" s="3" t="s">
        <v>8</v>
      </c>
      <c r="G84" s="8" t="s">
        <v>162</v>
      </c>
      <c r="H84" s="8" t="str">
        <f t="shared" si="7"/>
        <v>Acetaprimid 4</v>
      </c>
      <c r="I84" s="8"/>
      <c r="J84" s="7"/>
      <c r="K84" s="13"/>
    </row>
    <row r="85" spans="1:11" ht="15" thickBot="1" x14ac:dyDescent="0.35">
      <c r="A85" s="14">
        <v>4</v>
      </c>
      <c r="B85" s="15" t="str">
        <f>'ID_Osmia (create)'!C85&amp;"-"&amp;'ID_Osmia (create)'!D85&amp;'ID_Osmia (create)'!E85&amp;"_f"&amp;A85</f>
        <v>O-Ace4_f4</v>
      </c>
      <c r="C85" s="16" t="str">
        <f t="shared" si="5"/>
        <v>O</v>
      </c>
      <c r="D85" s="16" t="str">
        <f t="shared" si="8"/>
        <v>Ace</v>
      </c>
      <c r="E85" s="16">
        <v>4</v>
      </c>
      <c r="F85" s="17" t="s">
        <v>8</v>
      </c>
      <c r="G85" s="18" t="s">
        <v>162</v>
      </c>
      <c r="H85" s="18" t="str">
        <f t="shared" si="7"/>
        <v>Acetaprimid 4</v>
      </c>
      <c r="I85" s="18"/>
      <c r="J85" s="19"/>
      <c r="K85" s="20"/>
    </row>
    <row r="86" spans="1:11" x14ac:dyDescent="0.3">
      <c r="A86" s="9">
        <v>1</v>
      </c>
      <c r="B86" s="29" t="str">
        <f>'ID_Osmia (create)'!C86&amp;"-"&amp;'ID_Osmia (create)'!D86&amp;'ID_Osmia (create)'!E86&amp;"_f"&amp;A86</f>
        <v>O-Mix2_f1</v>
      </c>
      <c r="C86" s="10" t="str">
        <f t="shared" si="5"/>
        <v>O</v>
      </c>
      <c r="D86" s="10" t="str">
        <f t="shared" si="8"/>
        <v>Mix</v>
      </c>
      <c r="E86" s="10">
        <v>2</v>
      </c>
      <c r="F86" s="34" t="s">
        <v>8</v>
      </c>
      <c r="G86" s="33" t="s">
        <v>163</v>
      </c>
      <c r="H86" s="33" t="str">
        <f t="shared" si="7"/>
        <v>Mix 2</v>
      </c>
      <c r="I86" s="33"/>
      <c r="J86" s="30"/>
      <c r="K86" s="11"/>
    </row>
    <row r="87" spans="1:11" x14ac:dyDescent="0.3">
      <c r="A87" s="12">
        <v>2</v>
      </c>
      <c r="B87" s="2" t="str">
        <f>'ID_Osmia (create)'!C87&amp;"-"&amp;'ID_Osmia (create)'!D87&amp;'ID_Osmia (create)'!E87&amp;"_f"&amp;A87</f>
        <v>O-Mix2_f2</v>
      </c>
      <c r="C87" s="1" t="str">
        <f t="shared" si="5"/>
        <v>O</v>
      </c>
      <c r="D87" s="1" t="str">
        <f t="shared" si="8"/>
        <v>Mix</v>
      </c>
      <c r="E87" s="1">
        <v>2</v>
      </c>
      <c r="F87" s="3" t="s">
        <v>8</v>
      </c>
      <c r="G87" s="8" t="s">
        <v>163</v>
      </c>
      <c r="H87" s="8" t="str">
        <f t="shared" si="7"/>
        <v>Mix 2</v>
      </c>
      <c r="I87" s="8"/>
      <c r="J87" s="7"/>
      <c r="K87" s="13"/>
    </row>
    <row r="88" spans="1:11" x14ac:dyDescent="0.3">
      <c r="A88" s="12">
        <v>3</v>
      </c>
      <c r="B88" s="2" t="str">
        <f>'ID_Osmia (create)'!C88&amp;"-"&amp;'ID_Osmia (create)'!D88&amp;'ID_Osmia (create)'!E88&amp;"_f"&amp;A88</f>
        <v>O-Mix2_f3</v>
      </c>
      <c r="C88" s="1" t="str">
        <f t="shared" si="5"/>
        <v>O</v>
      </c>
      <c r="D88" s="1" t="str">
        <f t="shared" si="8"/>
        <v>Mix</v>
      </c>
      <c r="E88" s="1">
        <v>2</v>
      </c>
      <c r="F88" s="3" t="s">
        <v>8</v>
      </c>
      <c r="G88" s="8" t="s">
        <v>163</v>
      </c>
      <c r="H88" s="8" t="str">
        <f t="shared" si="7"/>
        <v>Mix 2</v>
      </c>
      <c r="I88" s="8"/>
      <c r="J88" s="7"/>
      <c r="K88" s="13"/>
    </row>
    <row r="89" spans="1:11" ht="15" thickBot="1" x14ac:dyDescent="0.35">
      <c r="A89" s="14">
        <v>4</v>
      </c>
      <c r="B89" s="15" t="str">
        <f>'ID_Osmia (create)'!C89&amp;"-"&amp;'ID_Osmia (create)'!D89&amp;'ID_Osmia (create)'!E89&amp;"_f"&amp;A89</f>
        <v>O-Mix2_f4</v>
      </c>
      <c r="C89" s="16" t="str">
        <f t="shared" si="5"/>
        <v>O</v>
      </c>
      <c r="D89" s="16" t="str">
        <f t="shared" si="8"/>
        <v>Mix</v>
      </c>
      <c r="E89" s="16">
        <v>2</v>
      </c>
      <c r="F89" s="17" t="s">
        <v>8</v>
      </c>
      <c r="G89" s="18" t="s">
        <v>163</v>
      </c>
      <c r="H89" s="18" t="str">
        <f t="shared" si="7"/>
        <v>Mix 2</v>
      </c>
      <c r="I89" s="18"/>
      <c r="J89" s="19"/>
      <c r="K89" s="20"/>
    </row>
    <row r="90" spans="1:11" x14ac:dyDescent="0.3">
      <c r="A90" s="9">
        <v>1</v>
      </c>
      <c r="B90" s="29" t="str">
        <f>'ID_Osmia (create)'!C90&amp;"-"&amp;'ID_Osmia (create)'!D90&amp;'ID_Osmia (create)'!E90&amp;"_f"&amp;A90</f>
        <v>O-Mix3_f1</v>
      </c>
      <c r="C90" s="10" t="str">
        <f t="shared" si="5"/>
        <v>O</v>
      </c>
      <c r="D90" s="10" t="str">
        <f t="shared" si="8"/>
        <v>Mix</v>
      </c>
      <c r="E90" s="10">
        <v>3</v>
      </c>
      <c r="F90" s="34" t="s">
        <v>8</v>
      </c>
      <c r="G90" s="33" t="s">
        <v>163</v>
      </c>
      <c r="H90" s="33" t="str">
        <f t="shared" si="7"/>
        <v>Mix 3</v>
      </c>
      <c r="I90" s="33"/>
      <c r="J90" s="30"/>
      <c r="K90" s="11"/>
    </row>
    <row r="91" spans="1:11" x14ac:dyDescent="0.3">
      <c r="A91" s="12">
        <v>2</v>
      </c>
      <c r="B91" s="2" t="str">
        <f>'ID_Osmia (create)'!C91&amp;"-"&amp;'ID_Osmia (create)'!D91&amp;'ID_Osmia (create)'!E91&amp;"_f"&amp;A91</f>
        <v>O-Mix3_f2</v>
      </c>
      <c r="C91" s="1" t="str">
        <f t="shared" si="5"/>
        <v>O</v>
      </c>
      <c r="D91" s="1" t="str">
        <f t="shared" si="8"/>
        <v>Mix</v>
      </c>
      <c r="E91" s="1">
        <v>3</v>
      </c>
      <c r="F91" s="3" t="s">
        <v>8</v>
      </c>
      <c r="G91" s="8" t="s">
        <v>163</v>
      </c>
      <c r="H91" s="8" t="str">
        <f t="shared" si="7"/>
        <v>Mix 3</v>
      </c>
      <c r="I91" s="8"/>
      <c r="J91" s="7"/>
      <c r="K91" s="13"/>
    </row>
    <row r="92" spans="1:11" x14ac:dyDescent="0.3">
      <c r="A92" s="12">
        <v>3</v>
      </c>
      <c r="B92" s="2" t="str">
        <f>'ID_Osmia (create)'!C92&amp;"-"&amp;'ID_Osmia (create)'!D92&amp;'ID_Osmia (create)'!E92&amp;"_f"&amp;A92</f>
        <v>O-Mix3_f3</v>
      </c>
      <c r="C92" s="1" t="str">
        <f t="shared" si="5"/>
        <v>O</v>
      </c>
      <c r="D92" s="1" t="str">
        <f t="shared" si="8"/>
        <v>Mix</v>
      </c>
      <c r="E92" s="1">
        <v>3</v>
      </c>
      <c r="F92" s="3" t="s">
        <v>8</v>
      </c>
      <c r="G92" s="8" t="s">
        <v>163</v>
      </c>
      <c r="H92" s="8" t="str">
        <f t="shared" si="7"/>
        <v>Mix 3</v>
      </c>
      <c r="I92" s="8"/>
      <c r="J92" s="7"/>
      <c r="K92" s="13"/>
    </row>
    <row r="93" spans="1:11" ht="15" thickBot="1" x14ac:dyDescent="0.35">
      <c r="A93" s="14">
        <v>4</v>
      </c>
      <c r="B93" s="15" t="str">
        <f>'ID_Osmia (create)'!C93&amp;"-"&amp;'ID_Osmia (create)'!D93&amp;'ID_Osmia (create)'!E93&amp;"_f"&amp;A93</f>
        <v>O-Mix3_f4</v>
      </c>
      <c r="C93" s="16" t="str">
        <f t="shared" si="5"/>
        <v>O</v>
      </c>
      <c r="D93" s="16" t="str">
        <f t="shared" si="8"/>
        <v>Mix</v>
      </c>
      <c r="E93" s="16">
        <v>3</v>
      </c>
      <c r="F93" s="17" t="s">
        <v>8</v>
      </c>
      <c r="G93" s="18" t="s">
        <v>163</v>
      </c>
      <c r="H93" s="18" t="str">
        <f t="shared" si="7"/>
        <v>Mix 3</v>
      </c>
      <c r="I93" s="18"/>
      <c r="J93" s="19"/>
      <c r="K93" s="20"/>
    </row>
    <row r="94" spans="1:11" x14ac:dyDescent="0.3">
      <c r="A94" s="24">
        <v>1</v>
      </c>
      <c r="B94" s="25" t="str">
        <f>'ID_Osmia (create)'!C94&amp;"-"&amp;'ID_Osmia (create)'!D94&amp;'ID_Osmia (create)'!E94&amp;"_f"&amp;A94</f>
        <v>O-Mix4_f1</v>
      </c>
      <c r="C94" s="26" t="str">
        <f t="shared" si="5"/>
        <v>O</v>
      </c>
      <c r="D94" s="26" t="str">
        <f t="shared" si="8"/>
        <v>Mix</v>
      </c>
      <c r="E94" s="10">
        <v>4</v>
      </c>
      <c r="F94" s="6" t="s">
        <v>8</v>
      </c>
      <c r="G94" s="33" t="s">
        <v>163</v>
      </c>
      <c r="H94" s="33" t="str">
        <f t="shared" si="7"/>
        <v>Mix 4</v>
      </c>
      <c r="I94" s="32"/>
      <c r="J94" s="27"/>
      <c r="K94" s="28"/>
    </row>
    <row r="95" spans="1:11" x14ac:dyDescent="0.3">
      <c r="A95" s="12">
        <v>2</v>
      </c>
      <c r="B95" s="2" t="str">
        <f>'ID_Osmia (create)'!C95&amp;"-"&amp;'ID_Osmia (create)'!D95&amp;'ID_Osmia (create)'!E95&amp;"_f"&amp;A95</f>
        <v>O-Mix4_f2</v>
      </c>
      <c r="C95" s="1" t="str">
        <f t="shared" si="5"/>
        <v>O</v>
      </c>
      <c r="D95" s="1" t="str">
        <f t="shared" si="8"/>
        <v>Mix</v>
      </c>
      <c r="E95" s="1">
        <v>4</v>
      </c>
      <c r="F95" s="3" t="s">
        <v>8</v>
      </c>
      <c r="G95" s="8" t="s">
        <v>163</v>
      </c>
      <c r="H95" s="8" t="str">
        <f t="shared" si="7"/>
        <v>Mix 4</v>
      </c>
      <c r="I95" s="8"/>
      <c r="J95" s="7"/>
      <c r="K95" s="13"/>
    </row>
    <row r="96" spans="1:11" x14ac:dyDescent="0.3">
      <c r="A96" s="12">
        <v>3</v>
      </c>
      <c r="B96" s="2" t="str">
        <f>'ID_Osmia (create)'!C96&amp;"-"&amp;'ID_Osmia (create)'!D96&amp;'ID_Osmia (create)'!E96&amp;"_f"&amp;A96</f>
        <v>O-Mix4_f3</v>
      </c>
      <c r="C96" s="1" t="str">
        <f t="shared" si="5"/>
        <v>O</v>
      </c>
      <c r="D96" s="1" t="str">
        <f t="shared" si="8"/>
        <v>Mix</v>
      </c>
      <c r="E96" s="1">
        <v>4</v>
      </c>
      <c r="F96" s="3" t="s">
        <v>8</v>
      </c>
      <c r="G96" s="8" t="s">
        <v>163</v>
      </c>
      <c r="H96" s="8" t="str">
        <f t="shared" si="7"/>
        <v>Mix 4</v>
      </c>
      <c r="I96" s="8"/>
      <c r="J96" s="7"/>
      <c r="K96" s="13"/>
    </row>
    <row r="97" spans="1:11" ht="15" thickBot="1" x14ac:dyDescent="0.35">
      <c r="A97" s="14">
        <v>4</v>
      </c>
      <c r="B97" s="15" t="str">
        <f>'ID_Osmia (create)'!C97&amp;"-"&amp;'ID_Osmia (create)'!D97&amp;'ID_Osmia (create)'!E97&amp;"_f"&amp;A97</f>
        <v>O-Mix4_f4</v>
      </c>
      <c r="C97" s="16" t="str">
        <f t="shared" si="5"/>
        <v>O</v>
      </c>
      <c r="D97" s="16" t="str">
        <f t="shared" si="8"/>
        <v>Mix</v>
      </c>
      <c r="E97" s="16">
        <v>4</v>
      </c>
      <c r="F97" s="17" t="s">
        <v>8</v>
      </c>
      <c r="G97" s="18" t="s">
        <v>163</v>
      </c>
      <c r="H97" s="18" t="str">
        <f t="shared" si="7"/>
        <v>Mix 4</v>
      </c>
      <c r="I97" s="18"/>
      <c r="J97" s="19"/>
      <c r="K97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D40A-2868-4856-885D-624397468A58}">
  <dimension ref="A1:K97"/>
  <sheetViews>
    <sheetView workbookViewId="0">
      <selection activeCell="A2" sqref="A2"/>
    </sheetView>
  </sheetViews>
  <sheetFormatPr defaultRowHeight="14.4" x14ac:dyDescent="0.3"/>
  <cols>
    <col min="1" max="1" width="12.44140625" customWidth="1"/>
    <col min="2" max="2" width="16.77734375" customWidth="1"/>
    <col min="3" max="3" width="16.33203125" customWidth="1"/>
    <col min="4" max="4" width="16.21875" style="5" customWidth="1"/>
    <col min="5" max="5" width="12.44140625" customWidth="1"/>
    <col min="7" max="7" width="12.44140625" customWidth="1"/>
    <col min="8" max="8" width="16.77734375" customWidth="1"/>
    <col min="9" max="9" width="16.33203125" customWidth="1"/>
    <col min="10" max="10" width="16.21875" customWidth="1"/>
    <col min="11" max="11" width="12.44140625" customWidth="1"/>
  </cols>
  <sheetData>
    <row r="1" spans="1:11" ht="15" thickBot="1" x14ac:dyDescent="0.35">
      <c r="A1" s="53" t="s">
        <v>151</v>
      </c>
      <c r="B1" s="53" t="s">
        <v>152</v>
      </c>
      <c r="C1" s="53" t="s">
        <v>153</v>
      </c>
      <c r="D1" s="53" t="s">
        <v>154</v>
      </c>
      <c r="E1" s="54" t="s">
        <v>155</v>
      </c>
      <c r="F1" s="55"/>
      <c r="G1" s="76" t="s">
        <v>151</v>
      </c>
      <c r="H1" s="53" t="s">
        <v>152</v>
      </c>
      <c r="I1" s="53" t="s">
        <v>153</v>
      </c>
      <c r="J1" s="53" t="s">
        <v>154</v>
      </c>
      <c r="K1" s="54" t="s">
        <v>155</v>
      </c>
    </row>
    <row r="2" spans="1:11" x14ac:dyDescent="0.3">
      <c r="A2" s="56" t="s">
        <v>165</v>
      </c>
      <c r="B2" s="56" t="s">
        <v>10</v>
      </c>
      <c r="C2" s="56" t="s">
        <v>2</v>
      </c>
      <c r="D2" s="57"/>
      <c r="E2" s="58"/>
      <c r="F2" s="55"/>
      <c r="G2" s="77" t="str">
        <f>SUBSTITUTE(A2,"f","m")</f>
        <v>B-C_m1</v>
      </c>
      <c r="H2" s="56" t="s">
        <v>10</v>
      </c>
      <c r="I2" s="56" t="s">
        <v>2</v>
      </c>
      <c r="J2" s="57"/>
      <c r="K2" s="58"/>
    </row>
    <row r="3" spans="1:11" x14ac:dyDescent="0.3">
      <c r="A3" s="59" t="s">
        <v>166</v>
      </c>
      <c r="B3" s="59" t="s">
        <v>10</v>
      </c>
      <c r="C3" s="59" t="s">
        <v>2</v>
      </c>
      <c r="D3" s="60"/>
      <c r="E3" s="61"/>
      <c r="F3" s="55"/>
      <c r="G3" s="78" t="str">
        <f t="shared" ref="G3:G66" si="0">SUBSTITUTE(A3,"f","m")</f>
        <v>B-C_m2</v>
      </c>
      <c r="H3" s="59" t="s">
        <v>10</v>
      </c>
      <c r="I3" s="59" t="s">
        <v>2</v>
      </c>
      <c r="J3" s="60"/>
      <c r="K3" s="61"/>
    </row>
    <row r="4" spans="1:11" x14ac:dyDescent="0.3">
      <c r="A4" s="59" t="s">
        <v>167</v>
      </c>
      <c r="B4" s="59" t="s">
        <v>10</v>
      </c>
      <c r="C4" s="59" t="s">
        <v>2</v>
      </c>
      <c r="D4" s="60"/>
      <c r="E4" s="61"/>
      <c r="F4" s="55"/>
      <c r="G4" s="78" t="str">
        <f t="shared" si="0"/>
        <v>B-C_m3</v>
      </c>
      <c r="H4" s="59" t="s">
        <v>10</v>
      </c>
      <c r="I4" s="59" t="s">
        <v>2</v>
      </c>
      <c r="J4" s="60"/>
      <c r="K4" s="61"/>
    </row>
    <row r="5" spans="1:11" ht="15" thickBot="1" x14ac:dyDescent="0.35">
      <c r="A5" s="62" t="s">
        <v>168</v>
      </c>
      <c r="B5" s="62" t="s">
        <v>10</v>
      </c>
      <c r="C5" s="62" t="s">
        <v>2</v>
      </c>
      <c r="D5" s="63"/>
      <c r="E5" s="64"/>
      <c r="F5" s="55"/>
      <c r="G5" s="79" t="str">
        <f t="shared" si="0"/>
        <v>B-C_m4</v>
      </c>
      <c r="H5" s="62" t="s">
        <v>10</v>
      </c>
      <c r="I5" s="62" t="s">
        <v>2</v>
      </c>
      <c r="J5" s="63"/>
      <c r="K5" s="64"/>
    </row>
    <row r="6" spans="1:11" x14ac:dyDescent="0.3">
      <c r="A6" s="56" t="s">
        <v>169</v>
      </c>
      <c r="B6" s="56" t="s">
        <v>10</v>
      </c>
      <c r="C6" s="56" t="s">
        <v>263</v>
      </c>
      <c r="D6" s="57"/>
      <c r="E6" s="65"/>
      <c r="F6" s="55"/>
      <c r="G6" s="77" t="str">
        <f t="shared" si="0"/>
        <v>B-F_m1</v>
      </c>
      <c r="H6" s="56" t="s">
        <v>10</v>
      </c>
      <c r="I6" s="56" t="s">
        <v>263</v>
      </c>
      <c r="J6" s="57"/>
      <c r="K6" s="65"/>
    </row>
    <row r="7" spans="1:11" x14ac:dyDescent="0.3">
      <c r="A7" s="59" t="s">
        <v>170</v>
      </c>
      <c r="B7" s="59" t="s">
        <v>10</v>
      </c>
      <c r="C7" s="59" t="s">
        <v>263</v>
      </c>
      <c r="D7" s="60"/>
      <c r="E7" s="61"/>
      <c r="F7" s="55"/>
      <c r="G7" s="78" t="str">
        <f t="shared" si="0"/>
        <v>B-F_m2</v>
      </c>
      <c r="H7" s="59" t="s">
        <v>10</v>
      </c>
      <c r="I7" s="59" t="s">
        <v>263</v>
      </c>
      <c r="J7" s="60"/>
      <c r="K7" s="61"/>
    </row>
    <row r="8" spans="1:11" x14ac:dyDescent="0.3">
      <c r="A8" s="59" t="s">
        <v>171</v>
      </c>
      <c r="B8" s="59" t="s">
        <v>10</v>
      </c>
      <c r="C8" s="59" t="s">
        <v>263</v>
      </c>
      <c r="D8" s="60"/>
      <c r="E8" s="61"/>
      <c r="F8" s="55"/>
      <c r="G8" s="78" t="str">
        <f t="shared" si="0"/>
        <v>B-F_m3</v>
      </c>
      <c r="H8" s="59" t="s">
        <v>10</v>
      </c>
      <c r="I8" s="59" t="s">
        <v>263</v>
      </c>
      <c r="J8" s="60"/>
      <c r="K8" s="61"/>
    </row>
    <row r="9" spans="1:11" ht="15" thickBot="1" x14ac:dyDescent="0.35">
      <c r="A9" s="62" t="s">
        <v>172</v>
      </c>
      <c r="B9" s="62" t="s">
        <v>10</v>
      </c>
      <c r="C9" s="62" t="s">
        <v>263</v>
      </c>
      <c r="D9" s="63"/>
      <c r="E9" s="64"/>
      <c r="F9" s="55"/>
      <c r="G9" s="79" t="str">
        <f t="shared" si="0"/>
        <v>B-F_m4</v>
      </c>
      <c r="H9" s="62" t="s">
        <v>10</v>
      </c>
      <c r="I9" s="62" t="s">
        <v>263</v>
      </c>
      <c r="J9" s="63"/>
      <c r="K9" s="64"/>
    </row>
    <row r="10" spans="1:11" x14ac:dyDescent="0.3">
      <c r="A10" s="56" t="s">
        <v>173</v>
      </c>
      <c r="B10" s="56" t="s">
        <v>10</v>
      </c>
      <c r="C10" s="66" t="s">
        <v>158</v>
      </c>
      <c r="D10" s="57"/>
      <c r="E10" s="65"/>
      <c r="F10" s="55"/>
      <c r="G10" s="77" t="str">
        <f t="shared" si="0"/>
        <v>B-Ace2_m1</v>
      </c>
      <c r="H10" s="56" t="s">
        <v>10</v>
      </c>
      <c r="I10" s="66" t="s">
        <v>158</v>
      </c>
      <c r="J10" s="57"/>
      <c r="K10" s="65"/>
    </row>
    <row r="11" spans="1:11" x14ac:dyDescent="0.3">
      <c r="A11" s="59" t="s">
        <v>174</v>
      </c>
      <c r="B11" s="59" t="s">
        <v>10</v>
      </c>
      <c r="C11" s="67" t="s">
        <v>158</v>
      </c>
      <c r="D11" s="60"/>
      <c r="E11" s="61"/>
      <c r="F11" s="55"/>
      <c r="G11" s="78" t="str">
        <f t="shared" si="0"/>
        <v>B-Ace2_m2</v>
      </c>
      <c r="H11" s="59" t="s">
        <v>10</v>
      </c>
      <c r="I11" s="67" t="s">
        <v>158</v>
      </c>
      <c r="J11" s="60"/>
      <c r="K11" s="61"/>
    </row>
    <row r="12" spans="1:11" x14ac:dyDescent="0.3">
      <c r="A12" s="59" t="s">
        <v>175</v>
      </c>
      <c r="B12" s="59" t="s">
        <v>10</v>
      </c>
      <c r="C12" s="67" t="s">
        <v>158</v>
      </c>
      <c r="D12" s="60"/>
      <c r="E12" s="61"/>
      <c r="F12" s="55"/>
      <c r="G12" s="78" t="str">
        <f t="shared" si="0"/>
        <v>B-Ace2_m3</v>
      </c>
      <c r="H12" s="59" t="s">
        <v>10</v>
      </c>
      <c r="I12" s="67" t="s">
        <v>158</v>
      </c>
      <c r="J12" s="60"/>
      <c r="K12" s="61"/>
    </row>
    <row r="13" spans="1:11" ht="15" thickBot="1" x14ac:dyDescent="0.35">
      <c r="A13" s="62" t="s">
        <v>176</v>
      </c>
      <c r="B13" s="62" t="s">
        <v>10</v>
      </c>
      <c r="C13" s="68" t="s">
        <v>158</v>
      </c>
      <c r="D13" s="63"/>
      <c r="E13" s="64"/>
      <c r="F13" s="55"/>
      <c r="G13" s="79" t="str">
        <f t="shared" si="0"/>
        <v>B-Ace2_m4</v>
      </c>
      <c r="H13" s="62" t="s">
        <v>10</v>
      </c>
      <c r="I13" s="68" t="s">
        <v>158</v>
      </c>
      <c r="J13" s="63"/>
      <c r="K13" s="64"/>
    </row>
    <row r="14" spans="1:11" x14ac:dyDescent="0.3">
      <c r="A14" s="56" t="s">
        <v>177</v>
      </c>
      <c r="B14" s="56" t="s">
        <v>10</v>
      </c>
      <c r="C14" s="66" t="s">
        <v>159</v>
      </c>
      <c r="D14" s="57"/>
      <c r="E14" s="65"/>
      <c r="F14" s="55"/>
      <c r="G14" s="77" t="str">
        <f t="shared" si="0"/>
        <v>B-Ace3_m1</v>
      </c>
      <c r="H14" s="56" t="s">
        <v>10</v>
      </c>
      <c r="I14" s="66" t="s">
        <v>159</v>
      </c>
      <c r="J14" s="57"/>
      <c r="K14" s="65"/>
    </row>
    <row r="15" spans="1:11" x14ac:dyDescent="0.3">
      <c r="A15" s="59" t="s">
        <v>178</v>
      </c>
      <c r="B15" s="59" t="s">
        <v>10</v>
      </c>
      <c r="C15" s="67" t="s">
        <v>159</v>
      </c>
      <c r="D15" s="60"/>
      <c r="E15" s="61"/>
      <c r="F15" s="55"/>
      <c r="G15" s="78" t="str">
        <f t="shared" si="0"/>
        <v>B-Ace3_m2</v>
      </c>
      <c r="H15" s="59" t="s">
        <v>10</v>
      </c>
      <c r="I15" s="67" t="s">
        <v>159</v>
      </c>
      <c r="J15" s="60"/>
      <c r="K15" s="61"/>
    </row>
    <row r="16" spans="1:11" x14ac:dyDescent="0.3">
      <c r="A16" s="59" t="s">
        <v>179</v>
      </c>
      <c r="B16" s="59" t="s">
        <v>10</v>
      </c>
      <c r="C16" s="67" t="s">
        <v>159</v>
      </c>
      <c r="D16" s="60"/>
      <c r="E16" s="61"/>
      <c r="F16" s="55"/>
      <c r="G16" s="78" t="str">
        <f t="shared" si="0"/>
        <v>B-Ace3_m3</v>
      </c>
      <c r="H16" s="59" t="s">
        <v>10</v>
      </c>
      <c r="I16" s="67" t="s">
        <v>159</v>
      </c>
      <c r="J16" s="60"/>
      <c r="K16" s="61"/>
    </row>
    <row r="17" spans="1:11" ht="15" thickBot="1" x14ac:dyDescent="0.35">
      <c r="A17" s="62" t="s">
        <v>180</v>
      </c>
      <c r="B17" s="62" t="s">
        <v>10</v>
      </c>
      <c r="C17" s="68" t="s">
        <v>159</v>
      </c>
      <c r="D17" s="63"/>
      <c r="E17" s="64"/>
      <c r="F17" s="55"/>
      <c r="G17" s="79" t="str">
        <f t="shared" si="0"/>
        <v>B-Ace3_m4</v>
      </c>
      <c r="H17" s="62" t="s">
        <v>10</v>
      </c>
      <c r="I17" s="68" t="s">
        <v>159</v>
      </c>
      <c r="J17" s="63"/>
      <c r="K17" s="64"/>
    </row>
    <row r="18" spans="1:11" x14ac:dyDescent="0.3">
      <c r="A18" s="56" t="s">
        <v>181</v>
      </c>
      <c r="B18" s="56" t="s">
        <v>10</v>
      </c>
      <c r="C18" s="66" t="s">
        <v>261</v>
      </c>
      <c r="D18" s="57"/>
      <c r="E18" s="65"/>
      <c r="F18" s="55"/>
      <c r="G18" s="77" t="str">
        <f t="shared" si="0"/>
        <v>B-Ace4_m1</v>
      </c>
      <c r="H18" s="56" t="s">
        <v>10</v>
      </c>
      <c r="I18" s="66" t="s">
        <v>261</v>
      </c>
      <c r="J18" s="57"/>
      <c r="K18" s="65"/>
    </row>
    <row r="19" spans="1:11" x14ac:dyDescent="0.3">
      <c r="A19" s="59" t="s">
        <v>182</v>
      </c>
      <c r="B19" s="59" t="s">
        <v>10</v>
      </c>
      <c r="C19" s="67" t="s">
        <v>261</v>
      </c>
      <c r="D19" s="60"/>
      <c r="E19" s="61"/>
      <c r="F19" s="55"/>
      <c r="G19" s="78" t="str">
        <f t="shared" si="0"/>
        <v>B-Ace4_m2</v>
      </c>
      <c r="H19" s="59" t="s">
        <v>10</v>
      </c>
      <c r="I19" s="67" t="s">
        <v>261</v>
      </c>
      <c r="J19" s="60"/>
      <c r="K19" s="61"/>
    </row>
    <row r="20" spans="1:11" x14ac:dyDescent="0.3">
      <c r="A20" s="59" t="s">
        <v>183</v>
      </c>
      <c r="B20" s="59" t="s">
        <v>10</v>
      </c>
      <c r="C20" s="67" t="s">
        <v>261</v>
      </c>
      <c r="D20" s="60"/>
      <c r="E20" s="61"/>
      <c r="F20" s="55"/>
      <c r="G20" s="78" t="str">
        <f t="shared" si="0"/>
        <v>B-Ace4_m3</v>
      </c>
      <c r="H20" s="59" t="s">
        <v>10</v>
      </c>
      <c r="I20" s="67" t="s">
        <v>261</v>
      </c>
      <c r="J20" s="60"/>
      <c r="K20" s="61"/>
    </row>
    <row r="21" spans="1:11" ht="15" thickBot="1" x14ac:dyDescent="0.35">
      <c r="A21" s="62" t="s">
        <v>184</v>
      </c>
      <c r="B21" s="62" t="s">
        <v>10</v>
      </c>
      <c r="C21" s="68" t="s">
        <v>261</v>
      </c>
      <c r="D21" s="63"/>
      <c r="E21" s="64"/>
      <c r="F21" s="55"/>
      <c r="G21" s="79" t="str">
        <f t="shared" si="0"/>
        <v>B-Ace4_m4</v>
      </c>
      <c r="H21" s="62" t="s">
        <v>10</v>
      </c>
      <c r="I21" s="68" t="s">
        <v>261</v>
      </c>
      <c r="J21" s="63"/>
      <c r="K21" s="64"/>
    </row>
    <row r="22" spans="1:11" x14ac:dyDescent="0.3">
      <c r="A22" s="56" t="s">
        <v>185</v>
      </c>
      <c r="B22" s="56" t="s">
        <v>10</v>
      </c>
      <c r="C22" s="66" t="s">
        <v>7</v>
      </c>
      <c r="D22" s="57"/>
      <c r="E22" s="65"/>
      <c r="F22" s="55"/>
      <c r="G22" s="77" t="str">
        <f t="shared" si="0"/>
        <v>B-Mix2_m1</v>
      </c>
      <c r="H22" s="56" t="s">
        <v>10</v>
      </c>
      <c r="I22" s="66" t="s">
        <v>7</v>
      </c>
      <c r="J22" s="57"/>
      <c r="K22" s="65"/>
    </row>
    <row r="23" spans="1:11" x14ac:dyDescent="0.3">
      <c r="A23" s="59" t="s">
        <v>186</v>
      </c>
      <c r="B23" s="59" t="s">
        <v>10</v>
      </c>
      <c r="C23" s="67" t="s">
        <v>7</v>
      </c>
      <c r="D23" s="60"/>
      <c r="E23" s="61"/>
      <c r="F23" s="55"/>
      <c r="G23" s="78" t="str">
        <f t="shared" si="0"/>
        <v>B-Mix2_m2</v>
      </c>
      <c r="H23" s="59" t="s">
        <v>10</v>
      </c>
      <c r="I23" s="67" t="s">
        <v>7</v>
      </c>
      <c r="J23" s="60"/>
      <c r="K23" s="61"/>
    </row>
    <row r="24" spans="1:11" x14ac:dyDescent="0.3">
      <c r="A24" s="59" t="s">
        <v>187</v>
      </c>
      <c r="B24" s="59" t="s">
        <v>10</v>
      </c>
      <c r="C24" s="67" t="s">
        <v>7</v>
      </c>
      <c r="D24" s="60"/>
      <c r="E24" s="61"/>
      <c r="F24" s="55"/>
      <c r="G24" s="78" t="str">
        <f t="shared" si="0"/>
        <v>B-Mix2_m3</v>
      </c>
      <c r="H24" s="59" t="s">
        <v>10</v>
      </c>
      <c r="I24" s="67" t="s">
        <v>7</v>
      </c>
      <c r="J24" s="60"/>
      <c r="K24" s="61"/>
    </row>
    <row r="25" spans="1:11" ht="15" thickBot="1" x14ac:dyDescent="0.35">
      <c r="A25" s="62" t="s">
        <v>188</v>
      </c>
      <c r="B25" s="62" t="s">
        <v>10</v>
      </c>
      <c r="C25" s="68" t="s">
        <v>7</v>
      </c>
      <c r="D25" s="63"/>
      <c r="E25" s="64"/>
      <c r="F25" s="55"/>
      <c r="G25" s="79" t="str">
        <f t="shared" si="0"/>
        <v>B-Mix2_m4</v>
      </c>
      <c r="H25" s="62" t="s">
        <v>10</v>
      </c>
      <c r="I25" s="68" t="s">
        <v>7</v>
      </c>
      <c r="J25" s="63"/>
      <c r="K25" s="64"/>
    </row>
    <row r="26" spans="1:11" x14ac:dyDescent="0.3">
      <c r="A26" s="56" t="s">
        <v>189</v>
      </c>
      <c r="B26" s="56" t="s">
        <v>10</v>
      </c>
      <c r="C26" s="66" t="s">
        <v>12</v>
      </c>
      <c r="D26" s="57"/>
      <c r="E26" s="65"/>
      <c r="F26" s="55"/>
      <c r="G26" s="77" t="str">
        <f t="shared" si="0"/>
        <v>B-Mix3_m1</v>
      </c>
      <c r="H26" s="56" t="s">
        <v>10</v>
      </c>
      <c r="I26" s="66" t="s">
        <v>12</v>
      </c>
      <c r="J26" s="57"/>
      <c r="K26" s="65"/>
    </row>
    <row r="27" spans="1:11" x14ac:dyDescent="0.3">
      <c r="A27" s="59" t="s">
        <v>190</v>
      </c>
      <c r="B27" s="59" t="s">
        <v>10</v>
      </c>
      <c r="C27" s="67" t="s">
        <v>12</v>
      </c>
      <c r="D27" s="60"/>
      <c r="E27" s="61"/>
      <c r="F27" s="55"/>
      <c r="G27" s="78" t="str">
        <f t="shared" si="0"/>
        <v>B-Mix3_m2</v>
      </c>
      <c r="H27" s="59" t="s">
        <v>10</v>
      </c>
      <c r="I27" s="67" t="s">
        <v>12</v>
      </c>
      <c r="J27" s="60"/>
      <c r="K27" s="61"/>
    </row>
    <row r="28" spans="1:11" x14ac:dyDescent="0.3">
      <c r="A28" s="59" t="s">
        <v>191</v>
      </c>
      <c r="B28" s="59" t="s">
        <v>10</v>
      </c>
      <c r="C28" s="67" t="s">
        <v>12</v>
      </c>
      <c r="D28" s="60"/>
      <c r="E28" s="61"/>
      <c r="F28" s="55"/>
      <c r="G28" s="78" t="str">
        <f t="shared" si="0"/>
        <v>B-Mix3_m3</v>
      </c>
      <c r="H28" s="59" t="s">
        <v>10</v>
      </c>
      <c r="I28" s="67" t="s">
        <v>12</v>
      </c>
      <c r="J28" s="60"/>
      <c r="K28" s="61"/>
    </row>
    <row r="29" spans="1:11" ht="15" thickBot="1" x14ac:dyDescent="0.35">
      <c r="A29" s="62" t="s">
        <v>192</v>
      </c>
      <c r="B29" s="62" t="s">
        <v>10</v>
      </c>
      <c r="C29" s="68" t="s">
        <v>12</v>
      </c>
      <c r="D29" s="63"/>
      <c r="E29" s="64"/>
      <c r="F29" s="55"/>
      <c r="G29" s="79" t="str">
        <f t="shared" si="0"/>
        <v>B-Mix3_m4</v>
      </c>
      <c r="H29" s="62" t="s">
        <v>10</v>
      </c>
      <c r="I29" s="68" t="s">
        <v>12</v>
      </c>
      <c r="J29" s="63"/>
      <c r="K29" s="64"/>
    </row>
    <row r="30" spans="1:11" x14ac:dyDescent="0.3">
      <c r="A30" s="56" t="s">
        <v>193</v>
      </c>
      <c r="B30" s="56" t="s">
        <v>10</v>
      </c>
      <c r="C30" s="66" t="s">
        <v>262</v>
      </c>
      <c r="D30" s="57"/>
      <c r="E30" s="65"/>
      <c r="F30" s="55"/>
      <c r="G30" s="77" t="str">
        <f t="shared" si="0"/>
        <v>B-Mix4_m1</v>
      </c>
      <c r="H30" s="56" t="s">
        <v>10</v>
      </c>
      <c r="I30" s="66" t="s">
        <v>262</v>
      </c>
      <c r="J30" s="57"/>
      <c r="K30" s="65"/>
    </row>
    <row r="31" spans="1:11" x14ac:dyDescent="0.3">
      <c r="A31" s="59" t="s">
        <v>194</v>
      </c>
      <c r="B31" s="59" t="s">
        <v>10</v>
      </c>
      <c r="C31" s="67" t="s">
        <v>262</v>
      </c>
      <c r="D31" s="60"/>
      <c r="E31" s="61"/>
      <c r="F31" s="55"/>
      <c r="G31" s="78" t="str">
        <f t="shared" si="0"/>
        <v>B-Mix4_m2</v>
      </c>
      <c r="H31" s="59" t="s">
        <v>10</v>
      </c>
      <c r="I31" s="67" t="s">
        <v>262</v>
      </c>
      <c r="J31" s="60"/>
      <c r="K31" s="61"/>
    </row>
    <row r="32" spans="1:11" x14ac:dyDescent="0.3">
      <c r="A32" s="59" t="s">
        <v>195</v>
      </c>
      <c r="B32" s="59" t="s">
        <v>10</v>
      </c>
      <c r="C32" s="67" t="s">
        <v>262</v>
      </c>
      <c r="D32" s="60"/>
      <c r="E32" s="61"/>
      <c r="F32" s="55"/>
      <c r="G32" s="78" t="str">
        <f t="shared" si="0"/>
        <v>B-Mix4_m3</v>
      </c>
      <c r="H32" s="59" t="s">
        <v>10</v>
      </c>
      <c r="I32" s="67" t="s">
        <v>262</v>
      </c>
      <c r="J32" s="60"/>
      <c r="K32" s="61"/>
    </row>
    <row r="33" spans="1:11" ht="15" thickBot="1" x14ac:dyDescent="0.35">
      <c r="A33" s="62" t="s">
        <v>196</v>
      </c>
      <c r="B33" s="62" t="s">
        <v>10</v>
      </c>
      <c r="C33" s="68" t="s">
        <v>262</v>
      </c>
      <c r="D33" s="63"/>
      <c r="E33" s="64"/>
      <c r="F33" s="55"/>
      <c r="G33" s="79" t="str">
        <f t="shared" si="0"/>
        <v>B-Mix4_m4</v>
      </c>
      <c r="H33" s="62" t="s">
        <v>10</v>
      </c>
      <c r="I33" s="68" t="s">
        <v>262</v>
      </c>
      <c r="J33" s="63"/>
      <c r="K33" s="64"/>
    </row>
    <row r="34" spans="1:11" x14ac:dyDescent="0.3">
      <c r="A34" s="56" t="s">
        <v>197</v>
      </c>
      <c r="B34" s="69" t="s">
        <v>9</v>
      </c>
      <c r="C34" s="56" t="s">
        <v>2</v>
      </c>
      <c r="D34" s="57"/>
      <c r="E34" s="65"/>
      <c r="F34" s="55"/>
      <c r="G34" s="77" t="str">
        <f t="shared" si="0"/>
        <v>E-C_m1</v>
      </c>
      <c r="H34" s="69" t="s">
        <v>9</v>
      </c>
      <c r="I34" s="56" t="s">
        <v>2</v>
      </c>
      <c r="J34" s="57"/>
      <c r="K34" s="65"/>
    </row>
    <row r="35" spans="1:11" x14ac:dyDescent="0.3">
      <c r="A35" s="59" t="s">
        <v>198</v>
      </c>
      <c r="B35" s="70" t="s">
        <v>9</v>
      </c>
      <c r="C35" s="59" t="s">
        <v>2</v>
      </c>
      <c r="D35" s="60"/>
      <c r="E35" s="61"/>
      <c r="F35" s="55"/>
      <c r="G35" s="78" t="str">
        <f t="shared" si="0"/>
        <v>E-C_m2</v>
      </c>
      <c r="H35" s="70" t="s">
        <v>9</v>
      </c>
      <c r="I35" s="59" t="s">
        <v>2</v>
      </c>
      <c r="J35" s="60"/>
      <c r="K35" s="61"/>
    </row>
    <row r="36" spans="1:11" x14ac:dyDescent="0.3">
      <c r="A36" s="59" t="s">
        <v>199</v>
      </c>
      <c r="B36" s="70" t="s">
        <v>9</v>
      </c>
      <c r="C36" s="59" t="s">
        <v>2</v>
      </c>
      <c r="D36" s="60"/>
      <c r="E36" s="61"/>
      <c r="F36" s="55"/>
      <c r="G36" s="78" t="str">
        <f t="shared" si="0"/>
        <v>E-C_m3</v>
      </c>
      <c r="H36" s="70" t="s">
        <v>9</v>
      </c>
      <c r="I36" s="59" t="s">
        <v>2</v>
      </c>
      <c r="J36" s="60"/>
      <c r="K36" s="61"/>
    </row>
    <row r="37" spans="1:11" ht="15" thickBot="1" x14ac:dyDescent="0.35">
      <c r="A37" s="62" t="s">
        <v>200</v>
      </c>
      <c r="B37" s="71" t="s">
        <v>9</v>
      </c>
      <c r="C37" s="62" t="s">
        <v>2</v>
      </c>
      <c r="D37" s="63"/>
      <c r="E37" s="64"/>
      <c r="F37" s="55"/>
      <c r="G37" s="79" t="str">
        <f t="shared" si="0"/>
        <v>E-C_m4</v>
      </c>
      <c r="H37" s="71" t="s">
        <v>9</v>
      </c>
      <c r="I37" s="62" t="s">
        <v>2</v>
      </c>
      <c r="J37" s="63"/>
      <c r="K37" s="64"/>
    </row>
    <row r="38" spans="1:11" x14ac:dyDescent="0.3">
      <c r="A38" s="56" t="s">
        <v>201</v>
      </c>
      <c r="B38" s="69" t="s">
        <v>9</v>
      </c>
      <c r="C38" s="56" t="s">
        <v>263</v>
      </c>
      <c r="D38" s="57"/>
      <c r="E38" s="65"/>
      <c r="F38" s="55"/>
      <c r="G38" s="77" t="str">
        <f t="shared" si="0"/>
        <v>E-F_m1</v>
      </c>
      <c r="H38" s="69" t="s">
        <v>9</v>
      </c>
      <c r="I38" s="56" t="s">
        <v>263</v>
      </c>
      <c r="J38" s="57"/>
      <c r="K38" s="65"/>
    </row>
    <row r="39" spans="1:11" x14ac:dyDescent="0.3">
      <c r="A39" s="59" t="s">
        <v>202</v>
      </c>
      <c r="B39" s="70" t="s">
        <v>9</v>
      </c>
      <c r="C39" s="59" t="s">
        <v>263</v>
      </c>
      <c r="D39" s="60"/>
      <c r="E39" s="61"/>
      <c r="F39" s="55"/>
      <c r="G39" s="78" t="str">
        <f t="shared" si="0"/>
        <v>E-F_m2</v>
      </c>
      <c r="H39" s="70" t="s">
        <v>9</v>
      </c>
      <c r="I39" s="59" t="s">
        <v>263</v>
      </c>
      <c r="J39" s="60"/>
      <c r="K39" s="61"/>
    </row>
    <row r="40" spans="1:11" x14ac:dyDescent="0.3">
      <c r="A40" s="59" t="s">
        <v>203</v>
      </c>
      <c r="B40" s="70" t="s">
        <v>9</v>
      </c>
      <c r="C40" s="59" t="s">
        <v>263</v>
      </c>
      <c r="D40" s="60"/>
      <c r="E40" s="61"/>
      <c r="F40" s="55"/>
      <c r="G40" s="78" t="str">
        <f t="shared" si="0"/>
        <v>E-F_m3</v>
      </c>
      <c r="H40" s="70" t="s">
        <v>9</v>
      </c>
      <c r="I40" s="59" t="s">
        <v>263</v>
      </c>
      <c r="J40" s="60"/>
      <c r="K40" s="61"/>
    </row>
    <row r="41" spans="1:11" ht="15" thickBot="1" x14ac:dyDescent="0.35">
      <c r="A41" s="62" t="s">
        <v>204</v>
      </c>
      <c r="B41" s="71" t="s">
        <v>9</v>
      </c>
      <c r="C41" s="62" t="s">
        <v>263</v>
      </c>
      <c r="D41" s="63"/>
      <c r="E41" s="64"/>
      <c r="F41" s="55"/>
      <c r="G41" s="79" t="str">
        <f t="shared" si="0"/>
        <v>E-F_m4</v>
      </c>
      <c r="H41" s="71" t="s">
        <v>9</v>
      </c>
      <c r="I41" s="62" t="s">
        <v>263</v>
      </c>
      <c r="J41" s="63"/>
      <c r="K41" s="64"/>
    </row>
    <row r="42" spans="1:11" x14ac:dyDescent="0.3">
      <c r="A42" s="56" t="s">
        <v>205</v>
      </c>
      <c r="B42" s="69" t="s">
        <v>9</v>
      </c>
      <c r="C42" s="66" t="s">
        <v>158</v>
      </c>
      <c r="D42" s="57"/>
      <c r="E42" s="65"/>
      <c r="F42" s="55"/>
      <c r="G42" s="77" t="str">
        <f t="shared" si="0"/>
        <v>E-Ace2_m1</v>
      </c>
      <c r="H42" s="69" t="s">
        <v>9</v>
      </c>
      <c r="I42" s="66" t="s">
        <v>158</v>
      </c>
      <c r="J42" s="57"/>
      <c r="K42" s="65"/>
    </row>
    <row r="43" spans="1:11" x14ac:dyDescent="0.3">
      <c r="A43" s="59" t="s">
        <v>206</v>
      </c>
      <c r="B43" s="70" t="s">
        <v>9</v>
      </c>
      <c r="C43" s="67" t="s">
        <v>158</v>
      </c>
      <c r="D43" s="60"/>
      <c r="E43" s="61"/>
      <c r="F43" s="55"/>
      <c r="G43" s="78" t="str">
        <f t="shared" si="0"/>
        <v>E-Ace2_m2</v>
      </c>
      <c r="H43" s="70" t="s">
        <v>9</v>
      </c>
      <c r="I43" s="67" t="s">
        <v>158</v>
      </c>
      <c r="J43" s="60"/>
      <c r="K43" s="61"/>
    </row>
    <row r="44" spans="1:11" x14ac:dyDescent="0.3">
      <c r="A44" s="59" t="s">
        <v>207</v>
      </c>
      <c r="B44" s="70" t="s">
        <v>9</v>
      </c>
      <c r="C44" s="67" t="s">
        <v>158</v>
      </c>
      <c r="D44" s="60"/>
      <c r="E44" s="61"/>
      <c r="F44" s="55"/>
      <c r="G44" s="78" t="str">
        <f t="shared" si="0"/>
        <v>E-Ace2_m3</v>
      </c>
      <c r="H44" s="70" t="s">
        <v>9</v>
      </c>
      <c r="I44" s="67" t="s">
        <v>158</v>
      </c>
      <c r="J44" s="60"/>
      <c r="K44" s="61"/>
    </row>
    <row r="45" spans="1:11" ht="15" thickBot="1" x14ac:dyDescent="0.35">
      <c r="A45" s="62" t="s">
        <v>208</v>
      </c>
      <c r="B45" s="71" t="s">
        <v>9</v>
      </c>
      <c r="C45" s="68" t="s">
        <v>158</v>
      </c>
      <c r="D45" s="63"/>
      <c r="E45" s="64"/>
      <c r="F45" s="55"/>
      <c r="G45" s="79" t="str">
        <f t="shared" si="0"/>
        <v>E-Ace2_m4</v>
      </c>
      <c r="H45" s="71" t="s">
        <v>9</v>
      </c>
      <c r="I45" s="68" t="s">
        <v>158</v>
      </c>
      <c r="J45" s="63"/>
      <c r="K45" s="64"/>
    </row>
    <row r="46" spans="1:11" x14ac:dyDescent="0.3">
      <c r="A46" s="56" t="s">
        <v>209</v>
      </c>
      <c r="B46" s="69" t="s">
        <v>9</v>
      </c>
      <c r="C46" s="66" t="s">
        <v>159</v>
      </c>
      <c r="D46" s="57"/>
      <c r="E46" s="65"/>
      <c r="F46" s="55"/>
      <c r="G46" s="77" t="str">
        <f t="shared" si="0"/>
        <v>E-Ace3_m1</v>
      </c>
      <c r="H46" s="69" t="s">
        <v>9</v>
      </c>
      <c r="I46" s="66" t="s">
        <v>159</v>
      </c>
      <c r="J46" s="57"/>
      <c r="K46" s="65"/>
    </row>
    <row r="47" spans="1:11" x14ac:dyDescent="0.3">
      <c r="A47" s="59" t="s">
        <v>210</v>
      </c>
      <c r="B47" s="70" t="s">
        <v>9</v>
      </c>
      <c r="C47" s="67" t="s">
        <v>159</v>
      </c>
      <c r="D47" s="60"/>
      <c r="E47" s="61"/>
      <c r="F47" s="55"/>
      <c r="G47" s="78" t="str">
        <f t="shared" si="0"/>
        <v>E-Ace3_m2</v>
      </c>
      <c r="H47" s="70" t="s">
        <v>9</v>
      </c>
      <c r="I47" s="67" t="s">
        <v>159</v>
      </c>
      <c r="J47" s="60"/>
      <c r="K47" s="61"/>
    </row>
    <row r="48" spans="1:11" x14ac:dyDescent="0.3">
      <c r="A48" s="59" t="s">
        <v>211</v>
      </c>
      <c r="B48" s="70" t="s">
        <v>9</v>
      </c>
      <c r="C48" s="67" t="s">
        <v>159</v>
      </c>
      <c r="D48" s="60"/>
      <c r="E48" s="61"/>
      <c r="F48" s="55"/>
      <c r="G48" s="78" t="str">
        <f t="shared" si="0"/>
        <v>E-Ace3_m3</v>
      </c>
      <c r="H48" s="70" t="s">
        <v>9</v>
      </c>
      <c r="I48" s="67" t="s">
        <v>159</v>
      </c>
      <c r="J48" s="60"/>
      <c r="K48" s="61"/>
    </row>
    <row r="49" spans="1:11" ht="15" thickBot="1" x14ac:dyDescent="0.35">
      <c r="A49" s="62" t="s">
        <v>212</v>
      </c>
      <c r="B49" s="71" t="s">
        <v>9</v>
      </c>
      <c r="C49" s="68" t="s">
        <v>159</v>
      </c>
      <c r="D49" s="63"/>
      <c r="E49" s="64"/>
      <c r="F49" s="55"/>
      <c r="G49" s="79" t="str">
        <f t="shared" si="0"/>
        <v>E-Ace3_m4</v>
      </c>
      <c r="H49" s="71" t="s">
        <v>9</v>
      </c>
      <c r="I49" s="68" t="s">
        <v>159</v>
      </c>
      <c r="J49" s="63"/>
      <c r="K49" s="64"/>
    </row>
    <row r="50" spans="1:11" x14ac:dyDescent="0.3">
      <c r="A50" s="56" t="s">
        <v>213</v>
      </c>
      <c r="B50" s="69" t="s">
        <v>9</v>
      </c>
      <c r="C50" s="66" t="s">
        <v>261</v>
      </c>
      <c r="D50" s="57"/>
      <c r="E50" s="65"/>
      <c r="F50" s="55"/>
      <c r="G50" s="77" t="str">
        <f t="shared" si="0"/>
        <v>E-Ace4_m1</v>
      </c>
      <c r="H50" s="69" t="s">
        <v>9</v>
      </c>
      <c r="I50" s="66" t="s">
        <v>261</v>
      </c>
      <c r="J50" s="57"/>
      <c r="K50" s="65"/>
    </row>
    <row r="51" spans="1:11" x14ac:dyDescent="0.3">
      <c r="A51" s="59" t="s">
        <v>214</v>
      </c>
      <c r="B51" s="70" t="s">
        <v>9</v>
      </c>
      <c r="C51" s="67" t="s">
        <v>261</v>
      </c>
      <c r="D51" s="60"/>
      <c r="E51" s="61"/>
      <c r="F51" s="55"/>
      <c r="G51" s="78" t="str">
        <f t="shared" si="0"/>
        <v>E-Ace4_m2</v>
      </c>
      <c r="H51" s="70" t="s">
        <v>9</v>
      </c>
      <c r="I51" s="67" t="s">
        <v>261</v>
      </c>
      <c r="J51" s="60"/>
      <c r="K51" s="61"/>
    </row>
    <row r="52" spans="1:11" x14ac:dyDescent="0.3">
      <c r="A52" s="59" t="s">
        <v>215</v>
      </c>
      <c r="B52" s="70" t="s">
        <v>9</v>
      </c>
      <c r="C52" s="67" t="s">
        <v>261</v>
      </c>
      <c r="D52" s="60"/>
      <c r="E52" s="61"/>
      <c r="F52" s="55"/>
      <c r="G52" s="78" t="str">
        <f t="shared" si="0"/>
        <v>E-Ace4_m3</v>
      </c>
      <c r="H52" s="70" t="s">
        <v>9</v>
      </c>
      <c r="I52" s="67" t="s">
        <v>261</v>
      </c>
      <c r="J52" s="60"/>
      <c r="K52" s="61"/>
    </row>
    <row r="53" spans="1:11" ht="15" thickBot="1" x14ac:dyDescent="0.35">
      <c r="A53" s="62" t="s">
        <v>216</v>
      </c>
      <c r="B53" s="71" t="s">
        <v>9</v>
      </c>
      <c r="C53" s="68" t="s">
        <v>261</v>
      </c>
      <c r="D53" s="63"/>
      <c r="E53" s="64"/>
      <c r="F53" s="55"/>
      <c r="G53" s="79" t="str">
        <f t="shared" si="0"/>
        <v>E-Ace4_m4</v>
      </c>
      <c r="H53" s="71" t="s">
        <v>9</v>
      </c>
      <c r="I53" s="68" t="s">
        <v>261</v>
      </c>
      <c r="J53" s="63"/>
      <c r="K53" s="64"/>
    </row>
    <row r="54" spans="1:11" x14ac:dyDescent="0.3">
      <c r="A54" s="56" t="s">
        <v>217</v>
      </c>
      <c r="B54" s="69" t="s">
        <v>9</v>
      </c>
      <c r="C54" s="66" t="s">
        <v>7</v>
      </c>
      <c r="D54" s="57"/>
      <c r="E54" s="65"/>
      <c r="F54" s="55"/>
      <c r="G54" s="77" t="str">
        <f t="shared" si="0"/>
        <v>E-Mix2_m1</v>
      </c>
      <c r="H54" s="69" t="s">
        <v>9</v>
      </c>
      <c r="I54" s="66" t="s">
        <v>7</v>
      </c>
      <c r="J54" s="57"/>
      <c r="K54" s="65"/>
    </row>
    <row r="55" spans="1:11" x14ac:dyDescent="0.3">
      <c r="A55" s="59" t="s">
        <v>218</v>
      </c>
      <c r="B55" s="70" t="s">
        <v>9</v>
      </c>
      <c r="C55" s="67" t="s">
        <v>7</v>
      </c>
      <c r="D55" s="60"/>
      <c r="E55" s="61"/>
      <c r="F55" s="55"/>
      <c r="G55" s="78" t="str">
        <f t="shared" si="0"/>
        <v>E-Mix2_m2</v>
      </c>
      <c r="H55" s="70" t="s">
        <v>9</v>
      </c>
      <c r="I55" s="67" t="s">
        <v>7</v>
      </c>
      <c r="J55" s="60"/>
      <c r="K55" s="61"/>
    </row>
    <row r="56" spans="1:11" x14ac:dyDescent="0.3">
      <c r="A56" s="59" t="s">
        <v>219</v>
      </c>
      <c r="B56" s="70" t="s">
        <v>9</v>
      </c>
      <c r="C56" s="67" t="s">
        <v>7</v>
      </c>
      <c r="D56" s="60"/>
      <c r="E56" s="61"/>
      <c r="F56" s="55"/>
      <c r="G56" s="78" t="str">
        <f t="shared" si="0"/>
        <v>E-Mix2_m3</v>
      </c>
      <c r="H56" s="70" t="s">
        <v>9</v>
      </c>
      <c r="I56" s="67" t="s">
        <v>7</v>
      </c>
      <c r="J56" s="60"/>
      <c r="K56" s="61"/>
    </row>
    <row r="57" spans="1:11" ht="15" thickBot="1" x14ac:dyDescent="0.35">
      <c r="A57" s="62" t="s">
        <v>220</v>
      </c>
      <c r="B57" s="71" t="s">
        <v>9</v>
      </c>
      <c r="C57" s="68" t="s">
        <v>7</v>
      </c>
      <c r="D57" s="63"/>
      <c r="E57" s="64"/>
      <c r="F57" s="55"/>
      <c r="G57" s="79" t="str">
        <f t="shared" si="0"/>
        <v>E-Mix2_m4</v>
      </c>
      <c r="H57" s="71" t="s">
        <v>9</v>
      </c>
      <c r="I57" s="68" t="s">
        <v>7</v>
      </c>
      <c r="J57" s="63"/>
      <c r="K57" s="64"/>
    </row>
    <row r="58" spans="1:11" x14ac:dyDescent="0.3">
      <c r="A58" s="56" t="s">
        <v>221</v>
      </c>
      <c r="B58" s="69" t="s">
        <v>9</v>
      </c>
      <c r="C58" s="66" t="s">
        <v>12</v>
      </c>
      <c r="D58" s="57"/>
      <c r="E58" s="65"/>
      <c r="F58" s="55"/>
      <c r="G58" s="77" t="str">
        <f t="shared" si="0"/>
        <v>E-Mix3_m1</v>
      </c>
      <c r="H58" s="69" t="s">
        <v>9</v>
      </c>
      <c r="I58" s="66" t="s">
        <v>12</v>
      </c>
      <c r="J58" s="57"/>
      <c r="K58" s="65"/>
    </row>
    <row r="59" spans="1:11" x14ac:dyDescent="0.3">
      <c r="A59" s="59" t="s">
        <v>222</v>
      </c>
      <c r="B59" s="70" t="s">
        <v>9</v>
      </c>
      <c r="C59" s="67" t="s">
        <v>12</v>
      </c>
      <c r="D59" s="60"/>
      <c r="E59" s="61"/>
      <c r="F59" s="55"/>
      <c r="G59" s="78" t="str">
        <f t="shared" si="0"/>
        <v>E-Mix3_m2</v>
      </c>
      <c r="H59" s="70" t="s">
        <v>9</v>
      </c>
      <c r="I59" s="67" t="s">
        <v>12</v>
      </c>
      <c r="J59" s="60"/>
      <c r="K59" s="61"/>
    </row>
    <row r="60" spans="1:11" x14ac:dyDescent="0.3">
      <c r="A60" s="59" t="s">
        <v>223</v>
      </c>
      <c r="B60" s="70" t="s">
        <v>9</v>
      </c>
      <c r="C60" s="67" t="s">
        <v>12</v>
      </c>
      <c r="D60" s="60"/>
      <c r="E60" s="61"/>
      <c r="F60" s="55"/>
      <c r="G60" s="78" t="str">
        <f t="shared" si="0"/>
        <v>E-Mix3_m3</v>
      </c>
      <c r="H60" s="70" t="s">
        <v>9</v>
      </c>
      <c r="I60" s="67" t="s">
        <v>12</v>
      </c>
      <c r="J60" s="60"/>
      <c r="K60" s="61"/>
    </row>
    <row r="61" spans="1:11" ht="15" thickBot="1" x14ac:dyDescent="0.35">
      <c r="A61" s="62" t="s">
        <v>224</v>
      </c>
      <c r="B61" s="71" t="s">
        <v>9</v>
      </c>
      <c r="C61" s="68" t="s">
        <v>12</v>
      </c>
      <c r="D61" s="63"/>
      <c r="E61" s="64"/>
      <c r="F61" s="55"/>
      <c r="G61" s="79" t="str">
        <f t="shared" si="0"/>
        <v>E-Mix3_m4</v>
      </c>
      <c r="H61" s="71" t="s">
        <v>9</v>
      </c>
      <c r="I61" s="68" t="s">
        <v>12</v>
      </c>
      <c r="J61" s="63"/>
      <c r="K61" s="64"/>
    </row>
    <row r="62" spans="1:11" x14ac:dyDescent="0.3">
      <c r="A62" s="56" t="s">
        <v>225</v>
      </c>
      <c r="B62" s="69" t="s">
        <v>9</v>
      </c>
      <c r="C62" s="66" t="s">
        <v>262</v>
      </c>
      <c r="D62" s="57"/>
      <c r="E62" s="65"/>
      <c r="F62" s="55"/>
      <c r="G62" s="77" t="str">
        <f t="shared" si="0"/>
        <v>E-Mix4_m1</v>
      </c>
      <c r="H62" s="69" t="s">
        <v>9</v>
      </c>
      <c r="I62" s="66" t="s">
        <v>262</v>
      </c>
      <c r="J62" s="57"/>
      <c r="K62" s="65"/>
    </row>
    <row r="63" spans="1:11" x14ac:dyDescent="0.3">
      <c r="A63" s="59" t="s">
        <v>226</v>
      </c>
      <c r="B63" s="70" t="s">
        <v>9</v>
      </c>
      <c r="C63" s="67" t="s">
        <v>262</v>
      </c>
      <c r="D63" s="60"/>
      <c r="E63" s="61"/>
      <c r="F63" s="55"/>
      <c r="G63" s="78" t="str">
        <f t="shared" si="0"/>
        <v>E-Mix4_m2</v>
      </c>
      <c r="H63" s="70" t="s">
        <v>9</v>
      </c>
      <c r="I63" s="67" t="s">
        <v>262</v>
      </c>
      <c r="J63" s="60"/>
      <c r="K63" s="61"/>
    </row>
    <row r="64" spans="1:11" x14ac:dyDescent="0.3">
      <c r="A64" s="59" t="s">
        <v>227</v>
      </c>
      <c r="B64" s="70" t="s">
        <v>9</v>
      </c>
      <c r="C64" s="67" t="s">
        <v>262</v>
      </c>
      <c r="D64" s="60"/>
      <c r="E64" s="61"/>
      <c r="F64" s="55"/>
      <c r="G64" s="78" t="str">
        <f t="shared" si="0"/>
        <v>E-Mix4_m3</v>
      </c>
      <c r="H64" s="70" t="s">
        <v>9</v>
      </c>
      <c r="I64" s="67" t="s">
        <v>262</v>
      </c>
      <c r="J64" s="60"/>
      <c r="K64" s="61"/>
    </row>
    <row r="65" spans="1:11" ht="15" thickBot="1" x14ac:dyDescent="0.35">
      <c r="A65" s="62" t="s">
        <v>228</v>
      </c>
      <c r="B65" s="71" t="s">
        <v>9</v>
      </c>
      <c r="C65" s="68" t="s">
        <v>262</v>
      </c>
      <c r="D65" s="63"/>
      <c r="E65" s="64"/>
      <c r="F65" s="55"/>
      <c r="G65" s="79" t="str">
        <f t="shared" si="0"/>
        <v>E-Mix4_m4</v>
      </c>
      <c r="H65" s="71" t="s">
        <v>9</v>
      </c>
      <c r="I65" s="68" t="s">
        <v>262</v>
      </c>
      <c r="J65" s="63"/>
      <c r="K65" s="64"/>
    </row>
    <row r="66" spans="1:11" x14ac:dyDescent="0.3">
      <c r="A66" s="56" t="s">
        <v>229</v>
      </c>
      <c r="B66" s="69" t="s">
        <v>8</v>
      </c>
      <c r="C66" s="56" t="s">
        <v>2</v>
      </c>
      <c r="D66" s="57"/>
      <c r="E66" s="65"/>
      <c r="F66" s="55"/>
      <c r="G66" s="77" t="str">
        <f t="shared" si="0"/>
        <v>O-C_m1</v>
      </c>
      <c r="H66" s="69" t="s">
        <v>8</v>
      </c>
      <c r="I66" s="56" t="s">
        <v>2</v>
      </c>
      <c r="J66" s="57"/>
      <c r="K66" s="65"/>
    </row>
    <row r="67" spans="1:11" x14ac:dyDescent="0.3">
      <c r="A67" s="59" t="s">
        <v>230</v>
      </c>
      <c r="B67" s="70" t="s">
        <v>8</v>
      </c>
      <c r="C67" s="59" t="s">
        <v>2</v>
      </c>
      <c r="D67" s="60"/>
      <c r="E67" s="61"/>
      <c r="F67" s="55"/>
      <c r="G67" s="78" t="str">
        <f t="shared" ref="G67:G97" si="1">SUBSTITUTE(A67,"f","m")</f>
        <v>O-C_m2</v>
      </c>
      <c r="H67" s="70" t="s">
        <v>8</v>
      </c>
      <c r="I67" s="59" t="s">
        <v>2</v>
      </c>
      <c r="J67" s="60"/>
      <c r="K67" s="61"/>
    </row>
    <row r="68" spans="1:11" x14ac:dyDescent="0.3">
      <c r="A68" s="59" t="s">
        <v>231</v>
      </c>
      <c r="B68" s="70" t="s">
        <v>8</v>
      </c>
      <c r="C68" s="59" t="s">
        <v>2</v>
      </c>
      <c r="D68" s="60"/>
      <c r="E68" s="61"/>
      <c r="F68" s="55"/>
      <c r="G68" s="78" t="str">
        <f t="shared" si="1"/>
        <v>O-C_m3</v>
      </c>
      <c r="H68" s="70" t="s">
        <v>8</v>
      </c>
      <c r="I68" s="59" t="s">
        <v>2</v>
      </c>
      <c r="J68" s="60"/>
      <c r="K68" s="61"/>
    </row>
    <row r="69" spans="1:11" ht="15" thickBot="1" x14ac:dyDescent="0.35">
      <c r="A69" s="62" t="s">
        <v>232</v>
      </c>
      <c r="B69" s="71" t="s">
        <v>8</v>
      </c>
      <c r="C69" s="62" t="s">
        <v>2</v>
      </c>
      <c r="D69" s="63"/>
      <c r="E69" s="64"/>
      <c r="F69" s="55"/>
      <c r="G69" s="79" t="str">
        <f t="shared" si="1"/>
        <v>O-C_m4</v>
      </c>
      <c r="H69" s="71" t="s">
        <v>8</v>
      </c>
      <c r="I69" s="62" t="s">
        <v>2</v>
      </c>
      <c r="J69" s="63"/>
      <c r="K69" s="64"/>
    </row>
    <row r="70" spans="1:11" x14ac:dyDescent="0.3">
      <c r="A70" s="56" t="s">
        <v>233</v>
      </c>
      <c r="B70" s="69" t="s">
        <v>8</v>
      </c>
      <c r="C70" s="56" t="s">
        <v>263</v>
      </c>
      <c r="D70" s="57"/>
      <c r="E70" s="65"/>
      <c r="F70" s="55"/>
      <c r="G70" s="77" t="str">
        <f t="shared" si="1"/>
        <v>O-F_m1</v>
      </c>
      <c r="H70" s="69" t="s">
        <v>8</v>
      </c>
      <c r="I70" s="56" t="s">
        <v>263</v>
      </c>
      <c r="J70" s="57"/>
      <c r="K70" s="65"/>
    </row>
    <row r="71" spans="1:11" x14ac:dyDescent="0.3">
      <c r="A71" s="59" t="s">
        <v>234</v>
      </c>
      <c r="B71" s="70" t="s">
        <v>8</v>
      </c>
      <c r="C71" s="59" t="s">
        <v>263</v>
      </c>
      <c r="D71" s="60"/>
      <c r="E71" s="61"/>
      <c r="F71" s="55"/>
      <c r="G71" s="78" t="str">
        <f t="shared" si="1"/>
        <v>O-F_m2</v>
      </c>
      <c r="H71" s="70" t="s">
        <v>8</v>
      </c>
      <c r="I71" s="59" t="s">
        <v>263</v>
      </c>
      <c r="J71" s="60"/>
      <c r="K71" s="61"/>
    </row>
    <row r="72" spans="1:11" x14ac:dyDescent="0.3">
      <c r="A72" s="59" t="s">
        <v>235</v>
      </c>
      <c r="B72" s="70" t="s">
        <v>8</v>
      </c>
      <c r="C72" s="59" t="s">
        <v>263</v>
      </c>
      <c r="D72" s="60"/>
      <c r="E72" s="61"/>
      <c r="F72" s="55"/>
      <c r="G72" s="78" t="str">
        <f t="shared" si="1"/>
        <v>O-F_m3</v>
      </c>
      <c r="H72" s="70" t="s">
        <v>8</v>
      </c>
      <c r="I72" s="59" t="s">
        <v>263</v>
      </c>
      <c r="J72" s="60"/>
      <c r="K72" s="61"/>
    </row>
    <row r="73" spans="1:11" ht="15" thickBot="1" x14ac:dyDescent="0.35">
      <c r="A73" s="62" t="s">
        <v>236</v>
      </c>
      <c r="B73" s="71" t="s">
        <v>8</v>
      </c>
      <c r="C73" s="62" t="s">
        <v>263</v>
      </c>
      <c r="D73" s="63"/>
      <c r="E73" s="64"/>
      <c r="F73" s="55"/>
      <c r="G73" s="79" t="str">
        <f t="shared" si="1"/>
        <v>O-F_m4</v>
      </c>
      <c r="H73" s="71" t="s">
        <v>8</v>
      </c>
      <c r="I73" s="62" t="s">
        <v>263</v>
      </c>
      <c r="J73" s="63"/>
      <c r="K73" s="64"/>
    </row>
    <row r="74" spans="1:11" x14ac:dyDescent="0.3">
      <c r="A74" s="56" t="s">
        <v>237</v>
      </c>
      <c r="B74" s="69" t="s">
        <v>8</v>
      </c>
      <c r="C74" s="66" t="s">
        <v>158</v>
      </c>
      <c r="D74" s="57"/>
      <c r="E74" s="65"/>
      <c r="F74" s="55"/>
      <c r="G74" s="77" t="str">
        <f t="shared" si="1"/>
        <v>O-Ace2_m1</v>
      </c>
      <c r="H74" s="69" t="s">
        <v>8</v>
      </c>
      <c r="I74" s="66" t="s">
        <v>158</v>
      </c>
      <c r="J74" s="57"/>
      <c r="K74" s="65"/>
    </row>
    <row r="75" spans="1:11" x14ac:dyDescent="0.3">
      <c r="A75" s="59" t="s">
        <v>238</v>
      </c>
      <c r="B75" s="70" t="s">
        <v>8</v>
      </c>
      <c r="C75" s="67" t="s">
        <v>158</v>
      </c>
      <c r="D75" s="60"/>
      <c r="E75" s="61"/>
      <c r="F75" s="55"/>
      <c r="G75" s="78" t="str">
        <f t="shared" si="1"/>
        <v>O-Ace2_m2</v>
      </c>
      <c r="H75" s="70" t="s">
        <v>8</v>
      </c>
      <c r="I75" s="67" t="s">
        <v>158</v>
      </c>
      <c r="J75" s="60"/>
      <c r="K75" s="61"/>
    </row>
    <row r="76" spans="1:11" x14ac:dyDescent="0.3">
      <c r="A76" s="59" t="s">
        <v>239</v>
      </c>
      <c r="B76" s="70" t="s">
        <v>8</v>
      </c>
      <c r="C76" s="67" t="s">
        <v>158</v>
      </c>
      <c r="D76" s="60"/>
      <c r="E76" s="61"/>
      <c r="F76" s="55"/>
      <c r="G76" s="78" t="str">
        <f t="shared" si="1"/>
        <v>O-Ace2_m3</v>
      </c>
      <c r="H76" s="70" t="s">
        <v>8</v>
      </c>
      <c r="I76" s="67" t="s">
        <v>158</v>
      </c>
      <c r="J76" s="60"/>
      <c r="K76" s="61"/>
    </row>
    <row r="77" spans="1:11" ht="15" thickBot="1" x14ac:dyDescent="0.35">
      <c r="A77" s="62" t="s">
        <v>240</v>
      </c>
      <c r="B77" s="71" t="s">
        <v>8</v>
      </c>
      <c r="C77" s="68" t="s">
        <v>158</v>
      </c>
      <c r="D77" s="63"/>
      <c r="E77" s="64"/>
      <c r="F77" s="55"/>
      <c r="G77" s="79" t="str">
        <f t="shared" si="1"/>
        <v>O-Ace2_m4</v>
      </c>
      <c r="H77" s="71" t="s">
        <v>8</v>
      </c>
      <c r="I77" s="68" t="s">
        <v>158</v>
      </c>
      <c r="J77" s="63"/>
      <c r="K77" s="64"/>
    </row>
    <row r="78" spans="1:11" x14ac:dyDescent="0.3">
      <c r="A78" s="56" t="s">
        <v>241</v>
      </c>
      <c r="B78" s="69" t="s">
        <v>8</v>
      </c>
      <c r="C78" s="66" t="s">
        <v>159</v>
      </c>
      <c r="D78" s="57"/>
      <c r="E78" s="65"/>
      <c r="F78" s="55"/>
      <c r="G78" s="77" t="str">
        <f t="shared" si="1"/>
        <v>O-Ace3_m1</v>
      </c>
      <c r="H78" s="69" t="s">
        <v>8</v>
      </c>
      <c r="I78" s="66" t="s">
        <v>159</v>
      </c>
      <c r="J78" s="57"/>
      <c r="K78" s="65"/>
    </row>
    <row r="79" spans="1:11" x14ac:dyDescent="0.3">
      <c r="A79" s="59" t="s">
        <v>242</v>
      </c>
      <c r="B79" s="70" t="s">
        <v>8</v>
      </c>
      <c r="C79" s="67" t="s">
        <v>159</v>
      </c>
      <c r="D79" s="60"/>
      <c r="E79" s="61"/>
      <c r="F79" s="55"/>
      <c r="G79" s="78" t="str">
        <f t="shared" si="1"/>
        <v>O-Ace3_m2</v>
      </c>
      <c r="H79" s="70" t="s">
        <v>8</v>
      </c>
      <c r="I79" s="67" t="s">
        <v>159</v>
      </c>
      <c r="J79" s="60"/>
      <c r="K79" s="61"/>
    </row>
    <row r="80" spans="1:11" x14ac:dyDescent="0.3">
      <c r="A80" s="59" t="s">
        <v>243</v>
      </c>
      <c r="B80" s="70" t="s">
        <v>8</v>
      </c>
      <c r="C80" s="67" t="s">
        <v>159</v>
      </c>
      <c r="D80" s="60"/>
      <c r="E80" s="61"/>
      <c r="F80" s="55"/>
      <c r="G80" s="78" t="str">
        <f t="shared" si="1"/>
        <v>O-Ace3_m3</v>
      </c>
      <c r="H80" s="70" t="s">
        <v>8</v>
      </c>
      <c r="I80" s="67" t="s">
        <v>159</v>
      </c>
      <c r="J80" s="60"/>
      <c r="K80" s="61"/>
    </row>
    <row r="81" spans="1:11" ht="15" thickBot="1" x14ac:dyDescent="0.35">
      <c r="A81" s="62" t="s">
        <v>244</v>
      </c>
      <c r="B81" s="71" t="s">
        <v>8</v>
      </c>
      <c r="C81" s="68" t="s">
        <v>159</v>
      </c>
      <c r="D81" s="63"/>
      <c r="E81" s="64"/>
      <c r="F81" s="55"/>
      <c r="G81" s="79" t="str">
        <f t="shared" si="1"/>
        <v>O-Ace3_m4</v>
      </c>
      <c r="H81" s="71" t="s">
        <v>8</v>
      </c>
      <c r="I81" s="68" t="s">
        <v>159</v>
      </c>
      <c r="J81" s="63"/>
      <c r="K81" s="64"/>
    </row>
    <row r="82" spans="1:11" x14ac:dyDescent="0.3">
      <c r="A82" s="56" t="s">
        <v>245</v>
      </c>
      <c r="B82" s="69" t="s">
        <v>8</v>
      </c>
      <c r="C82" s="66" t="s">
        <v>261</v>
      </c>
      <c r="D82" s="57"/>
      <c r="E82" s="65"/>
      <c r="F82" s="55"/>
      <c r="G82" s="77" t="str">
        <f t="shared" si="1"/>
        <v>O-Ace4_m1</v>
      </c>
      <c r="H82" s="69" t="s">
        <v>8</v>
      </c>
      <c r="I82" s="66" t="s">
        <v>261</v>
      </c>
      <c r="J82" s="57"/>
      <c r="K82" s="65"/>
    </row>
    <row r="83" spans="1:11" x14ac:dyDescent="0.3">
      <c r="A83" s="59" t="s">
        <v>246</v>
      </c>
      <c r="B83" s="70" t="s">
        <v>8</v>
      </c>
      <c r="C83" s="67" t="s">
        <v>261</v>
      </c>
      <c r="D83" s="60"/>
      <c r="E83" s="61"/>
      <c r="F83" s="55"/>
      <c r="G83" s="78" t="str">
        <f t="shared" si="1"/>
        <v>O-Ace4_m2</v>
      </c>
      <c r="H83" s="70" t="s">
        <v>8</v>
      </c>
      <c r="I83" s="67" t="s">
        <v>261</v>
      </c>
      <c r="J83" s="60"/>
      <c r="K83" s="61"/>
    </row>
    <row r="84" spans="1:11" x14ac:dyDescent="0.3">
      <c r="A84" s="59" t="s">
        <v>247</v>
      </c>
      <c r="B84" s="70" t="s">
        <v>8</v>
      </c>
      <c r="C84" s="67" t="s">
        <v>261</v>
      </c>
      <c r="D84" s="60"/>
      <c r="E84" s="61"/>
      <c r="F84" s="55"/>
      <c r="G84" s="78" t="str">
        <f t="shared" si="1"/>
        <v>O-Ace4_m3</v>
      </c>
      <c r="H84" s="70" t="s">
        <v>8</v>
      </c>
      <c r="I84" s="67" t="s">
        <v>261</v>
      </c>
      <c r="J84" s="60"/>
      <c r="K84" s="61"/>
    </row>
    <row r="85" spans="1:11" ht="15" thickBot="1" x14ac:dyDescent="0.35">
      <c r="A85" s="62" t="s">
        <v>248</v>
      </c>
      <c r="B85" s="71" t="s">
        <v>8</v>
      </c>
      <c r="C85" s="68" t="s">
        <v>261</v>
      </c>
      <c r="D85" s="63"/>
      <c r="E85" s="64"/>
      <c r="F85" s="55"/>
      <c r="G85" s="79" t="str">
        <f t="shared" si="1"/>
        <v>O-Ace4_m4</v>
      </c>
      <c r="H85" s="71" t="s">
        <v>8</v>
      </c>
      <c r="I85" s="68" t="s">
        <v>261</v>
      </c>
      <c r="J85" s="63"/>
      <c r="K85" s="64"/>
    </row>
    <row r="86" spans="1:11" x14ac:dyDescent="0.3">
      <c r="A86" s="56" t="s">
        <v>249</v>
      </c>
      <c r="B86" s="69" t="s">
        <v>8</v>
      </c>
      <c r="C86" s="66" t="s">
        <v>7</v>
      </c>
      <c r="D86" s="57"/>
      <c r="E86" s="65"/>
      <c r="F86" s="55"/>
      <c r="G86" s="77" t="str">
        <f t="shared" si="1"/>
        <v>O-Mix2_m1</v>
      </c>
      <c r="H86" s="69" t="s">
        <v>8</v>
      </c>
      <c r="I86" s="66" t="s">
        <v>7</v>
      </c>
      <c r="J86" s="57"/>
      <c r="K86" s="65"/>
    </row>
    <row r="87" spans="1:11" x14ac:dyDescent="0.3">
      <c r="A87" s="59" t="s">
        <v>250</v>
      </c>
      <c r="B87" s="70" t="s">
        <v>8</v>
      </c>
      <c r="C87" s="67" t="s">
        <v>7</v>
      </c>
      <c r="D87" s="60"/>
      <c r="E87" s="61"/>
      <c r="F87" s="55"/>
      <c r="G87" s="78" t="str">
        <f t="shared" si="1"/>
        <v>O-Mix2_m2</v>
      </c>
      <c r="H87" s="70" t="s">
        <v>8</v>
      </c>
      <c r="I87" s="67" t="s">
        <v>7</v>
      </c>
      <c r="J87" s="60"/>
      <c r="K87" s="61"/>
    </row>
    <row r="88" spans="1:11" x14ac:dyDescent="0.3">
      <c r="A88" s="59" t="s">
        <v>251</v>
      </c>
      <c r="B88" s="70" t="s">
        <v>8</v>
      </c>
      <c r="C88" s="67" t="s">
        <v>7</v>
      </c>
      <c r="D88" s="60"/>
      <c r="E88" s="61"/>
      <c r="F88" s="55"/>
      <c r="G88" s="78" t="str">
        <f t="shared" si="1"/>
        <v>O-Mix2_m3</v>
      </c>
      <c r="H88" s="70" t="s">
        <v>8</v>
      </c>
      <c r="I88" s="67" t="s">
        <v>7</v>
      </c>
      <c r="J88" s="60"/>
      <c r="K88" s="61"/>
    </row>
    <row r="89" spans="1:11" ht="15" thickBot="1" x14ac:dyDescent="0.35">
      <c r="A89" s="62" t="s">
        <v>252</v>
      </c>
      <c r="B89" s="71" t="s">
        <v>8</v>
      </c>
      <c r="C89" s="68" t="s">
        <v>7</v>
      </c>
      <c r="D89" s="63"/>
      <c r="E89" s="64"/>
      <c r="F89" s="55"/>
      <c r="G89" s="79" t="str">
        <f t="shared" si="1"/>
        <v>O-Mix2_m4</v>
      </c>
      <c r="H89" s="71" t="s">
        <v>8</v>
      </c>
      <c r="I89" s="68" t="s">
        <v>7</v>
      </c>
      <c r="J89" s="63"/>
      <c r="K89" s="64"/>
    </row>
    <row r="90" spans="1:11" x14ac:dyDescent="0.3">
      <c r="A90" s="56" t="s">
        <v>253</v>
      </c>
      <c r="B90" s="69" t="s">
        <v>8</v>
      </c>
      <c r="C90" s="66" t="s">
        <v>12</v>
      </c>
      <c r="D90" s="57"/>
      <c r="E90" s="65"/>
      <c r="F90" s="55"/>
      <c r="G90" s="77" t="str">
        <f t="shared" si="1"/>
        <v>O-Mix3_m1</v>
      </c>
      <c r="H90" s="69" t="s">
        <v>8</v>
      </c>
      <c r="I90" s="66" t="s">
        <v>12</v>
      </c>
      <c r="J90" s="57"/>
      <c r="K90" s="65"/>
    </row>
    <row r="91" spans="1:11" x14ac:dyDescent="0.3">
      <c r="A91" s="59" t="s">
        <v>254</v>
      </c>
      <c r="B91" s="70" t="s">
        <v>8</v>
      </c>
      <c r="C91" s="67" t="s">
        <v>12</v>
      </c>
      <c r="D91" s="60"/>
      <c r="E91" s="61"/>
      <c r="F91" s="55"/>
      <c r="G91" s="78" t="str">
        <f t="shared" si="1"/>
        <v>O-Mix3_m2</v>
      </c>
      <c r="H91" s="70" t="s">
        <v>8</v>
      </c>
      <c r="I91" s="67" t="s">
        <v>12</v>
      </c>
      <c r="J91" s="60"/>
      <c r="K91" s="61"/>
    </row>
    <row r="92" spans="1:11" x14ac:dyDescent="0.3">
      <c r="A92" s="59" t="s">
        <v>255</v>
      </c>
      <c r="B92" s="70" t="s">
        <v>8</v>
      </c>
      <c r="C92" s="67" t="s">
        <v>12</v>
      </c>
      <c r="D92" s="60"/>
      <c r="E92" s="61"/>
      <c r="F92" s="55"/>
      <c r="G92" s="78" t="str">
        <f t="shared" si="1"/>
        <v>O-Mix3_m3</v>
      </c>
      <c r="H92" s="70" t="s">
        <v>8</v>
      </c>
      <c r="I92" s="67" t="s">
        <v>12</v>
      </c>
      <c r="J92" s="60"/>
      <c r="K92" s="61"/>
    </row>
    <row r="93" spans="1:11" ht="15" thickBot="1" x14ac:dyDescent="0.35">
      <c r="A93" s="62" t="s">
        <v>256</v>
      </c>
      <c r="B93" s="71" t="s">
        <v>8</v>
      </c>
      <c r="C93" s="68" t="s">
        <v>12</v>
      </c>
      <c r="D93" s="63"/>
      <c r="E93" s="64"/>
      <c r="F93" s="55"/>
      <c r="G93" s="79" t="str">
        <f t="shared" si="1"/>
        <v>O-Mix3_m4</v>
      </c>
      <c r="H93" s="71" t="s">
        <v>8</v>
      </c>
      <c r="I93" s="68" t="s">
        <v>12</v>
      </c>
      <c r="J93" s="63"/>
      <c r="K93" s="64"/>
    </row>
    <row r="94" spans="1:11" x14ac:dyDescent="0.3">
      <c r="A94" s="72" t="s">
        <v>257</v>
      </c>
      <c r="B94" s="73" t="s">
        <v>8</v>
      </c>
      <c r="C94" s="66" t="s">
        <v>262</v>
      </c>
      <c r="D94" s="74"/>
      <c r="E94" s="75"/>
      <c r="F94" s="55"/>
      <c r="G94" s="80" t="str">
        <f t="shared" si="1"/>
        <v>O-Mix4_m1</v>
      </c>
      <c r="H94" s="73" t="s">
        <v>8</v>
      </c>
      <c r="I94" s="66" t="s">
        <v>262</v>
      </c>
      <c r="J94" s="74"/>
      <c r="K94" s="75"/>
    </row>
    <row r="95" spans="1:11" x14ac:dyDescent="0.3">
      <c r="A95" s="59" t="s">
        <v>258</v>
      </c>
      <c r="B95" s="70" t="s">
        <v>8</v>
      </c>
      <c r="C95" s="67" t="s">
        <v>262</v>
      </c>
      <c r="D95" s="60"/>
      <c r="E95" s="61"/>
      <c r="F95" s="55"/>
      <c r="G95" s="78" t="str">
        <f t="shared" si="1"/>
        <v>O-Mix4_m2</v>
      </c>
      <c r="H95" s="70" t="s">
        <v>8</v>
      </c>
      <c r="I95" s="67" t="s">
        <v>262</v>
      </c>
      <c r="J95" s="60"/>
      <c r="K95" s="61"/>
    </row>
    <row r="96" spans="1:11" x14ac:dyDescent="0.3">
      <c r="A96" s="59" t="s">
        <v>259</v>
      </c>
      <c r="B96" s="70" t="s">
        <v>8</v>
      </c>
      <c r="C96" s="67" t="s">
        <v>262</v>
      </c>
      <c r="D96" s="60"/>
      <c r="E96" s="61"/>
      <c r="F96" s="55"/>
      <c r="G96" s="78" t="str">
        <f t="shared" si="1"/>
        <v>O-Mix4_m3</v>
      </c>
      <c r="H96" s="70" t="s">
        <v>8</v>
      </c>
      <c r="I96" s="67" t="s">
        <v>262</v>
      </c>
      <c r="J96" s="60"/>
      <c r="K96" s="61"/>
    </row>
    <row r="97" spans="1:11" ht="15" thickBot="1" x14ac:dyDescent="0.35">
      <c r="A97" s="62" t="s">
        <v>260</v>
      </c>
      <c r="B97" s="71" t="s">
        <v>8</v>
      </c>
      <c r="C97" s="68" t="s">
        <v>262</v>
      </c>
      <c r="D97" s="63"/>
      <c r="E97" s="64"/>
      <c r="F97" s="55"/>
      <c r="G97" s="79" t="str">
        <f t="shared" si="1"/>
        <v>O-Mix4_m4</v>
      </c>
      <c r="H97" s="71" t="s">
        <v>8</v>
      </c>
      <c r="I97" s="68" t="s">
        <v>262</v>
      </c>
      <c r="J97" s="63"/>
      <c r="K97" s="6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A49-8D75-450C-9DC1-8C27D09CAE73}">
  <dimension ref="A1:J44"/>
  <sheetViews>
    <sheetView workbookViewId="0">
      <selection activeCell="J26" sqref="J26"/>
    </sheetView>
  </sheetViews>
  <sheetFormatPr defaultRowHeight="14.4" x14ac:dyDescent="0.3"/>
  <cols>
    <col min="1" max="1" width="16.109375" customWidth="1"/>
    <col min="2" max="2" width="9.88671875" customWidth="1"/>
    <col min="3" max="6" width="10.109375" customWidth="1"/>
    <col min="7" max="7" width="13.33203125" customWidth="1"/>
    <col min="9" max="9" width="13.21875" customWidth="1"/>
    <col min="10" max="10" width="14" customWidth="1"/>
  </cols>
  <sheetData>
    <row r="1" spans="1:10" ht="15" thickBot="1" x14ac:dyDescent="0.35">
      <c r="A1" s="81">
        <v>44275</v>
      </c>
      <c r="B1" s="81"/>
      <c r="C1" t="s">
        <v>264</v>
      </c>
      <c r="D1" t="s">
        <v>265</v>
      </c>
      <c r="E1" t="s">
        <v>266</v>
      </c>
    </row>
    <row r="2" spans="1:10" ht="15" thickBot="1" x14ac:dyDescent="0.35">
      <c r="A2" t="s">
        <v>291</v>
      </c>
      <c r="D2" t="s">
        <v>14</v>
      </c>
      <c r="I2" s="105"/>
      <c r="J2" s="106" t="s">
        <v>299</v>
      </c>
    </row>
    <row r="3" spans="1:10" x14ac:dyDescent="0.3">
      <c r="C3" s="85" t="s">
        <v>293</v>
      </c>
      <c r="D3" s="85" t="s">
        <v>294</v>
      </c>
      <c r="E3" s="85" t="s">
        <v>295</v>
      </c>
      <c r="F3" s="86" t="s">
        <v>296</v>
      </c>
      <c r="I3" s="107" t="s">
        <v>8</v>
      </c>
      <c r="J3" s="108" t="str">
        <f>_xlfn.CONCAT(G14,"%")</f>
        <v>37.5%</v>
      </c>
    </row>
    <row r="4" spans="1:10" ht="15" thickBot="1" x14ac:dyDescent="0.35">
      <c r="H4" s="94"/>
      <c r="I4" s="109" t="s">
        <v>9</v>
      </c>
      <c r="J4" s="108" t="str">
        <f>_xlfn.CONCAT(G25,"%")</f>
        <v>100%</v>
      </c>
    </row>
    <row r="5" spans="1:10" ht="15" thickBot="1" x14ac:dyDescent="0.35">
      <c r="A5" s="82" t="s">
        <v>292</v>
      </c>
      <c r="B5" s="87">
        <v>0</v>
      </c>
      <c r="C5" s="87">
        <v>15</v>
      </c>
      <c r="D5" s="87">
        <v>30</v>
      </c>
      <c r="E5" s="87">
        <v>60</v>
      </c>
      <c r="F5" s="88">
        <v>120</v>
      </c>
      <c r="G5" s="102" t="s">
        <v>299</v>
      </c>
      <c r="I5" s="110" t="s">
        <v>10</v>
      </c>
      <c r="J5" s="111" t="str">
        <f>_xlfn.CONCAT(G36,"%")</f>
        <v>75%</v>
      </c>
    </row>
    <row r="6" spans="1:10" x14ac:dyDescent="0.3">
      <c r="A6" s="83" t="s">
        <v>267</v>
      </c>
      <c r="B6" s="89">
        <v>0</v>
      </c>
      <c r="C6" s="89">
        <v>0</v>
      </c>
      <c r="D6" s="89">
        <v>0</v>
      </c>
      <c r="E6" s="89">
        <v>0</v>
      </c>
      <c r="F6" s="90">
        <v>0</v>
      </c>
      <c r="G6" s="103"/>
    </row>
    <row r="7" spans="1:10" x14ac:dyDescent="0.3">
      <c r="A7" s="83" t="s">
        <v>268</v>
      </c>
      <c r="B7" s="89">
        <v>0</v>
      </c>
      <c r="C7" s="89">
        <v>0</v>
      </c>
      <c r="D7" s="89">
        <v>0</v>
      </c>
      <c r="E7" s="89">
        <v>0</v>
      </c>
      <c r="F7" s="90">
        <v>0</v>
      </c>
      <c r="G7" s="103"/>
    </row>
    <row r="8" spans="1:10" x14ac:dyDescent="0.3">
      <c r="A8" s="83" t="s">
        <v>269</v>
      </c>
      <c r="B8" s="89">
        <v>0</v>
      </c>
      <c r="C8" s="89">
        <v>0</v>
      </c>
      <c r="D8" s="89">
        <v>0</v>
      </c>
      <c r="E8" s="89">
        <v>0</v>
      </c>
      <c r="F8" s="90">
        <v>0</v>
      </c>
      <c r="G8" s="103"/>
    </row>
    <row r="9" spans="1:10" x14ac:dyDescent="0.3">
      <c r="A9" s="83" t="s">
        <v>270</v>
      </c>
      <c r="B9" s="89">
        <v>0</v>
      </c>
      <c r="C9" s="89">
        <v>1</v>
      </c>
      <c r="D9" s="89"/>
      <c r="E9" s="89"/>
      <c r="F9" s="90"/>
      <c r="G9" s="103"/>
    </row>
    <row r="10" spans="1:10" x14ac:dyDescent="0.3">
      <c r="A10" s="83" t="s">
        <v>271</v>
      </c>
      <c r="B10" s="89">
        <v>0</v>
      </c>
      <c r="C10" s="89">
        <v>1</v>
      </c>
      <c r="D10" s="89"/>
      <c r="E10" s="89"/>
      <c r="F10" s="90"/>
      <c r="G10" s="103"/>
    </row>
    <row r="11" spans="1:10" x14ac:dyDescent="0.3">
      <c r="A11" s="83" t="s">
        <v>272</v>
      </c>
      <c r="B11" s="89">
        <v>0</v>
      </c>
      <c r="C11" s="89">
        <v>0</v>
      </c>
      <c r="D11" s="89">
        <v>0</v>
      </c>
      <c r="E11" s="89">
        <v>0</v>
      </c>
      <c r="F11" s="90">
        <v>0</v>
      </c>
      <c r="G11" s="103"/>
    </row>
    <row r="12" spans="1:10" x14ac:dyDescent="0.3">
      <c r="A12" s="83" t="s">
        <v>273</v>
      </c>
      <c r="B12" s="89">
        <v>0</v>
      </c>
      <c r="C12" s="89">
        <v>0</v>
      </c>
      <c r="D12" s="89">
        <v>0</v>
      </c>
      <c r="E12" s="89">
        <v>0</v>
      </c>
      <c r="F12" s="90">
        <v>0</v>
      </c>
      <c r="G12" s="103"/>
    </row>
    <row r="13" spans="1:10" ht="15" thickBot="1" x14ac:dyDescent="0.35">
      <c r="A13" s="97" t="s">
        <v>274</v>
      </c>
      <c r="B13" s="98">
        <v>0</v>
      </c>
      <c r="C13" s="98">
        <v>0</v>
      </c>
      <c r="D13" s="98">
        <v>0</v>
      </c>
      <c r="E13" s="98">
        <v>1</v>
      </c>
      <c r="F13" s="99"/>
      <c r="G13" s="103"/>
    </row>
    <row r="14" spans="1:10" ht="15" thickBot="1" x14ac:dyDescent="0.35">
      <c r="A14" s="95" t="s">
        <v>298</v>
      </c>
      <c r="B14" s="100">
        <v>0</v>
      </c>
      <c r="C14" s="100">
        <f>SUM(C6:C13)</f>
        <v>2</v>
      </c>
      <c r="D14" s="100">
        <f>C14+(SUM(D6:D13))</f>
        <v>2</v>
      </c>
      <c r="E14" s="100">
        <f>D14+(SUM(E6:E13))</f>
        <v>3</v>
      </c>
      <c r="F14" s="101">
        <f>E14+(SUM(F6:F13))</f>
        <v>3</v>
      </c>
      <c r="G14" s="104">
        <f>F14/8*100</f>
        <v>37.5</v>
      </c>
    </row>
    <row r="15" spans="1:10" ht="15" thickBot="1" x14ac:dyDescent="0.35">
      <c r="B15" s="93"/>
      <c r="C15" s="93"/>
      <c r="D15" s="93"/>
      <c r="E15" s="93"/>
      <c r="F15" s="93"/>
    </row>
    <row r="16" spans="1:10" x14ac:dyDescent="0.3">
      <c r="A16" s="82" t="s">
        <v>292</v>
      </c>
      <c r="B16" s="87">
        <v>0</v>
      </c>
      <c r="C16" s="87">
        <v>15</v>
      </c>
      <c r="D16" s="87">
        <v>30</v>
      </c>
      <c r="E16" s="87">
        <v>60</v>
      </c>
      <c r="F16" s="88">
        <v>120</v>
      </c>
      <c r="G16" s="102"/>
    </row>
    <row r="17" spans="1:7" x14ac:dyDescent="0.3">
      <c r="A17" s="83" t="s">
        <v>275</v>
      </c>
      <c r="B17" s="89">
        <v>0</v>
      </c>
      <c r="C17" s="89">
        <v>0</v>
      </c>
      <c r="D17" s="89">
        <v>1</v>
      </c>
      <c r="E17" s="89"/>
      <c r="F17" s="90"/>
      <c r="G17" s="103"/>
    </row>
    <row r="18" spans="1:7" x14ac:dyDescent="0.3">
      <c r="A18" s="83" t="s">
        <v>276</v>
      </c>
      <c r="B18" s="89">
        <v>0</v>
      </c>
      <c r="C18" s="89">
        <v>1</v>
      </c>
      <c r="D18" s="89"/>
      <c r="E18" s="89"/>
      <c r="F18" s="90"/>
      <c r="G18" s="103"/>
    </row>
    <row r="19" spans="1:7" x14ac:dyDescent="0.3">
      <c r="A19" s="83" t="s">
        <v>277</v>
      </c>
      <c r="B19" s="89">
        <v>0</v>
      </c>
      <c r="C19" s="89">
        <v>1</v>
      </c>
      <c r="D19" s="89"/>
      <c r="E19" s="89"/>
      <c r="F19" s="90"/>
      <c r="G19" s="103"/>
    </row>
    <row r="20" spans="1:7" x14ac:dyDescent="0.3">
      <c r="A20" s="83" t="s">
        <v>278</v>
      </c>
      <c r="B20" s="89">
        <v>0</v>
      </c>
      <c r="C20" s="89">
        <v>0</v>
      </c>
      <c r="D20" s="89">
        <v>1</v>
      </c>
      <c r="E20" s="89"/>
      <c r="F20" s="90"/>
      <c r="G20" s="103"/>
    </row>
    <row r="21" spans="1:7" x14ac:dyDescent="0.3">
      <c r="A21" s="83" t="s">
        <v>279</v>
      </c>
      <c r="B21" s="89">
        <v>0</v>
      </c>
      <c r="C21" s="89">
        <v>1</v>
      </c>
      <c r="D21" s="89"/>
      <c r="E21" s="89"/>
      <c r="F21" s="90"/>
      <c r="G21" s="103"/>
    </row>
    <row r="22" spans="1:7" x14ac:dyDescent="0.3">
      <c r="A22" s="83" t="s">
        <v>280</v>
      </c>
      <c r="B22" s="89">
        <v>0</v>
      </c>
      <c r="C22" s="89">
        <v>1</v>
      </c>
      <c r="D22" s="89"/>
      <c r="E22" s="89"/>
      <c r="F22" s="90"/>
      <c r="G22" s="103"/>
    </row>
    <row r="23" spans="1:7" x14ac:dyDescent="0.3">
      <c r="A23" s="83" t="s">
        <v>281</v>
      </c>
      <c r="B23" s="89">
        <v>0</v>
      </c>
      <c r="C23" s="89">
        <v>1</v>
      </c>
      <c r="D23" s="89"/>
      <c r="E23" s="89"/>
      <c r="F23" s="90"/>
      <c r="G23" s="103"/>
    </row>
    <row r="24" spans="1:7" ht="15" thickBot="1" x14ac:dyDescent="0.35">
      <c r="A24" s="97" t="s">
        <v>282</v>
      </c>
      <c r="B24" s="98">
        <v>0</v>
      </c>
      <c r="C24" s="98">
        <v>1</v>
      </c>
      <c r="D24" s="98"/>
      <c r="E24" s="98"/>
      <c r="F24" s="99"/>
      <c r="G24" s="103"/>
    </row>
    <row r="25" spans="1:7" ht="15" thickBot="1" x14ac:dyDescent="0.35">
      <c r="A25" s="95" t="s">
        <v>298</v>
      </c>
      <c r="B25" s="100">
        <v>0</v>
      </c>
      <c r="C25" s="100">
        <f>SUM(C17:C24)</f>
        <v>6</v>
      </c>
      <c r="D25" s="100">
        <f>SUM(D17:D24)+C25</f>
        <v>8</v>
      </c>
      <c r="E25" s="100">
        <f t="shared" ref="E25:F25" si="0">SUM(E17:E24)+D25</f>
        <v>8</v>
      </c>
      <c r="F25" s="101">
        <f t="shared" si="0"/>
        <v>8</v>
      </c>
      <c r="G25" s="104">
        <f>F25/8*100</f>
        <v>100</v>
      </c>
    </row>
    <row r="26" spans="1:7" ht="15" thickBot="1" x14ac:dyDescent="0.35">
      <c r="B26" s="93"/>
      <c r="C26" s="93"/>
      <c r="D26" s="93"/>
      <c r="E26" s="93"/>
      <c r="F26" s="93"/>
    </row>
    <row r="27" spans="1:7" x14ac:dyDescent="0.3">
      <c r="A27" s="82" t="s">
        <v>292</v>
      </c>
      <c r="B27" s="87">
        <v>0</v>
      </c>
      <c r="C27" s="87">
        <v>15</v>
      </c>
      <c r="D27" s="87">
        <v>30</v>
      </c>
      <c r="E27" s="87">
        <v>60</v>
      </c>
      <c r="F27" s="88">
        <v>120</v>
      </c>
      <c r="G27" s="102"/>
    </row>
    <row r="28" spans="1:7" x14ac:dyDescent="0.3">
      <c r="A28" s="83" t="s">
        <v>283</v>
      </c>
      <c r="B28" s="89"/>
      <c r="C28" s="89">
        <v>0</v>
      </c>
      <c r="D28" s="89">
        <v>0</v>
      </c>
      <c r="E28" s="89">
        <v>1</v>
      </c>
      <c r="F28" s="90"/>
      <c r="G28" s="103"/>
    </row>
    <row r="29" spans="1:7" x14ac:dyDescent="0.3">
      <c r="A29" s="83" t="s">
        <v>284</v>
      </c>
      <c r="B29" s="89"/>
      <c r="C29" s="89">
        <v>1</v>
      </c>
      <c r="D29" s="89"/>
      <c r="E29" s="89"/>
      <c r="F29" s="90"/>
      <c r="G29" s="103"/>
    </row>
    <row r="30" spans="1:7" x14ac:dyDescent="0.3">
      <c r="A30" s="83" t="s">
        <v>285</v>
      </c>
      <c r="B30" s="89"/>
      <c r="C30" s="89">
        <v>1</v>
      </c>
      <c r="D30" s="89"/>
      <c r="E30" s="89"/>
      <c r="F30" s="90"/>
      <c r="G30" s="103"/>
    </row>
    <row r="31" spans="1:7" x14ac:dyDescent="0.3">
      <c r="A31" s="83" t="s">
        <v>286</v>
      </c>
      <c r="B31" s="89"/>
      <c r="C31" s="89">
        <v>1</v>
      </c>
      <c r="D31" s="89"/>
      <c r="E31" s="89"/>
      <c r="F31" s="90"/>
      <c r="G31" s="103"/>
    </row>
    <row r="32" spans="1:7" x14ac:dyDescent="0.3">
      <c r="A32" s="83" t="s">
        <v>287</v>
      </c>
      <c r="B32" s="89"/>
      <c r="C32" s="89">
        <v>0</v>
      </c>
      <c r="D32" s="89">
        <v>0</v>
      </c>
      <c r="E32" s="89">
        <v>0</v>
      </c>
      <c r="F32" s="90">
        <v>1</v>
      </c>
      <c r="G32" s="103"/>
    </row>
    <row r="33" spans="1:7" x14ac:dyDescent="0.3">
      <c r="A33" s="83" t="s">
        <v>288</v>
      </c>
      <c r="B33" s="89"/>
      <c r="C33" s="89">
        <v>0</v>
      </c>
      <c r="D33" s="89">
        <v>0</v>
      </c>
      <c r="E33" s="89">
        <v>0</v>
      </c>
      <c r="F33" s="90">
        <v>0</v>
      </c>
      <c r="G33" s="103"/>
    </row>
    <row r="34" spans="1:7" x14ac:dyDescent="0.3">
      <c r="A34" s="83" t="s">
        <v>289</v>
      </c>
      <c r="B34" s="89"/>
      <c r="C34" s="89">
        <v>1</v>
      </c>
      <c r="D34" s="89"/>
      <c r="E34" s="89"/>
      <c r="F34" s="90"/>
      <c r="G34" s="103"/>
    </row>
    <row r="35" spans="1:7" ht="15" thickBot="1" x14ac:dyDescent="0.35">
      <c r="A35" s="97" t="s">
        <v>290</v>
      </c>
      <c r="B35" s="98"/>
      <c r="C35" s="98">
        <v>0</v>
      </c>
      <c r="D35" s="98">
        <v>0</v>
      </c>
      <c r="E35" s="98">
        <v>0</v>
      </c>
      <c r="F35" s="99">
        <v>0</v>
      </c>
      <c r="G35" s="103"/>
    </row>
    <row r="36" spans="1:7" ht="15" thickBot="1" x14ac:dyDescent="0.35">
      <c r="A36" s="95" t="s">
        <v>298</v>
      </c>
      <c r="B36" s="100">
        <v>0</v>
      </c>
      <c r="C36" s="100">
        <f>SUM(C28:C35)</f>
        <v>4</v>
      </c>
      <c r="D36" s="100">
        <f>SUM(D28:D35)+C36</f>
        <v>4</v>
      </c>
      <c r="E36" s="100">
        <f t="shared" ref="E36:F36" si="1">SUM(E28:E35)+D36</f>
        <v>5</v>
      </c>
      <c r="F36" s="101">
        <f t="shared" si="1"/>
        <v>6</v>
      </c>
      <c r="G36" s="104">
        <f>F36/8*100</f>
        <v>75</v>
      </c>
    </row>
    <row r="44" spans="1:7" ht="15" thickBot="1" x14ac:dyDescent="0.35">
      <c r="A44" s="84" t="s">
        <v>297</v>
      </c>
      <c r="B44" s="96"/>
      <c r="C44" s="91">
        <v>0</v>
      </c>
      <c r="D44" s="91">
        <v>0</v>
      </c>
      <c r="E44" s="91">
        <v>0</v>
      </c>
      <c r="F44" s="92">
        <v>0</v>
      </c>
    </row>
  </sheetData>
  <phoneticPr fontId="1" type="noConversion"/>
  <conditionalFormatting sqref="C6:F13 C17:F24 C28:F35 C44:F44">
    <cfRule type="containsBlanks" dxfId="90" priority="1">
      <formula>LEN(TRIM(C6))=0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54AE-59FD-4173-8E2A-C1F8B59C6C95}">
  <dimension ref="A1:G32"/>
  <sheetViews>
    <sheetView workbookViewId="0">
      <selection activeCell="A2" sqref="A2:G25"/>
    </sheetView>
  </sheetViews>
  <sheetFormatPr defaultRowHeight="14.4" x14ac:dyDescent="0.3"/>
  <cols>
    <col min="1" max="2" width="15.6640625" customWidth="1"/>
  </cols>
  <sheetData>
    <row r="1" spans="1:7" x14ac:dyDescent="0.3">
      <c r="A1" s="82" t="s">
        <v>292</v>
      </c>
      <c r="B1" s="112" t="s">
        <v>151</v>
      </c>
      <c r="C1" s="87">
        <v>0</v>
      </c>
      <c r="D1" s="87">
        <v>15</v>
      </c>
      <c r="E1" s="87">
        <v>30</v>
      </c>
      <c r="F1" s="87">
        <v>60</v>
      </c>
      <c r="G1" s="88">
        <v>120</v>
      </c>
    </row>
    <row r="2" spans="1:7" x14ac:dyDescent="0.3">
      <c r="A2" s="83" t="s">
        <v>300</v>
      </c>
      <c r="B2" s="113">
        <v>1</v>
      </c>
      <c r="C2" s="89">
        <v>0</v>
      </c>
      <c r="D2" s="89">
        <v>0</v>
      </c>
      <c r="E2" s="89">
        <v>0</v>
      </c>
      <c r="F2" s="89">
        <v>0</v>
      </c>
      <c r="G2" s="90">
        <v>0</v>
      </c>
    </row>
    <row r="3" spans="1:7" x14ac:dyDescent="0.3">
      <c r="A3" s="83" t="s">
        <v>300</v>
      </c>
      <c r="B3" s="113">
        <v>2</v>
      </c>
      <c r="C3" s="89">
        <v>0</v>
      </c>
      <c r="D3" s="89">
        <v>0</v>
      </c>
      <c r="E3" s="89">
        <v>0</v>
      </c>
      <c r="F3" s="89">
        <v>0</v>
      </c>
      <c r="G3" s="90">
        <v>0</v>
      </c>
    </row>
    <row r="4" spans="1:7" x14ac:dyDescent="0.3">
      <c r="A4" s="83" t="s">
        <v>300</v>
      </c>
      <c r="B4" s="113">
        <v>3</v>
      </c>
      <c r="C4" s="89">
        <v>0</v>
      </c>
      <c r="D4" s="89">
        <v>0</v>
      </c>
      <c r="E4" s="89">
        <v>0</v>
      </c>
      <c r="F4" s="89">
        <v>0</v>
      </c>
      <c r="G4" s="90">
        <v>0</v>
      </c>
    </row>
    <row r="5" spans="1:7" x14ac:dyDescent="0.3">
      <c r="A5" s="83" t="s">
        <v>300</v>
      </c>
      <c r="B5" s="113">
        <v>4</v>
      </c>
      <c r="C5" s="89">
        <v>0</v>
      </c>
      <c r="D5" s="89">
        <v>1</v>
      </c>
      <c r="E5" s="89"/>
      <c r="F5" s="89"/>
      <c r="G5" s="90"/>
    </row>
    <row r="6" spans="1:7" x14ac:dyDescent="0.3">
      <c r="A6" s="83" t="s">
        <v>300</v>
      </c>
      <c r="B6" s="113">
        <v>5</v>
      </c>
      <c r="C6" s="89">
        <v>0</v>
      </c>
      <c r="D6" s="89">
        <v>1</v>
      </c>
      <c r="E6" s="89"/>
      <c r="F6" s="89"/>
      <c r="G6" s="90"/>
    </row>
    <row r="7" spans="1:7" x14ac:dyDescent="0.3">
      <c r="A7" s="83" t="s">
        <v>300</v>
      </c>
      <c r="B7" s="113">
        <v>6</v>
      </c>
      <c r="C7" s="89">
        <v>0</v>
      </c>
      <c r="D7" s="89">
        <v>0</v>
      </c>
      <c r="E7" s="89">
        <v>0</v>
      </c>
      <c r="F7" s="89">
        <v>0</v>
      </c>
      <c r="G7" s="90">
        <v>0</v>
      </c>
    </row>
    <row r="8" spans="1:7" x14ac:dyDescent="0.3">
      <c r="A8" s="83" t="s">
        <v>300</v>
      </c>
      <c r="B8" s="113">
        <v>7</v>
      </c>
      <c r="C8" s="89">
        <v>0</v>
      </c>
      <c r="D8" s="89">
        <v>0</v>
      </c>
      <c r="E8" s="89">
        <v>0</v>
      </c>
      <c r="F8" s="89">
        <v>0</v>
      </c>
      <c r="G8" s="90">
        <v>0</v>
      </c>
    </row>
    <row r="9" spans="1:7" x14ac:dyDescent="0.3">
      <c r="A9" s="97" t="s">
        <v>300</v>
      </c>
      <c r="B9" s="113">
        <v>8</v>
      </c>
      <c r="C9" s="98">
        <v>0</v>
      </c>
      <c r="D9" s="98">
        <v>0</v>
      </c>
      <c r="E9" s="98">
        <v>0</v>
      </c>
      <c r="F9" s="98">
        <v>1</v>
      </c>
      <c r="G9" s="99"/>
    </row>
    <row r="10" spans="1:7" x14ac:dyDescent="0.3">
      <c r="A10" s="83" t="s">
        <v>301</v>
      </c>
      <c r="B10" s="113">
        <v>1</v>
      </c>
      <c r="C10" s="89">
        <v>0</v>
      </c>
      <c r="D10" s="89">
        <v>0</v>
      </c>
      <c r="E10" s="89">
        <v>1</v>
      </c>
      <c r="F10" s="89"/>
      <c r="G10" s="90"/>
    </row>
    <row r="11" spans="1:7" x14ac:dyDescent="0.3">
      <c r="A11" s="83" t="s">
        <v>301</v>
      </c>
      <c r="B11" s="113">
        <v>2</v>
      </c>
      <c r="C11" s="89">
        <v>0</v>
      </c>
      <c r="D11" s="89">
        <v>1</v>
      </c>
      <c r="E11" s="89"/>
      <c r="F11" s="89"/>
      <c r="G11" s="90"/>
    </row>
    <row r="12" spans="1:7" x14ac:dyDescent="0.3">
      <c r="A12" s="83" t="s">
        <v>301</v>
      </c>
      <c r="B12" s="113">
        <v>3</v>
      </c>
      <c r="C12" s="89">
        <v>0</v>
      </c>
      <c r="D12" s="89">
        <v>1</v>
      </c>
      <c r="E12" s="89"/>
      <c r="F12" s="89"/>
      <c r="G12" s="90"/>
    </row>
    <row r="13" spans="1:7" x14ac:dyDescent="0.3">
      <c r="A13" s="83" t="s">
        <v>301</v>
      </c>
      <c r="B13" s="113">
        <v>4</v>
      </c>
      <c r="C13" s="89">
        <v>0</v>
      </c>
      <c r="D13" s="89">
        <v>0</v>
      </c>
      <c r="E13" s="89">
        <v>1</v>
      </c>
      <c r="F13" s="89"/>
      <c r="G13" s="90"/>
    </row>
    <row r="14" spans="1:7" x14ac:dyDescent="0.3">
      <c r="A14" s="83" t="s">
        <v>301</v>
      </c>
      <c r="B14" s="113">
        <v>5</v>
      </c>
      <c r="C14" s="89">
        <v>0</v>
      </c>
      <c r="D14" s="89">
        <v>1</v>
      </c>
      <c r="E14" s="89"/>
      <c r="F14" s="89"/>
      <c r="G14" s="90"/>
    </row>
    <row r="15" spans="1:7" x14ac:dyDescent="0.3">
      <c r="A15" s="83" t="s">
        <v>301</v>
      </c>
      <c r="B15" s="113">
        <v>6</v>
      </c>
      <c r="C15" s="89">
        <v>0</v>
      </c>
      <c r="D15" s="89">
        <v>1</v>
      </c>
      <c r="E15" s="89"/>
      <c r="F15" s="89"/>
      <c r="G15" s="90"/>
    </row>
    <row r="16" spans="1:7" x14ac:dyDescent="0.3">
      <c r="A16" s="83" t="s">
        <v>301</v>
      </c>
      <c r="B16" s="113">
        <v>7</v>
      </c>
      <c r="C16" s="89">
        <v>0</v>
      </c>
      <c r="D16" s="89">
        <v>1</v>
      </c>
      <c r="E16" s="89"/>
      <c r="F16" s="89"/>
      <c r="G16" s="90"/>
    </row>
    <row r="17" spans="1:7" x14ac:dyDescent="0.3">
      <c r="A17" s="97" t="s">
        <v>301</v>
      </c>
      <c r="B17" s="113">
        <v>8</v>
      </c>
      <c r="C17" s="98">
        <v>0</v>
      </c>
      <c r="D17" s="98">
        <v>1</v>
      </c>
      <c r="E17" s="98"/>
      <c r="F17" s="98"/>
      <c r="G17" s="99"/>
    </row>
    <row r="18" spans="1:7" x14ac:dyDescent="0.3">
      <c r="A18" s="83" t="s">
        <v>302</v>
      </c>
      <c r="B18" s="113">
        <v>1</v>
      </c>
      <c r="C18" s="89">
        <v>0</v>
      </c>
      <c r="D18" s="89">
        <v>0</v>
      </c>
      <c r="E18" s="89">
        <v>0</v>
      </c>
      <c r="F18" s="89">
        <v>1</v>
      </c>
      <c r="G18" s="90"/>
    </row>
    <row r="19" spans="1:7" x14ac:dyDescent="0.3">
      <c r="A19" s="83" t="s">
        <v>302</v>
      </c>
      <c r="B19" s="113">
        <v>2</v>
      </c>
      <c r="C19" s="98">
        <v>0</v>
      </c>
      <c r="D19" s="89">
        <v>1</v>
      </c>
      <c r="E19" s="89"/>
      <c r="F19" s="89"/>
      <c r="G19" s="90"/>
    </row>
    <row r="20" spans="1:7" x14ac:dyDescent="0.3">
      <c r="A20" s="83" t="s">
        <v>302</v>
      </c>
      <c r="B20" s="113">
        <v>3</v>
      </c>
      <c r="C20" s="89">
        <v>0</v>
      </c>
      <c r="D20" s="89">
        <v>1</v>
      </c>
      <c r="E20" s="89"/>
      <c r="F20" s="89"/>
      <c r="G20" s="90"/>
    </row>
    <row r="21" spans="1:7" x14ac:dyDescent="0.3">
      <c r="A21" s="83" t="s">
        <v>302</v>
      </c>
      <c r="B21" s="113">
        <v>4</v>
      </c>
      <c r="C21" s="89">
        <v>0</v>
      </c>
      <c r="D21" s="89">
        <v>1</v>
      </c>
      <c r="E21" s="89"/>
      <c r="F21" s="89"/>
      <c r="G21" s="90"/>
    </row>
    <row r="22" spans="1:7" x14ac:dyDescent="0.3">
      <c r="A22" s="83" t="s">
        <v>302</v>
      </c>
      <c r="B22" s="113">
        <v>5</v>
      </c>
      <c r="C22" s="89">
        <v>0</v>
      </c>
      <c r="D22" s="89">
        <v>0</v>
      </c>
      <c r="E22" s="89">
        <v>0</v>
      </c>
      <c r="F22" s="89">
        <v>0</v>
      </c>
      <c r="G22" s="90">
        <v>1</v>
      </c>
    </row>
    <row r="23" spans="1:7" x14ac:dyDescent="0.3">
      <c r="A23" s="83" t="s">
        <v>302</v>
      </c>
      <c r="B23" s="113">
        <v>6</v>
      </c>
      <c r="C23" s="89">
        <v>0</v>
      </c>
      <c r="D23" s="89">
        <v>0</v>
      </c>
      <c r="E23" s="89">
        <v>0</v>
      </c>
      <c r="F23" s="89">
        <v>0</v>
      </c>
      <c r="G23" s="90">
        <v>0</v>
      </c>
    </row>
    <row r="24" spans="1:7" x14ac:dyDescent="0.3">
      <c r="A24" s="83" t="s">
        <v>302</v>
      </c>
      <c r="B24" s="113">
        <v>7</v>
      </c>
      <c r="C24" s="89">
        <v>0</v>
      </c>
      <c r="D24" s="89">
        <v>1</v>
      </c>
      <c r="E24" s="89"/>
      <c r="F24" s="89"/>
      <c r="G24" s="90"/>
    </row>
    <row r="25" spans="1:7" ht="15" thickBot="1" x14ac:dyDescent="0.35">
      <c r="A25" s="84" t="s">
        <v>302</v>
      </c>
      <c r="B25" s="96">
        <v>8</v>
      </c>
      <c r="C25" s="89">
        <v>0</v>
      </c>
      <c r="D25" s="91">
        <v>0</v>
      </c>
      <c r="E25" s="91">
        <v>0</v>
      </c>
      <c r="F25" s="91">
        <v>0</v>
      </c>
      <c r="G25" s="92">
        <v>0</v>
      </c>
    </row>
    <row r="31" spans="1:7" ht="15" thickBot="1" x14ac:dyDescent="0.35"/>
    <row r="32" spans="1:7" ht="15" thickBot="1" x14ac:dyDescent="0.35">
      <c r="A32" s="95"/>
      <c r="B32" s="114"/>
      <c r="C32" s="100"/>
      <c r="D32" s="100"/>
      <c r="E32" s="100"/>
      <c r="F32" s="100"/>
      <c r="G32" s="101"/>
    </row>
  </sheetData>
  <conditionalFormatting sqref="D2:G25">
    <cfRule type="containsBlanks" dxfId="89" priority="1">
      <formula>LEN(TRIM(D2))=0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6E75-0CAC-4EC4-BBD0-197C1F542B6F}">
  <dimension ref="A1:I48"/>
  <sheetViews>
    <sheetView workbookViewId="0">
      <selection activeCell="A12" sqref="A12:F47"/>
    </sheetView>
  </sheetViews>
  <sheetFormatPr defaultRowHeight="14.4" x14ac:dyDescent="0.3"/>
  <cols>
    <col min="1" max="1" width="16.44140625" customWidth="1"/>
    <col min="2" max="6" width="11" customWidth="1"/>
    <col min="7" max="7" width="13.44140625" customWidth="1"/>
    <col min="8" max="8" width="15.33203125" customWidth="1"/>
    <col min="9" max="9" width="14.44140625" customWidth="1"/>
  </cols>
  <sheetData>
    <row r="1" spans="1:9" ht="15" thickBot="1" x14ac:dyDescent="0.35">
      <c r="A1" s="82" t="s">
        <v>155</v>
      </c>
      <c r="B1" s="31">
        <v>44276</v>
      </c>
    </row>
    <row r="2" spans="1:9" ht="15" thickBot="1" x14ac:dyDescent="0.35">
      <c r="A2" s="82" t="s">
        <v>316</v>
      </c>
      <c r="B2" s="121">
        <v>0.49444444444444446</v>
      </c>
      <c r="D2" t="s">
        <v>324</v>
      </c>
    </row>
    <row r="3" spans="1:9" x14ac:dyDescent="0.3">
      <c r="A3" s="83" t="s">
        <v>153</v>
      </c>
      <c r="B3" s="13" t="s">
        <v>303</v>
      </c>
      <c r="G3" s="81"/>
      <c r="H3" s="105"/>
      <c r="I3" s="106" t="s">
        <v>299</v>
      </c>
    </row>
    <row r="4" spans="1:9" x14ac:dyDescent="0.3">
      <c r="A4" s="83" t="s">
        <v>312</v>
      </c>
      <c r="B4" s="13" t="s">
        <v>14</v>
      </c>
      <c r="H4" s="109" t="s">
        <v>10</v>
      </c>
      <c r="I4" s="108" t="str">
        <f>_xlfn.CONCAT(G22,"%")</f>
        <v>90%</v>
      </c>
    </row>
    <row r="5" spans="1:9" x14ac:dyDescent="0.3">
      <c r="A5" s="83" t="s">
        <v>313</v>
      </c>
      <c r="B5" s="13" t="s">
        <v>311</v>
      </c>
      <c r="H5" s="109" t="s">
        <v>9</v>
      </c>
      <c r="I5" s="108" t="str">
        <f>_xlfn.CONCAT(G35,"%")</f>
        <v>90%</v>
      </c>
    </row>
    <row r="6" spans="1:9" ht="15" thickBot="1" x14ac:dyDescent="0.35">
      <c r="A6" s="83" t="s">
        <v>314</v>
      </c>
      <c r="B6" s="13" t="s">
        <v>322</v>
      </c>
      <c r="H6" s="126" t="s">
        <v>8</v>
      </c>
      <c r="I6" s="111" t="str">
        <f>_xlfn.CONCAT(G48,"%")</f>
        <v>100%</v>
      </c>
    </row>
    <row r="7" spans="1:9" ht="15" thickBot="1" x14ac:dyDescent="0.35">
      <c r="A7" s="84" t="s">
        <v>315</v>
      </c>
      <c r="B7" s="20" t="s">
        <v>323</v>
      </c>
    </row>
    <row r="8" spans="1:9" ht="15" thickBot="1" x14ac:dyDescent="0.35"/>
    <row r="9" spans="1:9" x14ac:dyDescent="0.3">
      <c r="B9" s="129">
        <v>0</v>
      </c>
      <c r="C9" s="130">
        <v>15</v>
      </c>
      <c r="D9" s="130">
        <v>30</v>
      </c>
      <c r="E9" s="130">
        <v>60</v>
      </c>
      <c r="F9" s="131">
        <v>120</v>
      </c>
    </row>
    <row r="10" spans="1:9" ht="15" thickBot="1" x14ac:dyDescent="0.35">
      <c r="B10" s="132" t="s">
        <v>304</v>
      </c>
      <c r="C10" s="133">
        <f>B2+C11</f>
        <v>0.50486111111111109</v>
      </c>
      <c r="D10" s="133">
        <f>B2+D11</f>
        <v>0.51527777777777783</v>
      </c>
      <c r="E10" s="133">
        <f>B2+E11</f>
        <v>0.53611111111111109</v>
      </c>
      <c r="F10" s="134">
        <f>B2+F11</f>
        <v>0.57777777777777783</v>
      </c>
    </row>
    <row r="11" spans="1:9" ht="15" thickBot="1" x14ac:dyDescent="0.35">
      <c r="A11" s="115" t="s">
        <v>292</v>
      </c>
      <c r="B11" s="127">
        <v>0</v>
      </c>
      <c r="C11" s="127">
        <v>1.0416666666666666E-2</v>
      </c>
      <c r="D11" s="127">
        <v>2.0833333333333332E-2</v>
      </c>
      <c r="E11" s="127">
        <v>4.1666666666666664E-2</v>
      </c>
      <c r="F11" s="128">
        <v>8.3333333333333329E-2</v>
      </c>
      <c r="G11" s="120" t="s">
        <v>299</v>
      </c>
    </row>
    <row r="12" spans="1:9" x14ac:dyDescent="0.3">
      <c r="A12" s="117" t="s">
        <v>283</v>
      </c>
      <c r="B12" s="118">
        <v>0</v>
      </c>
      <c r="C12" s="118">
        <v>1</v>
      </c>
      <c r="D12" s="118"/>
      <c r="E12" s="118"/>
      <c r="F12" s="119"/>
      <c r="G12" s="103"/>
    </row>
    <row r="13" spans="1:9" x14ac:dyDescent="0.3">
      <c r="A13" s="83" t="s">
        <v>284</v>
      </c>
      <c r="B13" s="89">
        <v>0</v>
      </c>
      <c r="C13" s="89">
        <v>0</v>
      </c>
      <c r="D13" s="89">
        <v>1</v>
      </c>
      <c r="E13" s="89"/>
      <c r="F13" s="90"/>
      <c r="G13" s="103"/>
    </row>
    <row r="14" spans="1:9" x14ac:dyDescent="0.3">
      <c r="A14" s="83" t="s">
        <v>285</v>
      </c>
      <c r="B14" s="89">
        <v>0</v>
      </c>
      <c r="C14" s="89">
        <v>1</v>
      </c>
      <c r="D14" s="89"/>
      <c r="E14" s="89"/>
      <c r="F14" s="90"/>
      <c r="G14" s="103"/>
    </row>
    <row r="15" spans="1:9" x14ac:dyDescent="0.3">
      <c r="A15" s="83" t="s">
        <v>286</v>
      </c>
      <c r="B15" s="89">
        <v>0</v>
      </c>
      <c r="C15" s="89">
        <v>1</v>
      </c>
      <c r="D15" s="89"/>
      <c r="E15" s="89"/>
      <c r="F15" s="90"/>
      <c r="G15" s="103"/>
    </row>
    <row r="16" spans="1:9" x14ac:dyDescent="0.3">
      <c r="A16" s="83" t="s">
        <v>287</v>
      </c>
      <c r="B16" s="89">
        <v>0</v>
      </c>
      <c r="C16" s="89">
        <v>1</v>
      </c>
      <c r="D16" s="89"/>
      <c r="E16" s="89"/>
      <c r="F16" s="90"/>
      <c r="G16" s="103"/>
    </row>
    <row r="17" spans="1:7" x14ac:dyDescent="0.3">
      <c r="A17" s="83" t="s">
        <v>288</v>
      </c>
      <c r="B17" s="89">
        <v>0</v>
      </c>
      <c r="C17" s="89">
        <v>0</v>
      </c>
      <c r="D17" s="89">
        <v>0</v>
      </c>
      <c r="E17" s="89">
        <v>0</v>
      </c>
      <c r="F17" s="90">
        <v>0</v>
      </c>
      <c r="G17" s="103"/>
    </row>
    <row r="18" spans="1:7" x14ac:dyDescent="0.3">
      <c r="A18" s="83" t="s">
        <v>289</v>
      </c>
      <c r="B18" s="89">
        <v>0</v>
      </c>
      <c r="C18" s="89">
        <v>0</v>
      </c>
      <c r="D18" s="89">
        <v>1</v>
      </c>
      <c r="E18" s="89"/>
      <c r="F18" s="90"/>
      <c r="G18" s="103"/>
    </row>
    <row r="19" spans="1:7" x14ac:dyDescent="0.3">
      <c r="A19" s="97" t="s">
        <v>290</v>
      </c>
      <c r="B19" s="98">
        <v>0</v>
      </c>
      <c r="C19" s="98">
        <v>1</v>
      </c>
      <c r="D19" s="98"/>
      <c r="E19" s="98"/>
      <c r="F19" s="99"/>
      <c r="G19" s="103"/>
    </row>
    <row r="20" spans="1:7" x14ac:dyDescent="0.3">
      <c r="A20" s="83" t="s">
        <v>309</v>
      </c>
      <c r="B20" s="89">
        <v>0</v>
      </c>
      <c r="C20" s="89">
        <v>1</v>
      </c>
      <c r="D20" s="89"/>
      <c r="E20" s="89"/>
      <c r="F20" s="90"/>
      <c r="G20" s="103"/>
    </row>
    <row r="21" spans="1:7" ht="15" thickBot="1" x14ac:dyDescent="0.35">
      <c r="A21" s="97" t="s">
        <v>310</v>
      </c>
      <c r="B21" s="98">
        <v>0</v>
      </c>
      <c r="C21" s="98">
        <v>1</v>
      </c>
      <c r="D21" s="98"/>
      <c r="E21" s="98"/>
      <c r="F21" s="99"/>
      <c r="G21" s="103"/>
    </row>
    <row r="22" spans="1:7" ht="15" thickBot="1" x14ac:dyDescent="0.35">
      <c r="A22" s="95" t="s">
        <v>298</v>
      </c>
      <c r="B22" s="100">
        <v>0</v>
      </c>
      <c r="C22" s="100">
        <f>SUM(C12:C21)</f>
        <v>7</v>
      </c>
      <c r="D22" s="100">
        <f>SUM(D12:D21)+C22</f>
        <v>9</v>
      </c>
      <c r="E22" s="100">
        <f>SUM(E12:E21)+D22</f>
        <v>9</v>
      </c>
      <c r="F22" s="101">
        <f>SUM(F12:F21)+E22</f>
        <v>9</v>
      </c>
      <c r="G22" s="104">
        <f>F22/10*100</f>
        <v>90</v>
      </c>
    </row>
    <row r="23" spans="1:7" ht="15" thickBot="1" x14ac:dyDescent="0.35"/>
    <row r="24" spans="1:7" ht="15" thickBot="1" x14ac:dyDescent="0.35">
      <c r="A24" s="115" t="s">
        <v>292</v>
      </c>
      <c r="B24" s="123">
        <v>0</v>
      </c>
      <c r="C24" s="123">
        <v>1.0416666666666666E-2</v>
      </c>
      <c r="D24" s="123">
        <v>2.0833333333333332E-2</v>
      </c>
      <c r="E24" s="123">
        <v>4.1666666666666664E-2</v>
      </c>
      <c r="F24" s="124">
        <v>8.3333333333333329E-2</v>
      </c>
      <c r="G24" s="120" t="s">
        <v>299</v>
      </c>
    </row>
    <row r="25" spans="1:7" x14ac:dyDescent="0.3">
      <c r="A25" s="117" t="s">
        <v>275</v>
      </c>
      <c r="B25" s="118">
        <v>0</v>
      </c>
      <c r="C25" s="118">
        <v>0</v>
      </c>
      <c r="D25" s="118">
        <v>0</v>
      </c>
      <c r="E25" s="118">
        <v>0</v>
      </c>
      <c r="F25" s="119">
        <v>0</v>
      </c>
      <c r="G25" s="103"/>
    </row>
    <row r="26" spans="1:7" x14ac:dyDescent="0.3">
      <c r="A26" s="83" t="s">
        <v>276</v>
      </c>
      <c r="B26" s="89">
        <v>0</v>
      </c>
      <c r="C26" s="89">
        <v>1</v>
      </c>
      <c r="D26" s="89"/>
      <c r="E26" s="89"/>
      <c r="F26" s="90"/>
      <c r="G26" s="103"/>
    </row>
    <row r="27" spans="1:7" x14ac:dyDescent="0.3">
      <c r="A27" s="83" t="s">
        <v>277</v>
      </c>
      <c r="B27" s="89">
        <v>0</v>
      </c>
      <c r="C27" s="89">
        <v>1</v>
      </c>
      <c r="D27" s="89"/>
      <c r="E27" s="89"/>
      <c r="F27" s="90"/>
      <c r="G27" s="103"/>
    </row>
    <row r="28" spans="1:7" x14ac:dyDescent="0.3">
      <c r="A28" s="83" t="s">
        <v>278</v>
      </c>
      <c r="B28" s="89">
        <v>0</v>
      </c>
      <c r="C28" s="89">
        <v>1</v>
      </c>
      <c r="D28" s="89"/>
      <c r="E28" s="89"/>
      <c r="F28" s="90"/>
      <c r="G28" s="103"/>
    </row>
    <row r="29" spans="1:7" x14ac:dyDescent="0.3">
      <c r="A29" s="83" t="s">
        <v>279</v>
      </c>
      <c r="B29" s="89">
        <v>0</v>
      </c>
      <c r="C29" s="89">
        <v>0</v>
      </c>
      <c r="D29" s="89">
        <v>1</v>
      </c>
      <c r="E29" s="89"/>
      <c r="F29" s="90"/>
      <c r="G29" s="103"/>
    </row>
    <row r="30" spans="1:7" x14ac:dyDescent="0.3">
      <c r="A30" s="83" t="s">
        <v>280</v>
      </c>
      <c r="B30" s="89">
        <v>0</v>
      </c>
      <c r="C30" s="89">
        <v>1</v>
      </c>
      <c r="D30" s="89"/>
      <c r="E30" s="89"/>
      <c r="F30" s="90"/>
      <c r="G30" s="103"/>
    </row>
    <row r="31" spans="1:7" x14ac:dyDescent="0.3">
      <c r="A31" s="83" t="s">
        <v>281</v>
      </c>
      <c r="B31" s="89">
        <v>0</v>
      </c>
      <c r="C31" s="89">
        <v>1</v>
      </c>
      <c r="D31" s="89"/>
      <c r="E31" s="89"/>
      <c r="F31" s="90"/>
      <c r="G31" s="103"/>
    </row>
    <row r="32" spans="1:7" x14ac:dyDescent="0.3">
      <c r="A32" s="97" t="s">
        <v>282</v>
      </c>
      <c r="B32" s="98">
        <v>0</v>
      </c>
      <c r="C32" s="98">
        <v>0</v>
      </c>
      <c r="D32" s="98">
        <v>0</v>
      </c>
      <c r="E32" s="98">
        <v>1</v>
      </c>
      <c r="F32" s="99"/>
      <c r="G32" s="103"/>
    </row>
    <row r="33" spans="1:7" x14ac:dyDescent="0.3">
      <c r="A33" s="83" t="s">
        <v>307</v>
      </c>
      <c r="B33" s="89">
        <v>0</v>
      </c>
      <c r="C33" s="89">
        <v>1</v>
      </c>
      <c r="D33" s="89"/>
      <c r="E33" s="89"/>
      <c r="F33" s="90"/>
      <c r="G33" s="103"/>
    </row>
    <row r="34" spans="1:7" ht="15" thickBot="1" x14ac:dyDescent="0.35">
      <c r="A34" s="97" t="s">
        <v>308</v>
      </c>
      <c r="B34" s="98">
        <v>0</v>
      </c>
      <c r="C34" s="98">
        <v>1</v>
      </c>
      <c r="D34" s="98"/>
      <c r="E34" s="98"/>
      <c r="F34" s="99"/>
      <c r="G34" s="103"/>
    </row>
    <row r="35" spans="1:7" ht="15" thickBot="1" x14ac:dyDescent="0.35">
      <c r="A35" s="95" t="s">
        <v>298</v>
      </c>
      <c r="B35" s="100">
        <f>SUM(B25:B32)</f>
        <v>0</v>
      </c>
      <c r="C35" s="100">
        <f>SUM(C25:C34)+B35</f>
        <v>7</v>
      </c>
      <c r="D35" s="100">
        <f>SUM(D25:D34)+C35</f>
        <v>8</v>
      </c>
      <c r="E35" s="100">
        <f>SUM(E25:E34)+D35</f>
        <v>9</v>
      </c>
      <c r="F35" s="101">
        <f>SUM(F25:F34)+E35</f>
        <v>9</v>
      </c>
      <c r="G35" s="104">
        <f>F35/10*100</f>
        <v>90</v>
      </c>
    </row>
    <row r="36" spans="1:7" ht="15" thickBot="1" x14ac:dyDescent="0.35"/>
    <row r="37" spans="1:7" ht="15" thickBot="1" x14ac:dyDescent="0.35">
      <c r="A37" s="115" t="s">
        <v>292</v>
      </c>
      <c r="B37" s="100">
        <v>0</v>
      </c>
      <c r="C37" s="123">
        <v>1.0416666666666666E-2</v>
      </c>
      <c r="D37" s="123">
        <v>2.0833333333333332E-2</v>
      </c>
      <c r="E37" s="123">
        <v>4.1666666666666664E-2</v>
      </c>
      <c r="F37" s="124">
        <v>8.3333333333333329E-2</v>
      </c>
      <c r="G37" s="120" t="s">
        <v>299</v>
      </c>
    </row>
    <row r="38" spans="1:7" x14ac:dyDescent="0.3">
      <c r="A38" s="117" t="s">
        <v>267</v>
      </c>
      <c r="B38" s="118">
        <v>0</v>
      </c>
      <c r="C38" s="118">
        <v>0</v>
      </c>
      <c r="D38" s="118">
        <v>0</v>
      </c>
      <c r="E38" s="118">
        <v>0</v>
      </c>
      <c r="F38" s="119">
        <v>1</v>
      </c>
      <c r="G38" s="103"/>
    </row>
    <row r="39" spans="1:7" x14ac:dyDescent="0.3">
      <c r="A39" s="83" t="s">
        <v>268</v>
      </c>
      <c r="B39" s="89">
        <v>0</v>
      </c>
      <c r="C39" s="89">
        <v>1</v>
      </c>
      <c r="D39" s="89"/>
      <c r="E39" s="89"/>
      <c r="F39" s="90"/>
      <c r="G39" s="103"/>
    </row>
    <row r="40" spans="1:7" x14ac:dyDescent="0.3">
      <c r="A40" s="83" t="s">
        <v>269</v>
      </c>
      <c r="B40" s="89">
        <v>0</v>
      </c>
      <c r="C40" s="89">
        <v>1</v>
      </c>
      <c r="D40" s="89"/>
      <c r="E40" s="89"/>
      <c r="F40" s="90"/>
      <c r="G40" s="103"/>
    </row>
    <row r="41" spans="1:7" x14ac:dyDescent="0.3">
      <c r="A41" s="83" t="s">
        <v>270</v>
      </c>
      <c r="B41" s="89">
        <v>0</v>
      </c>
      <c r="C41" s="89">
        <v>1</v>
      </c>
      <c r="D41" s="89"/>
      <c r="E41" s="89"/>
      <c r="F41" s="90"/>
      <c r="G41" s="103"/>
    </row>
    <row r="42" spans="1:7" x14ac:dyDescent="0.3">
      <c r="A42" s="83" t="s">
        <v>271</v>
      </c>
      <c r="B42" s="89">
        <v>0</v>
      </c>
      <c r="C42" s="89">
        <v>1</v>
      </c>
      <c r="D42" s="89"/>
      <c r="E42" s="89"/>
      <c r="F42" s="90"/>
      <c r="G42" s="103"/>
    </row>
    <row r="43" spans="1:7" x14ac:dyDescent="0.3">
      <c r="A43" s="83" t="s">
        <v>272</v>
      </c>
      <c r="B43" s="89">
        <v>0</v>
      </c>
      <c r="C43" s="89">
        <v>0</v>
      </c>
      <c r="D43" s="89">
        <v>0</v>
      </c>
      <c r="E43" s="89">
        <v>1</v>
      </c>
      <c r="F43" s="90"/>
      <c r="G43" s="103"/>
    </row>
    <row r="44" spans="1:7" x14ac:dyDescent="0.3">
      <c r="A44" s="83" t="s">
        <v>273</v>
      </c>
      <c r="B44" s="89">
        <v>0</v>
      </c>
      <c r="C44" s="89">
        <v>1</v>
      </c>
      <c r="D44" s="89"/>
      <c r="E44" s="89"/>
      <c r="F44" s="90"/>
      <c r="G44" s="103"/>
    </row>
    <row r="45" spans="1:7" x14ac:dyDescent="0.3">
      <c r="A45" s="97" t="s">
        <v>274</v>
      </c>
      <c r="B45" s="98">
        <v>0</v>
      </c>
      <c r="C45" s="98">
        <v>1</v>
      </c>
      <c r="D45" s="98"/>
      <c r="E45" s="98"/>
      <c r="F45" s="99"/>
      <c r="G45" s="103"/>
    </row>
    <row r="46" spans="1:7" x14ac:dyDescent="0.3">
      <c r="A46" s="83" t="s">
        <v>305</v>
      </c>
      <c r="B46" s="89">
        <v>0</v>
      </c>
      <c r="C46" s="89">
        <v>0</v>
      </c>
      <c r="D46" s="89">
        <v>0</v>
      </c>
      <c r="E46" s="89">
        <v>1</v>
      </c>
      <c r="F46" s="90"/>
      <c r="G46" s="103"/>
    </row>
    <row r="47" spans="1:7" ht="15" thickBot="1" x14ac:dyDescent="0.35">
      <c r="A47" s="83" t="s">
        <v>306</v>
      </c>
      <c r="B47" s="89">
        <v>0</v>
      </c>
      <c r="C47" s="89">
        <v>1</v>
      </c>
      <c r="D47" s="89"/>
      <c r="E47" s="89"/>
      <c r="F47" s="90"/>
      <c r="G47" s="103"/>
    </row>
    <row r="48" spans="1:7" ht="15" thickBot="1" x14ac:dyDescent="0.35">
      <c r="A48" s="95" t="s">
        <v>298</v>
      </c>
      <c r="B48" s="100">
        <v>0</v>
      </c>
      <c r="C48" s="100">
        <f>SUM(C38:C47)</f>
        <v>7</v>
      </c>
      <c r="D48" s="100">
        <f>C48+(SUM(D38:D47))</f>
        <v>7</v>
      </c>
      <c r="E48" s="100">
        <f>D48+(SUM(E38:E47))</f>
        <v>9</v>
      </c>
      <c r="F48" s="101">
        <f>E48+(SUM(F38:F47))</f>
        <v>10</v>
      </c>
      <c r="G48" s="104">
        <f>F48/10*100</f>
        <v>100</v>
      </c>
    </row>
  </sheetData>
  <phoneticPr fontId="1" type="noConversion"/>
  <conditionalFormatting sqref="C38:F47 C25:F34 C12:F21">
    <cfRule type="containsBlanks" dxfId="88" priority="1">
      <formula>LEN(TRIM(C12))=0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F7BE-5E56-401F-8FC7-8AEF9AFF67DF}">
  <dimension ref="A1:J31"/>
  <sheetViews>
    <sheetView workbookViewId="0">
      <selection activeCell="L10" sqref="L10"/>
    </sheetView>
  </sheetViews>
  <sheetFormatPr defaultRowHeight="14.4" x14ac:dyDescent="0.3"/>
  <cols>
    <col min="8" max="8" width="15" customWidth="1"/>
  </cols>
  <sheetData>
    <row r="1" spans="1:10" ht="15" thickBot="1" x14ac:dyDescent="0.35">
      <c r="A1" s="115" t="s">
        <v>292</v>
      </c>
      <c r="B1" s="116" t="s">
        <v>151</v>
      </c>
      <c r="C1" s="100">
        <v>0</v>
      </c>
      <c r="D1" s="100">
        <v>15</v>
      </c>
      <c r="E1" s="100">
        <v>30</v>
      </c>
      <c r="F1" s="100">
        <v>60</v>
      </c>
      <c r="G1" s="101">
        <v>120</v>
      </c>
      <c r="H1" t="s">
        <v>319</v>
      </c>
      <c r="I1" t="s">
        <v>320</v>
      </c>
      <c r="J1" t="s">
        <v>321</v>
      </c>
    </row>
    <row r="2" spans="1:10" x14ac:dyDescent="0.3">
      <c r="A2" s="82" t="s">
        <v>302</v>
      </c>
      <c r="B2" s="10">
        <v>1</v>
      </c>
      <c r="C2" s="87">
        <f>'2nd Results'!B12</f>
        <v>0</v>
      </c>
      <c r="D2" s="87">
        <f>'2nd Results'!C12</f>
        <v>1</v>
      </c>
      <c r="E2" s="85">
        <f>'2nd Results'!D12</f>
        <v>0</v>
      </c>
      <c r="F2" s="87">
        <f>'2nd Results'!E12</f>
        <v>0</v>
      </c>
      <c r="G2" s="88">
        <f>'2nd Results'!F12</f>
        <v>0</v>
      </c>
      <c r="H2" t="str">
        <f>A2&amp;B2</f>
        <v>Bidens 1</v>
      </c>
      <c r="I2">
        <f ca="1">RAND()*(30)</f>
        <v>6.4997081640655381</v>
      </c>
      <c r="J2">
        <f ca="1">RANK(I2,$I$2:$I$31)</f>
        <v>23</v>
      </c>
    </row>
    <row r="3" spans="1:10" x14ac:dyDescent="0.3">
      <c r="A3" s="83" t="s">
        <v>302</v>
      </c>
      <c r="B3" s="1">
        <v>2</v>
      </c>
      <c r="C3" s="89">
        <f>'2nd Results'!B13</f>
        <v>0</v>
      </c>
      <c r="D3" s="89">
        <f>'2nd Results'!C13</f>
        <v>0</v>
      </c>
      <c r="E3" s="89">
        <f>'2nd Results'!D13</f>
        <v>1</v>
      </c>
      <c r="F3" s="89">
        <f>'2nd Results'!E13</f>
        <v>0</v>
      </c>
      <c r="G3" s="90">
        <f>'2nd Results'!F13</f>
        <v>0</v>
      </c>
      <c r="H3" t="str">
        <f t="shared" ref="H3:H31" si="0">A3&amp;B3</f>
        <v>Bidens 2</v>
      </c>
      <c r="I3">
        <f t="shared" ref="I3:I31" ca="1" si="1">RAND()*(30)</f>
        <v>8.9931551014206423</v>
      </c>
      <c r="J3">
        <f t="shared" ref="J3:J31" ca="1" si="2">RANK(I3,$I$2:$I$31)</f>
        <v>21</v>
      </c>
    </row>
    <row r="4" spans="1:10" x14ac:dyDescent="0.3">
      <c r="A4" s="83" t="s">
        <v>302</v>
      </c>
      <c r="B4" s="1">
        <v>3</v>
      </c>
      <c r="C4" s="89">
        <f>'2nd Results'!B14</f>
        <v>0</v>
      </c>
      <c r="D4" s="89">
        <f>'2nd Results'!C14</f>
        <v>1</v>
      </c>
      <c r="E4" s="89">
        <f>'2nd Results'!D14</f>
        <v>0</v>
      </c>
      <c r="F4" s="89">
        <f>'2nd Results'!E14</f>
        <v>0</v>
      </c>
      <c r="G4" s="90">
        <f>'2nd Results'!F14</f>
        <v>0</v>
      </c>
      <c r="H4" t="str">
        <f t="shared" si="0"/>
        <v>Bidens 3</v>
      </c>
      <c r="I4">
        <f t="shared" ca="1" si="1"/>
        <v>23.587548796011923</v>
      </c>
      <c r="J4">
        <f t="shared" ca="1" si="2"/>
        <v>7</v>
      </c>
    </row>
    <row r="5" spans="1:10" x14ac:dyDescent="0.3">
      <c r="A5" s="83" t="s">
        <v>302</v>
      </c>
      <c r="B5" s="1">
        <v>4</v>
      </c>
      <c r="C5" s="89">
        <f>'2nd Results'!B15</f>
        <v>0</v>
      </c>
      <c r="D5" s="89">
        <f>'2nd Results'!C15</f>
        <v>1</v>
      </c>
      <c r="E5" s="89">
        <f>'2nd Results'!D15</f>
        <v>0</v>
      </c>
      <c r="F5" s="89">
        <f>'2nd Results'!E15</f>
        <v>0</v>
      </c>
      <c r="G5" s="90">
        <f>'2nd Results'!F15</f>
        <v>0</v>
      </c>
      <c r="H5" t="str">
        <f t="shared" si="0"/>
        <v>Bidens 4</v>
      </c>
      <c r="I5">
        <f t="shared" ca="1" si="1"/>
        <v>27.678710845357006</v>
      </c>
      <c r="J5">
        <f t="shared" ca="1" si="2"/>
        <v>2</v>
      </c>
    </row>
    <row r="6" spans="1:10" x14ac:dyDescent="0.3">
      <c r="A6" s="83" t="s">
        <v>302</v>
      </c>
      <c r="B6" s="1">
        <v>5</v>
      </c>
      <c r="C6" s="89">
        <f>'2nd Results'!B16</f>
        <v>0</v>
      </c>
      <c r="D6" s="89">
        <f>'2nd Results'!C16</f>
        <v>1</v>
      </c>
      <c r="E6" s="89">
        <f>'2nd Results'!D16</f>
        <v>0</v>
      </c>
      <c r="F6" s="89">
        <f>'2nd Results'!E16</f>
        <v>0</v>
      </c>
      <c r="G6" s="90">
        <f>'2nd Results'!F16</f>
        <v>0</v>
      </c>
      <c r="H6" t="str">
        <f t="shared" si="0"/>
        <v>Bidens 5</v>
      </c>
      <c r="I6">
        <f t="shared" ca="1" si="1"/>
        <v>27.826994129305366</v>
      </c>
      <c r="J6">
        <f t="shared" ca="1" si="2"/>
        <v>1</v>
      </c>
    </row>
    <row r="7" spans="1:10" x14ac:dyDescent="0.3">
      <c r="A7" s="83" t="s">
        <v>302</v>
      </c>
      <c r="B7" s="1">
        <v>6</v>
      </c>
      <c r="C7" s="89">
        <f>'2nd Results'!B17</f>
        <v>0</v>
      </c>
      <c r="D7" s="89">
        <f>'2nd Results'!C17</f>
        <v>0</v>
      </c>
      <c r="E7" s="89">
        <f>'2nd Results'!D17</f>
        <v>0</v>
      </c>
      <c r="F7" s="89">
        <f>'2nd Results'!E17</f>
        <v>0</v>
      </c>
      <c r="G7" s="90">
        <f>'2nd Results'!F17</f>
        <v>0</v>
      </c>
      <c r="H7" t="str">
        <f t="shared" si="0"/>
        <v>Bidens 6</v>
      </c>
      <c r="I7">
        <f t="shared" ca="1" si="1"/>
        <v>11.126175351846037</v>
      </c>
      <c r="J7">
        <f t="shared" ca="1" si="2"/>
        <v>18</v>
      </c>
    </row>
    <row r="8" spans="1:10" x14ac:dyDescent="0.3">
      <c r="A8" s="83" t="s">
        <v>302</v>
      </c>
      <c r="B8" s="1">
        <v>7</v>
      </c>
      <c r="C8" s="89">
        <f>'2nd Results'!B18</f>
        <v>0</v>
      </c>
      <c r="D8" s="89">
        <f>'2nd Results'!C18</f>
        <v>0</v>
      </c>
      <c r="E8" s="89">
        <f>'2nd Results'!D18</f>
        <v>1</v>
      </c>
      <c r="F8" s="89">
        <f>'2nd Results'!E18</f>
        <v>0</v>
      </c>
      <c r="G8" s="90">
        <f>'2nd Results'!F18</f>
        <v>0</v>
      </c>
      <c r="H8" t="str">
        <f t="shared" si="0"/>
        <v>Bidens 7</v>
      </c>
      <c r="I8">
        <f t="shared" ca="1" si="1"/>
        <v>25.182280416798871</v>
      </c>
      <c r="J8">
        <f t="shared" ca="1" si="2"/>
        <v>6</v>
      </c>
    </row>
    <row r="9" spans="1:10" x14ac:dyDescent="0.3">
      <c r="A9" s="83" t="s">
        <v>302</v>
      </c>
      <c r="B9" s="1">
        <v>8</v>
      </c>
      <c r="C9" s="89">
        <f>'2nd Results'!B19</f>
        <v>0</v>
      </c>
      <c r="D9" s="89">
        <f>'2nd Results'!C19</f>
        <v>1</v>
      </c>
      <c r="E9" s="89">
        <f>'2nd Results'!D19</f>
        <v>0</v>
      </c>
      <c r="F9" s="89">
        <f>'2nd Results'!E19</f>
        <v>0</v>
      </c>
      <c r="G9" s="90">
        <f>'2nd Results'!F19</f>
        <v>0</v>
      </c>
      <c r="H9" t="str">
        <f t="shared" si="0"/>
        <v>Bidens 8</v>
      </c>
      <c r="I9">
        <f t="shared" ca="1" si="1"/>
        <v>3.2772370323589395</v>
      </c>
      <c r="J9">
        <f t="shared" ca="1" si="2"/>
        <v>28</v>
      </c>
    </row>
    <row r="10" spans="1:10" x14ac:dyDescent="0.3">
      <c r="A10" s="83" t="s">
        <v>302</v>
      </c>
      <c r="B10" s="1">
        <v>9</v>
      </c>
      <c r="C10" s="89">
        <f>'2nd Results'!B20</f>
        <v>0</v>
      </c>
      <c r="D10" s="89">
        <f>'2nd Results'!C20</f>
        <v>1</v>
      </c>
      <c r="E10" s="89">
        <f>'2nd Results'!D20</f>
        <v>0</v>
      </c>
      <c r="F10" s="89">
        <f>'2nd Results'!E20</f>
        <v>0</v>
      </c>
      <c r="G10" s="90">
        <f>'2nd Results'!F20</f>
        <v>0</v>
      </c>
      <c r="H10" t="str">
        <f t="shared" si="0"/>
        <v>Bidens 9</v>
      </c>
      <c r="I10">
        <f t="shared" ca="1" si="1"/>
        <v>4.1316394202782867</v>
      </c>
      <c r="J10">
        <f t="shared" ca="1" si="2"/>
        <v>27</v>
      </c>
    </row>
    <row r="11" spans="1:10" ht="15" thickBot="1" x14ac:dyDescent="0.35">
      <c r="A11" s="84" t="s">
        <v>302</v>
      </c>
      <c r="B11" s="16">
        <v>10</v>
      </c>
      <c r="C11" s="91">
        <f>'2nd Results'!B21</f>
        <v>0</v>
      </c>
      <c r="D11" s="91">
        <f>'2nd Results'!C21</f>
        <v>1</v>
      </c>
      <c r="E11" s="91">
        <f>'2nd Results'!D21</f>
        <v>0</v>
      </c>
      <c r="F11" s="91">
        <f>'2nd Results'!E21</f>
        <v>0</v>
      </c>
      <c r="G11" s="92">
        <f>'2nd Results'!F21</f>
        <v>0</v>
      </c>
      <c r="H11" t="str">
        <f t="shared" si="0"/>
        <v>Bidens 10</v>
      </c>
      <c r="I11">
        <f t="shared" ca="1" si="1"/>
        <v>9.3286553240082632</v>
      </c>
      <c r="J11">
        <f t="shared" ca="1" si="2"/>
        <v>20</v>
      </c>
    </row>
    <row r="12" spans="1:10" x14ac:dyDescent="0.3">
      <c r="A12" s="82" t="s">
        <v>301</v>
      </c>
      <c r="B12" s="10">
        <v>1</v>
      </c>
      <c r="C12" s="87">
        <f>'2nd Results'!B25</f>
        <v>0</v>
      </c>
      <c r="D12" s="87">
        <f>'2nd Results'!C25</f>
        <v>0</v>
      </c>
      <c r="E12" s="87">
        <f>'2nd Results'!D25</f>
        <v>0</v>
      </c>
      <c r="F12" s="87">
        <f>'2nd Results'!E25</f>
        <v>0</v>
      </c>
      <c r="G12" s="88">
        <f>'2nd Results'!F25</f>
        <v>0</v>
      </c>
      <c r="H12" t="str">
        <f t="shared" si="0"/>
        <v>Euryops 1</v>
      </c>
      <c r="I12">
        <f t="shared" ca="1" si="1"/>
        <v>27.155480174727039</v>
      </c>
      <c r="J12">
        <f t="shared" ca="1" si="2"/>
        <v>3</v>
      </c>
    </row>
    <row r="13" spans="1:10" x14ac:dyDescent="0.3">
      <c r="A13" s="83" t="s">
        <v>301</v>
      </c>
      <c r="B13" s="1">
        <v>2</v>
      </c>
      <c r="C13" s="89">
        <f>'2nd Results'!B26</f>
        <v>0</v>
      </c>
      <c r="D13" s="89">
        <f>'2nd Results'!C26</f>
        <v>1</v>
      </c>
      <c r="E13" s="89">
        <f>'2nd Results'!D26</f>
        <v>0</v>
      </c>
      <c r="F13" s="89">
        <f>'2nd Results'!E26</f>
        <v>0</v>
      </c>
      <c r="G13" s="90">
        <f>'2nd Results'!F26</f>
        <v>0</v>
      </c>
      <c r="H13" t="str">
        <f t="shared" si="0"/>
        <v>Euryops 2</v>
      </c>
      <c r="I13">
        <f t="shared" ca="1" si="1"/>
        <v>16.608653862131586</v>
      </c>
      <c r="J13">
        <f t="shared" ca="1" si="2"/>
        <v>12</v>
      </c>
    </row>
    <row r="14" spans="1:10" x14ac:dyDescent="0.3">
      <c r="A14" s="83" t="s">
        <v>301</v>
      </c>
      <c r="B14" s="1">
        <v>3</v>
      </c>
      <c r="C14" s="89">
        <f>'2nd Results'!B27</f>
        <v>0</v>
      </c>
      <c r="D14" s="89">
        <f>'2nd Results'!C27</f>
        <v>1</v>
      </c>
      <c r="E14" s="89">
        <f>'2nd Results'!D27</f>
        <v>0</v>
      </c>
      <c r="F14" s="89">
        <f>'2nd Results'!E27</f>
        <v>0</v>
      </c>
      <c r="G14" s="90">
        <f>'2nd Results'!F27</f>
        <v>0</v>
      </c>
      <c r="H14" t="str">
        <f t="shared" si="0"/>
        <v>Euryops 3</v>
      </c>
      <c r="I14">
        <f t="shared" ca="1" si="1"/>
        <v>16.920378031761029</v>
      </c>
      <c r="J14">
        <f t="shared" ca="1" si="2"/>
        <v>11</v>
      </c>
    </row>
    <row r="15" spans="1:10" x14ac:dyDescent="0.3">
      <c r="A15" s="83" t="s">
        <v>301</v>
      </c>
      <c r="B15" s="1">
        <v>4</v>
      </c>
      <c r="C15" s="89">
        <f>'2nd Results'!B28</f>
        <v>0</v>
      </c>
      <c r="D15" s="89">
        <f>'2nd Results'!C28</f>
        <v>1</v>
      </c>
      <c r="E15" s="89">
        <f>'2nd Results'!D28</f>
        <v>0</v>
      </c>
      <c r="F15" s="89">
        <f>'2nd Results'!E28</f>
        <v>0</v>
      </c>
      <c r="G15" s="90">
        <f>'2nd Results'!F28</f>
        <v>0</v>
      </c>
      <c r="H15" t="str">
        <f t="shared" si="0"/>
        <v>Euryops 4</v>
      </c>
      <c r="I15">
        <f t="shared" ca="1" si="1"/>
        <v>26.670882245028761</v>
      </c>
      <c r="J15">
        <f t="shared" ca="1" si="2"/>
        <v>4</v>
      </c>
    </row>
    <row r="16" spans="1:10" x14ac:dyDescent="0.3">
      <c r="A16" s="83" t="s">
        <v>301</v>
      </c>
      <c r="B16" s="1">
        <v>5</v>
      </c>
      <c r="C16" s="89">
        <f>'2nd Results'!B29</f>
        <v>0</v>
      </c>
      <c r="D16" s="89">
        <f>'2nd Results'!C29</f>
        <v>0</v>
      </c>
      <c r="E16" s="89">
        <f>'2nd Results'!D29</f>
        <v>1</v>
      </c>
      <c r="F16" s="89">
        <f>'2nd Results'!E29</f>
        <v>0</v>
      </c>
      <c r="G16" s="90">
        <f>'2nd Results'!F29</f>
        <v>0</v>
      </c>
      <c r="H16" t="str">
        <f t="shared" si="0"/>
        <v>Euryops 5</v>
      </c>
      <c r="I16">
        <f t="shared" ca="1" si="1"/>
        <v>22.217720986081577</v>
      </c>
      <c r="J16">
        <f t="shared" ca="1" si="2"/>
        <v>8</v>
      </c>
    </row>
    <row r="17" spans="1:10" x14ac:dyDescent="0.3">
      <c r="A17" s="83" t="s">
        <v>301</v>
      </c>
      <c r="B17" s="1">
        <v>6</v>
      </c>
      <c r="C17" s="89">
        <f>'2nd Results'!B30</f>
        <v>0</v>
      </c>
      <c r="D17" s="89">
        <f>'2nd Results'!C30</f>
        <v>1</v>
      </c>
      <c r="E17" s="89">
        <f>'2nd Results'!D30</f>
        <v>0</v>
      </c>
      <c r="F17" s="89">
        <f>'2nd Results'!E30</f>
        <v>0</v>
      </c>
      <c r="G17" s="90">
        <f>'2nd Results'!F30</f>
        <v>0</v>
      </c>
      <c r="H17" t="str">
        <f t="shared" si="0"/>
        <v>Euryops 6</v>
      </c>
      <c r="I17">
        <f t="shared" ca="1" si="1"/>
        <v>17.96051759553151</v>
      </c>
      <c r="J17">
        <f t="shared" ca="1" si="2"/>
        <v>10</v>
      </c>
    </row>
    <row r="18" spans="1:10" x14ac:dyDescent="0.3">
      <c r="A18" s="83" t="s">
        <v>301</v>
      </c>
      <c r="B18" s="1">
        <v>7</v>
      </c>
      <c r="C18" s="89">
        <f>'2nd Results'!B31</f>
        <v>0</v>
      </c>
      <c r="D18" s="89">
        <f>'2nd Results'!C31</f>
        <v>1</v>
      </c>
      <c r="E18" s="89">
        <f>'2nd Results'!D31</f>
        <v>0</v>
      </c>
      <c r="F18" s="89">
        <f>'2nd Results'!E31</f>
        <v>0</v>
      </c>
      <c r="G18" s="90">
        <f>'2nd Results'!F31</f>
        <v>0</v>
      </c>
      <c r="H18" t="str">
        <f t="shared" si="0"/>
        <v>Euryops 7</v>
      </c>
      <c r="I18">
        <f t="shared" ca="1" si="1"/>
        <v>14.937713234882224</v>
      </c>
      <c r="J18">
        <f t="shared" ca="1" si="2"/>
        <v>14</v>
      </c>
    </row>
    <row r="19" spans="1:10" x14ac:dyDescent="0.3">
      <c r="A19" s="83" t="s">
        <v>301</v>
      </c>
      <c r="B19" s="1">
        <v>8</v>
      </c>
      <c r="C19" s="89">
        <f>'2nd Results'!B32</f>
        <v>0</v>
      </c>
      <c r="D19" s="89">
        <f>'2nd Results'!C32</f>
        <v>0</v>
      </c>
      <c r="E19" s="89">
        <f>'2nd Results'!D32</f>
        <v>0</v>
      </c>
      <c r="F19" s="89">
        <f>'2nd Results'!E32</f>
        <v>1</v>
      </c>
      <c r="G19" s="90">
        <f>'2nd Results'!F32</f>
        <v>0</v>
      </c>
      <c r="H19" t="str">
        <f t="shared" si="0"/>
        <v>Euryops 8</v>
      </c>
      <c r="I19">
        <f t="shared" ca="1" si="1"/>
        <v>10.390764088272014</v>
      </c>
      <c r="J19">
        <f t="shared" ca="1" si="2"/>
        <v>19</v>
      </c>
    </row>
    <row r="20" spans="1:10" x14ac:dyDescent="0.3">
      <c r="A20" s="83" t="s">
        <v>301</v>
      </c>
      <c r="B20" s="1">
        <v>9</v>
      </c>
      <c r="C20" s="89">
        <f>'2nd Results'!B33</f>
        <v>0</v>
      </c>
      <c r="D20" s="89">
        <f>'2nd Results'!C33</f>
        <v>1</v>
      </c>
      <c r="E20" s="89">
        <f>'2nd Results'!D33</f>
        <v>0</v>
      </c>
      <c r="F20" s="89">
        <f>'2nd Results'!E33</f>
        <v>0</v>
      </c>
      <c r="G20" s="90">
        <f>'2nd Results'!F33</f>
        <v>0</v>
      </c>
      <c r="H20" t="str">
        <f t="shared" si="0"/>
        <v>Euryops 9</v>
      </c>
      <c r="I20">
        <f t="shared" ca="1" si="1"/>
        <v>11.815101045133927</v>
      </c>
      <c r="J20">
        <f t="shared" ca="1" si="2"/>
        <v>17</v>
      </c>
    </row>
    <row r="21" spans="1:10" ht="15" thickBot="1" x14ac:dyDescent="0.35">
      <c r="A21" s="84" t="s">
        <v>301</v>
      </c>
      <c r="B21" s="16">
        <v>10</v>
      </c>
      <c r="C21" s="91">
        <f>'2nd Results'!B34</f>
        <v>0</v>
      </c>
      <c r="D21" s="91">
        <f>'2nd Results'!C34</f>
        <v>1</v>
      </c>
      <c r="E21" s="91">
        <f>'2nd Results'!D34</f>
        <v>0</v>
      </c>
      <c r="F21" s="91">
        <f>'2nd Results'!E34</f>
        <v>0</v>
      </c>
      <c r="G21" s="92">
        <f>'2nd Results'!F34</f>
        <v>0</v>
      </c>
      <c r="H21" t="str">
        <f t="shared" si="0"/>
        <v>Euryops 10</v>
      </c>
      <c r="I21">
        <f t="shared" ca="1" si="1"/>
        <v>2.5033011930663349</v>
      </c>
      <c r="J21">
        <f t="shared" ca="1" si="2"/>
        <v>30</v>
      </c>
    </row>
    <row r="22" spans="1:10" x14ac:dyDescent="0.3">
      <c r="A22" s="82" t="s">
        <v>300</v>
      </c>
      <c r="B22" s="10">
        <v>1</v>
      </c>
      <c r="C22" s="87">
        <f>'2nd Results'!B38</f>
        <v>0</v>
      </c>
      <c r="D22" s="87">
        <f>'2nd Results'!C38</f>
        <v>0</v>
      </c>
      <c r="E22" s="87">
        <f>'2nd Results'!D38</f>
        <v>0</v>
      </c>
      <c r="F22" s="87">
        <f>'2nd Results'!E38</f>
        <v>0</v>
      </c>
      <c r="G22" s="88">
        <f>'2nd Results'!F38</f>
        <v>1</v>
      </c>
      <c r="H22" t="str">
        <f t="shared" si="0"/>
        <v>Osteospermum 1</v>
      </c>
      <c r="I22">
        <f t="shared" ca="1" si="1"/>
        <v>6.1202108195480438</v>
      </c>
      <c r="J22">
        <f t="shared" ca="1" si="2"/>
        <v>24</v>
      </c>
    </row>
    <row r="23" spans="1:10" x14ac:dyDescent="0.3">
      <c r="A23" s="83" t="s">
        <v>300</v>
      </c>
      <c r="B23" s="1">
        <v>2</v>
      </c>
      <c r="C23" s="89">
        <f>'2nd Results'!B39</f>
        <v>0</v>
      </c>
      <c r="D23" s="89">
        <f>'2nd Results'!C39</f>
        <v>1</v>
      </c>
      <c r="E23" s="89">
        <f>'2nd Results'!D39</f>
        <v>0</v>
      </c>
      <c r="F23" s="89">
        <f>'2nd Results'!E39</f>
        <v>0</v>
      </c>
      <c r="G23" s="90">
        <f>'2nd Results'!F39</f>
        <v>0</v>
      </c>
      <c r="H23" t="str">
        <f t="shared" si="0"/>
        <v>Osteospermum 2</v>
      </c>
      <c r="I23">
        <f t="shared" ca="1" si="1"/>
        <v>4.9993820459067928</v>
      </c>
      <c r="J23">
        <f t="shared" ca="1" si="2"/>
        <v>25</v>
      </c>
    </row>
    <row r="24" spans="1:10" x14ac:dyDescent="0.3">
      <c r="A24" s="83" t="s">
        <v>300</v>
      </c>
      <c r="B24" s="1">
        <v>3</v>
      </c>
      <c r="C24" s="89">
        <f>'2nd Results'!B40</f>
        <v>0</v>
      </c>
      <c r="D24" s="89">
        <f>'2nd Results'!C40</f>
        <v>1</v>
      </c>
      <c r="E24" s="89">
        <f>'2nd Results'!D40</f>
        <v>0</v>
      </c>
      <c r="F24" s="89">
        <f>'2nd Results'!E40</f>
        <v>0</v>
      </c>
      <c r="G24" s="90">
        <f>'2nd Results'!F40</f>
        <v>0</v>
      </c>
      <c r="H24" t="str">
        <f t="shared" si="0"/>
        <v>Osteospermum 3</v>
      </c>
      <c r="I24">
        <f t="shared" ca="1" si="1"/>
        <v>12.106919872465205</v>
      </c>
      <c r="J24">
        <f t="shared" ca="1" si="2"/>
        <v>16</v>
      </c>
    </row>
    <row r="25" spans="1:10" x14ac:dyDescent="0.3">
      <c r="A25" s="83" t="s">
        <v>300</v>
      </c>
      <c r="B25" s="1">
        <v>4</v>
      </c>
      <c r="C25" s="89">
        <f>'2nd Results'!B41</f>
        <v>0</v>
      </c>
      <c r="D25" s="89">
        <f>'2nd Results'!C41</f>
        <v>1</v>
      </c>
      <c r="E25" s="89">
        <f>'2nd Results'!D41</f>
        <v>0</v>
      </c>
      <c r="F25" s="89">
        <f>'2nd Results'!E41</f>
        <v>0</v>
      </c>
      <c r="G25" s="90">
        <f>'2nd Results'!F41</f>
        <v>0</v>
      </c>
      <c r="H25" t="str">
        <f t="shared" si="0"/>
        <v>Osteospermum 4</v>
      </c>
      <c r="I25">
        <f t="shared" ca="1" si="1"/>
        <v>13.436232657463753</v>
      </c>
      <c r="J25">
        <f t="shared" ca="1" si="2"/>
        <v>15</v>
      </c>
    </row>
    <row r="26" spans="1:10" x14ac:dyDescent="0.3">
      <c r="A26" s="83" t="s">
        <v>300</v>
      </c>
      <c r="B26" s="1">
        <v>5</v>
      </c>
      <c r="C26" s="89">
        <f>'2nd Results'!B42</f>
        <v>0</v>
      </c>
      <c r="D26" s="89">
        <f>'2nd Results'!C42</f>
        <v>1</v>
      </c>
      <c r="E26" s="89">
        <f>'2nd Results'!D42</f>
        <v>0</v>
      </c>
      <c r="F26" s="89">
        <f>'2nd Results'!E42</f>
        <v>0</v>
      </c>
      <c r="G26" s="90">
        <f>'2nd Results'!F42</f>
        <v>0</v>
      </c>
      <c r="H26" t="str">
        <f t="shared" si="0"/>
        <v>Osteospermum 5</v>
      </c>
      <c r="I26">
        <f t="shared" ca="1" si="1"/>
        <v>4.2877375672582696</v>
      </c>
      <c r="J26">
        <f t="shared" ca="1" si="2"/>
        <v>26</v>
      </c>
    </row>
    <row r="27" spans="1:10" x14ac:dyDescent="0.3">
      <c r="A27" s="83" t="s">
        <v>300</v>
      </c>
      <c r="B27" s="1">
        <v>6</v>
      </c>
      <c r="C27" s="89">
        <f>'2nd Results'!B43</f>
        <v>0</v>
      </c>
      <c r="D27" s="89">
        <f>'2nd Results'!C43</f>
        <v>0</v>
      </c>
      <c r="E27" s="89">
        <f>'2nd Results'!D43</f>
        <v>0</v>
      </c>
      <c r="F27" s="89">
        <f>'2nd Results'!E43</f>
        <v>1</v>
      </c>
      <c r="G27" s="90">
        <f>'2nd Results'!F43</f>
        <v>0</v>
      </c>
      <c r="H27" t="str">
        <f t="shared" si="0"/>
        <v>Osteospermum 6</v>
      </c>
      <c r="I27">
        <f t="shared" ca="1" si="1"/>
        <v>25.33089441487196</v>
      </c>
      <c r="J27">
        <f t="shared" ca="1" si="2"/>
        <v>5</v>
      </c>
    </row>
    <row r="28" spans="1:10" x14ac:dyDescent="0.3">
      <c r="A28" s="83" t="s">
        <v>300</v>
      </c>
      <c r="B28" s="1">
        <v>7</v>
      </c>
      <c r="C28" s="89">
        <f>'2nd Results'!B44</f>
        <v>0</v>
      </c>
      <c r="D28" s="89">
        <f>'2nd Results'!C44</f>
        <v>1</v>
      </c>
      <c r="E28" s="89">
        <f>'2nd Results'!D44</f>
        <v>0</v>
      </c>
      <c r="F28" s="89">
        <f>'2nd Results'!E44</f>
        <v>0</v>
      </c>
      <c r="G28" s="90">
        <f>'2nd Results'!F44</f>
        <v>0</v>
      </c>
      <c r="H28" t="str">
        <f t="shared" si="0"/>
        <v>Osteospermum 7</v>
      </c>
      <c r="I28">
        <f t="shared" ca="1" si="1"/>
        <v>2.999215211688929</v>
      </c>
      <c r="J28">
        <f t="shared" ca="1" si="2"/>
        <v>29</v>
      </c>
    </row>
    <row r="29" spans="1:10" x14ac:dyDescent="0.3">
      <c r="A29" s="83" t="s">
        <v>300</v>
      </c>
      <c r="B29" s="1">
        <v>8</v>
      </c>
      <c r="C29" s="89">
        <f>'2nd Results'!B45</f>
        <v>0</v>
      </c>
      <c r="D29" s="89">
        <f>'2nd Results'!C45</f>
        <v>1</v>
      </c>
      <c r="E29" s="89">
        <f>'2nd Results'!D45</f>
        <v>0</v>
      </c>
      <c r="F29" s="89">
        <f>'2nd Results'!E45</f>
        <v>0</v>
      </c>
      <c r="G29" s="90">
        <f>'2nd Results'!F45</f>
        <v>0</v>
      </c>
      <c r="H29" t="str">
        <f t="shared" si="0"/>
        <v>Osteospermum 8</v>
      </c>
      <c r="I29">
        <f t="shared" ca="1" si="1"/>
        <v>21.047667830202826</v>
      </c>
      <c r="J29">
        <f t="shared" ca="1" si="2"/>
        <v>9</v>
      </c>
    </row>
    <row r="30" spans="1:10" x14ac:dyDescent="0.3">
      <c r="A30" s="83" t="s">
        <v>300</v>
      </c>
      <c r="B30" s="1">
        <v>9</v>
      </c>
      <c r="C30" s="89">
        <f>'2nd Results'!B46</f>
        <v>0</v>
      </c>
      <c r="D30" s="89">
        <f>'2nd Results'!C46</f>
        <v>0</v>
      </c>
      <c r="E30" s="89">
        <f>'2nd Results'!D46</f>
        <v>0</v>
      </c>
      <c r="F30" s="89">
        <f>'2nd Results'!E46</f>
        <v>1</v>
      </c>
      <c r="G30" s="90">
        <f>'2nd Results'!F46</f>
        <v>0</v>
      </c>
      <c r="H30" t="str">
        <f t="shared" si="0"/>
        <v>Osteospermum 9</v>
      </c>
      <c r="I30">
        <f t="shared" ca="1" si="1"/>
        <v>8.7756554383864582</v>
      </c>
      <c r="J30">
        <f t="shared" ca="1" si="2"/>
        <v>22</v>
      </c>
    </row>
    <row r="31" spans="1:10" ht="15" thickBot="1" x14ac:dyDescent="0.35">
      <c r="A31" s="84" t="s">
        <v>300</v>
      </c>
      <c r="B31" s="16">
        <v>10</v>
      </c>
      <c r="C31" s="91">
        <f>'2nd Results'!B47</f>
        <v>0</v>
      </c>
      <c r="D31" s="91">
        <f>'2nd Results'!C47</f>
        <v>1</v>
      </c>
      <c r="E31" s="91">
        <f>'2nd Results'!D47</f>
        <v>0</v>
      </c>
      <c r="F31" s="91">
        <f>'2nd Results'!E47</f>
        <v>0</v>
      </c>
      <c r="G31" s="92">
        <f>'2nd Results'!F47</f>
        <v>0</v>
      </c>
      <c r="H31" t="str">
        <f t="shared" si="0"/>
        <v>Osteospermum 10</v>
      </c>
      <c r="I31">
        <f t="shared" ca="1" si="1"/>
        <v>16.432489114132451</v>
      </c>
      <c r="J31">
        <f t="shared" ca="1" si="2"/>
        <v>13</v>
      </c>
    </row>
  </sheetData>
  <conditionalFormatting sqref="C2:G31">
    <cfRule type="containsBlanks" dxfId="87" priority="2">
      <formula>LEN(TRIM(C2))=0</formula>
    </cfRule>
  </conditionalFormatting>
  <conditionalFormatting sqref="J2:J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Nb replicat per treatment</vt:lpstr>
      <vt:lpstr>Groups</vt:lpstr>
      <vt:lpstr>ID_Osmia (bad)</vt:lpstr>
      <vt:lpstr>ID_Osmia (create)</vt:lpstr>
      <vt:lpstr>ID_Osmia (report)</vt:lpstr>
      <vt:lpstr>1st Results</vt:lpstr>
      <vt:lpstr>1st Results (R)</vt:lpstr>
      <vt:lpstr>2nd Results</vt:lpstr>
      <vt:lpstr>2nd Results (R)</vt:lpstr>
      <vt:lpstr>3rd Results</vt:lpstr>
      <vt:lpstr>3rd Results (R)</vt:lpstr>
      <vt:lpstr>Total males (R)</vt:lpstr>
      <vt:lpstr>Females 1st Results</vt:lpstr>
      <vt:lpstr>Females 2nd Results</vt:lpstr>
      <vt:lpstr>Females 3rd Results</vt:lpstr>
      <vt:lpstr>Total females</vt:lpstr>
      <vt:lpstr>Total females (R)</vt:lpstr>
      <vt:lpstr>Total males (R)2</vt:lpstr>
      <vt:lpstr>Summary_pct</vt:lpstr>
      <vt:lpstr>Females 4th Results</vt:lpstr>
      <vt:lpstr>Females 5th Results</vt:lpstr>
      <vt:lpstr>Females 6th Results</vt:lpstr>
      <vt:lpstr>Females 7th Results</vt:lpstr>
      <vt:lpstr>Females 8th Results</vt:lpstr>
      <vt:lpstr>Summary_repl</vt:lpstr>
      <vt:lpstr>What is the 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2021-03-16T21:08:01Z</dcterms:created>
  <dcterms:modified xsi:type="dcterms:W3CDTF">2021-04-07T17:42:06Z</dcterms:modified>
</cp:coreProperties>
</file>